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worksheets/sheet40.xml" ContentType="application/vnd.openxmlformats-officedocument.spreadsheetml.work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worksheets/sheet41.xml" ContentType="application/vnd.openxmlformats-officedocument.spreadsheetml.worksheet+xml"/>
  <Override PartName="/xl/chartsheets/sheet35.xml" ContentType="application/vnd.openxmlformats-officedocument.spreadsheetml.chartsheet+xml"/>
  <Override PartName="/xl/chartsheets/sheet36.xml" ContentType="application/vnd.openxmlformats-officedocument.spreadsheetml.chart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chartsheets/sheet37.xml" ContentType="application/vnd.openxmlformats-officedocument.spreadsheetml.chartsheet+xml"/>
  <Override PartName="/xl/chartsheets/sheet38.xml" ContentType="application/vnd.openxmlformats-officedocument.spreadsheetml.chartsheet+xml"/>
  <Override PartName="/xl/worksheets/sheet44.xml" ContentType="application/vnd.openxmlformats-officedocument.spreadsheetml.worksheet+xml"/>
  <Override PartName="/xl/chartsheets/sheet39.xml" ContentType="application/vnd.openxmlformats-officedocument.spreadsheetml.chartsheet+xml"/>
  <Override PartName="/xl/chartsheets/sheet40.xml" ContentType="application/vnd.openxmlformats-officedocument.spreadsheetml.chartsheet+xml"/>
  <Override PartName="/xl/worksheets/sheet45.xml" ContentType="application/vnd.openxmlformats-officedocument.spreadsheetml.worksheet+xml"/>
  <Override PartName="/xl/chartsheets/sheet41.xml" ContentType="application/vnd.openxmlformats-officedocument.spreadsheetml.chartsheet+xml"/>
  <Override PartName="/xl/chartsheets/sheet42.xml" ContentType="application/vnd.openxmlformats-officedocument.spreadsheetml.chart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chartsheets/sheet43.xml" ContentType="application/vnd.openxmlformats-officedocument.spreadsheetml.chartsheet+xml"/>
  <Override PartName="/xl/chartsheets/sheet44.xml" ContentType="application/vnd.openxmlformats-officedocument.spreadsheetml.chart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chartsheets/sheet45.xml" ContentType="application/vnd.openxmlformats-officedocument.spreadsheetml.chartsheet+xml"/>
  <Override PartName="/xl/chartsheets/sheet46.xml" ContentType="application/vnd.openxmlformats-officedocument.spreadsheetml.chart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chartsheets/sheet47.xml" ContentType="application/vnd.openxmlformats-officedocument.spreadsheetml.chartsheet+xml"/>
  <Override PartName="/xl/chartsheets/sheet48.xml" ContentType="application/vnd.openxmlformats-officedocument.spreadsheetml.chartsheet+xml"/>
  <Override PartName="/xl/chartsheets/sheet49.xml" ContentType="application/vnd.openxmlformats-officedocument.spreadsheetml.chartsheet+xml"/>
  <Override PartName="/xl/chartsheets/sheet50.xml" ContentType="application/vnd.openxmlformats-officedocument.spreadsheetml.chartsheet+xml"/>
  <Override PartName="/xl/chartsheets/sheet51.xml" ContentType="application/vnd.openxmlformats-officedocument.spreadsheetml.chartsheet+xml"/>
  <Override PartName="/xl/chartsheets/sheet52.xml" ContentType="application/vnd.openxmlformats-officedocument.spreadsheetml.chartsheet+xml"/>
  <Override PartName="/xl/chartsheets/sheet53.xml" ContentType="application/vnd.openxmlformats-officedocument.spreadsheetml.chartsheet+xml"/>
  <Override PartName="/xl/chartsheets/sheet54.xml" ContentType="application/vnd.openxmlformats-officedocument.spreadsheetml.chartsheet+xml"/>
  <Override PartName="/xl/chartsheets/sheet55.xml" ContentType="application/vnd.openxmlformats-officedocument.spreadsheetml.chartsheet+xml"/>
  <Override PartName="/xl/chartsheets/sheet56.xml" ContentType="application/vnd.openxmlformats-officedocument.spreadsheetml.chartsheet+xml"/>
  <Override PartName="/xl/chartsheets/sheet57.xml" ContentType="application/vnd.openxmlformats-officedocument.spreadsheetml.chartsheet+xml"/>
  <Override PartName="/xl/chartsheets/sheet58.xml" ContentType="application/vnd.openxmlformats-officedocument.spreadsheetml.chartsheet+xml"/>
  <Override PartName="/xl/chartsheets/sheet59.xml" ContentType="application/vnd.openxmlformats-officedocument.spreadsheetml.chartsheet+xml"/>
  <Override PartName="/xl/chartsheets/sheet60.xml" ContentType="application/vnd.openxmlformats-officedocument.spreadsheetml.chartsheet+xml"/>
  <Override PartName="/xl/chartsheets/sheet61.xml" ContentType="application/vnd.openxmlformats-officedocument.spreadsheetml.chartsheet+xml"/>
  <Override PartName="/xl/chartsheets/sheet62.xml" ContentType="application/vnd.openxmlformats-officedocument.spreadsheetml.chartsheet+xml"/>
  <Override PartName="/xl/chartsheets/sheet63.xml" ContentType="application/vnd.openxmlformats-officedocument.spreadsheetml.chartsheet+xml"/>
  <Override PartName="/xl/chartsheets/sheet64.xml" ContentType="application/vnd.openxmlformats-officedocument.spreadsheetml.chartsheet+xml"/>
  <Override PartName="/xl/chartsheets/sheet65.xml" ContentType="application/vnd.openxmlformats-officedocument.spreadsheetml.chartsheet+xml"/>
  <Override PartName="/xl/chartsheets/sheet66.xml" ContentType="application/vnd.openxmlformats-officedocument.spreadsheetml.chart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chartsheets/sheet67.xml" ContentType="application/vnd.openxmlformats-officedocument.spreadsheetml.chartsheet+xml"/>
  <Override PartName="/xl/chartsheets/sheet68.xml" ContentType="application/vnd.openxmlformats-officedocument.spreadsheetml.chartsheet+xml"/>
  <Override PartName="/xl/chartsheets/sheet69.xml" ContentType="application/vnd.openxmlformats-officedocument.spreadsheetml.chartsheet+xml"/>
  <Override PartName="/xl/chartsheets/sheet70.xml" ContentType="application/vnd.openxmlformats-officedocument.spreadsheetml.chart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chartsheets/sheet71.xml" ContentType="application/vnd.openxmlformats-officedocument.spreadsheetml.chartsheet+xml"/>
  <Override PartName="/xl/chartsheets/sheet72.xml" ContentType="application/vnd.openxmlformats-officedocument.spreadsheetml.chartsheet+xml"/>
  <Override PartName="/xl/worksheets/sheet62.xml" ContentType="application/vnd.openxmlformats-officedocument.spreadsheetml.worksheet+xml"/>
  <Override PartName="/xl/chartsheets/sheet73.xml" ContentType="application/vnd.openxmlformats-officedocument.spreadsheetml.chartsheet+xml"/>
  <Override PartName="/xl/chartsheets/sheet74.xml" ContentType="application/vnd.openxmlformats-officedocument.spreadsheetml.chartsheet+xml"/>
  <Override PartName="/xl/worksheets/sheet63.xml" ContentType="application/vnd.openxmlformats-officedocument.spreadsheetml.worksheet+xml"/>
  <Override PartName="/xl/chartsheets/sheet75.xml" ContentType="application/vnd.openxmlformats-officedocument.spreadsheetml.chartsheet+xml"/>
  <Override PartName="/xl/chartsheets/sheet76.xml" ContentType="application/vnd.openxmlformats-officedocument.spreadsheetml.chartsheet+xml"/>
  <Override PartName="/xl/worksheets/sheet64.xml" ContentType="application/vnd.openxmlformats-officedocument.spreadsheetml.worksheet+xml"/>
  <Override PartName="/xl/chartsheets/sheet77.xml" ContentType="application/vnd.openxmlformats-officedocument.spreadsheetml.chartsheet+xml"/>
  <Override PartName="/xl/chartsheets/sheet78.xml" ContentType="application/vnd.openxmlformats-officedocument.spreadsheetml.chartsheet+xml"/>
  <Override PartName="/xl/chartsheets/sheet79.xml" ContentType="application/vnd.openxmlformats-officedocument.spreadsheetml.chartsheet+xml"/>
  <Override PartName="/xl/chartsheets/sheet80.xml" ContentType="application/vnd.openxmlformats-officedocument.spreadsheetml.chart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chartsheets/sheet81.xml" ContentType="application/vnd.openxmlformats-officedocument.spreadsheetml.chartsheet+xml"/>
  <Override PartName="/xl/chartsheets/sheet82.xml" ContentType="application/vnd.openxmlformats-officedocument.spreadsheetml.chartsheet+xml"/>
  <Override PartName="/xl/worksheets/sheet68.xml" ContentType="application/vnd.openxmlformats-officedocument.spreadsheetml.worksheet+xml"/>
  <Override PartName="/xl/chartsheets/sheet83.xml" ContentType="application/vnd.openxmlformats-officedocument.spreadsheetml.chartsheet+xml"/>
  <Override PartName="/xl/chartsheets/sheet84.xml" ContentType="application/vnd.openxmlformats-officedocument.spreadsheetml.chartsheet+xml"/>
  <Override PartName="/xl/worksheets/sheet69.xml" ContentType="application/vnd.openxmlformats-officedocument.spreadsheetml.worksheet+xml"/>
  <Override PartName="/xl/chartsheets/sheet85.xml" ContentType="application/vnd.openxmlformats-officedocument.spreadsheetml.chartsheet+xml"/>
  <Override PartName="/xl/chartsheets/sheet86.xml" ContentType="application/vnd.openxmlformats-officedocument.spreadsheetml.chartsheet+xml"/>
  <Override PartName="/xl/worksheets/sheet70.xml" ContentType="application/vnd.openxmlformats-officedocument.spreadsheetml.worksheet+xml"/>
  <Override PartName="/xl/chartsheets/sheet87.xml" ContentType="application/vnd.openxmlformats-officedocument.spreadsheetml.chartsheet+xml"/>
  <Override PartName="/xl/chartsheets/sheet88.xml" ContentType="application/vnd.openxmlformats-officedocument.spreadsheetml.chartsheet+xml"/>
  <Override PartName="/xl/chartsheets/sheet89.xml" ContentType="application/vnd.openxmlformats-officedocument.spreadsheetml.chartsheet+xml"/>
  <Override PartName="/xl/chartsheets/sheet90.xml" ContentType="application/vnd.openxmlformats-officedocument.spreadsheetml.chart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chartsheets/sheet91.xml" ContentType="application/vnd.openxmlformats-officedocument.spreadsheetml.chartsheet+xml"/>
  <Override PartName="/xl/chartsheets/sheet92.xml" ContentType="application/vnd.openxmlformats-officedocument.spreadsheetml.chart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chartsheets/sheet93.xml" ContentType="application/vnd.openxmlformats-officedocument.spreadsheetml.chartsheet+xml"/>
  <Override PartName="/xl/chartsheets/sheet94.xml" ContentType="application/vnd.openxmlformats-officedocument.spreadsheetml.chart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chartsheets/sheet95.xml" ContentType="application/vnd.openxmlformats-officedocument.spreadsheetml.chartsheet+xml"/>
  <Override PartName="/xl/chartsheets/sheet96.xml" ContentType="application/vnd.openxmlformats-officedocument.spreadsheetml.chartsheet+xml"/>
  <Override PartName="/xl/worksheets/sheet78.xml" ContentType="application/vnd.openxmlformats-officedocument.spreadsheetml.worksheet+xml"/>
  <Override PartName="/xl/chartsheets/sheet97.xml" ContentType="application/vnd.openxmlformats-officedocument.spreadsheetml.chartsheet+xml"/>
  <Override PartName="/xl/chartsheets/sheet98.xml" ContentType="application/vnd.openxmlformats-officedocument.spreadsheetml.chartsheet+xml"/>
  <Override PartName="/xl/worksheets/sheet79.xml" ContentType="application/vnd.openxmlformats-officedocument.spreadsheetml.worksheet+xml"/>
  <Override PartName="/xl/chartsheets/sheet99.xml" ContentType="application/vnd.openxmlformats-officedocument.spreadsheetml.chartsheet+xml"/>
  <Override PartName="/xl/chartsheets/sheet100.xml" ContentType="application/vnd.openxmlformats-officedocument.spreadsheetml.chartsheet+xml"/>
  <Override PartName="/xl/worksheets/sheet80.xml" ContentType="application/vnd.openxmlformats-officedocument.spreadsheetml.worksheet+xml"/>
  <Override PartName="/xl/chartsheets/sheet101.xml" ContentType="application/vnd.openxmlformats-officedocument.spreadsheetml.chartsheet+xml"/>
  <Override PartName="/xl/chartsheets/sheet102.xml" ContentType="application/vnd.openxmlformats-officedocument.spreadsheetml.chartsheet+xml"/>
  <Override PartName="/xl/worksheets/sheet81.xml" ContentType="application/vnd.openxmlformats-officedocument.spreadsheetml.worksheet+xml"/>
  <Override PartName="/xl/chartsheets/sheet103.xml" ContentType="application/vnd.openxmlformats-officedocument.spreadsheetml.chartsheet+xml"/>
  <Override PartName="/xl/chartsheets/sheet104.xml" ContentType="application/vnd.openxmlformats-officedocument.spreadsheetml.chartsheet+xml"/>
  <Override PartName="/xl/worksheets/sheet82.xml" ContentType="application/vnd.openxmlformats-officedocument.spreadsheetml.worksheet+xml"/>
  <Override PartName="/xl/chartsheets/sheet105.xml" ContentType="application/vnd.openxmlformats-officedocument.spreadsheetml.chartsheet+xml"/>
  <Override PartName="/xl/chartsheets/sheet106.xml" ContentType="application/vnd.openxmlformats-officedocument.spreadsheetml.chartsheet+xml"/>
  <Override PartName="/xl/worksheets/sheet83.xml" ContentType="application/vnd.openxmlformats-officedocument.spreadsheetml.worksheet+xml"/>
  <Override PartName="/xl/chartsheets/sheet107.xml" ContentType="application/vnd.openxmlformats-officedocument.spreadsheetml.chartsheet+xml"/>
  <Override PartName="/xl/chartsheets/sheet108.xml" ContentType="application/vnd.openxmlformats-officedocument.spreadsheetml.chartsheet+xml"/>
  <Override PartName="/xl/worksheets/sheet84.xml" ContentType="application/vnd.openxmlformats-officedocument.spreadsheetml.worksheet+xml"/>
  <Override PartName="/xl/chartsheets/sheet109.xml" ContentType="application/vnd.openxmlformats-officedocument.spreadsheetml.chartsheet+xml"/>
  <Override PartName="/xl/chartsheets/sheet110.xml" ContentType="application/vnd.openxmlformats-officedocument.spreadsheetml.chart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chartsheets/sheet111.xml" ContentType="application/vnd.openxmlformats-officedocument.spreadsheetml.chartsheet+xml"/>
  <Override PartName="/xl/chartsheets/sheet112.xml" ContentType="application/vnd.openxmlformats-officedocument.spreadsheetml.chartsheet+xml"/>
  <Override PartName="/xl/worksheets/sheet89.xml" ContentType="application/vnd.openxmlformats-officedocument.spreadsheetml.worksheet+xml"/>
  <Override PartName="/xl/chartsheets/sheet113.xml" ContentType="application/vnd.openxmlformats-officedocument.spreadsheetml.chartsheet+xml"/>
  <Override PartName="/xl/chartsheets/sheet114.xml" ContentType="application/vnd.openxmlformats-officedocument.spreadsheetml.chartsheet+xml"/>
  <Override PartName="/xl/worksheets/sheet90.xml" ContentType="application/vnd.openxmlformats-officedocument.spreadsheetml.worksheet+xml"/>
  <Override PartName="/xl/chartsheets/sheet115.xml" ContentType="application/vnd.openxmlformats-officedocument.spreadsheetml.chartsheet+xml"/>
  <Override PartName="/xl/chartsheets/sheet116.xml" ContentType="application/vnd.openxmlformats-officedocument.spreadsheetml.chartsheet+xml"/>
  <Override PartName="/xl/worksheets/sheet91.xml" ContentType="application/vnd.openxmlformats-officedocument.spreadsheetml.worksheet+xml"/>
  <Override PartName="/xl/chartsheets/sheet117.xml" ContentType="application/vnd.openxmlformats-officedocument.spreadsheetml.chartsheet+xml"/>
  <Override PartName="/xl/chartsheets/sheet118.xml" ContentType="application/vnd.openxmlformats-officedocument.spreadsheetml.chartsheet+xml"/>
  <Override PartName="/xl/worksheets/sheet92.xml" ContentType="application/vnd.openxmlformats-officedocument.spreadsheetml.worksheet+xml"/>
  <Override PartName="/xl/chartsheets/sheet119.xml" ContentType="application/vnd.openxmlformats-officedocument.spreadsheetml.chartsheet+xml"/>
  <Override PartName="/xl/chartsheets/sheet120.xml" ContentType="application/vnd.openxmlformats-officedocument.spreadsheetml.chartsheet+xml"/>
  <Override PartName="/xl/worksheets/sheet93.xml" ContentType="application/vnd.openxmlformats-officedocument.spreadsheetml.worksheet+xml"/>
  <Override PartName="/xl/chartsheets/sheet121.xml" ContentType="application/vnd.openxmlformats-officedocument.spreadsheetml.chartsheet+xml"/>
  <Override PartName="/xl/chartsheets/sheet122.xml" ContentType="application/vnd.openxmlformats-officedocument.spreadsheetml.chartsheet+xml"/>
  <Override PartName="/xl/worksheets/sheet94.xml" ContentType="application/vnd.openxmlformats-officedocument.spreadsheetml.worksheet+xml"/>
  <Override PartName="/xl/chartsheets/sheet123.xml" ContentType="application/vnd.openxmlformats-officedocument.spreadsheetml.chartsheet+xml"/>
  <Override PartName="/xl/chartsheets/sheet124.xml" ContentType="application/vnd.openxmlformats-officedocument.spreadsheetml.chart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chartsheets/sheet125.xml" ContentType="application/vnd.openxmlformats-officedocument.spreadsheetml.chartsheet+xml"/>
  <Override PartName="/xl/chartsheets/sheet126.xml" ContentType="application/vnd.openxmlformats-officedocument.spreadsheetml.chartsheet+xml"/>
  <Override PartName="/xl/worksheets/sheet99.xml" ContentType="application/vnd.openxmlformats-officedocument.spreadsheetml.worksheet+xml"/>
  <Override PartName="/xl/chartsheets/sheet127.xml" ContentType="application/vnd.openxmlformats-officedocument.spreadsheetml.chartsheet+xml"/>
  <Override PartName="/xl/chartsheets/sheet128.xml" ContentType="application/vnd.openxmlformats-officedocument.spreadsheetml.chartsheet+xml"/>
  <Override PartName="/xl/worksheets/sheet100.xml" ContentType="application/vnd.openxmlformats-officedocument.spreadsheetml.worksheet+xml"/>
  <Override PartName="/xl/chartsheets/sheet129.xml" ContentType="application/vnd.openxmlformats-officedocument.spreadsheetml.chartsheet+xml"/>
  <Override PartName="/xl/chartsheets/sheet130.xml" ContentType="application/vnd.openxmlformats-officedocument.spreadsheetml.chartsheet+xml"/>
  <Override PartName="/xl/worksheets/sheet101.xml" ContentType="application/vnd.openxmlformats-officedocument.spreadsheetml.worksheet+xml"/>
  <Override PartName="/xl/chartsheets/sheet131.xml" ContentType="application/vnd.openxmlformats-officedocument.spreadsheetml.chartsheet+xml"/>
  <Override PartName="/xl/chartsheets/sheet132.xml" ContentType="application/vnd.openxmlformats-officedocument.spreadsheetml.chartsheet+xml"/>
  <Override PartName="/xl/worksheets/sheet102.xml" ContentType="application/vnd.openxmlformats-officedocument.spreadsheetml.worksheet+xml"/>
  <Override PartName="/xl/chartsheets/sheet133.xml" ContentType="application/vnd.openxmlformats-officedocument.spreadsheetml.chartsheet+xml"/>
  <Override PartName="/xl/chartsheets/sheet134.xml" ContentType="application/vnd.openxmlformats-officedocument.spreadsheetml.chartsheet+xml"/>
  <Override PartName="/xl/worksheets/sheet103.xml" ContentType="application/vnd.openxmlformats-officedocument.spreadsheetml.worksheet+xml"/>
  <Override PartName="/xl/chartsheets/sheet135.xml" ContentType="application/vnd.openxmlformats-officedocument.spreadsheetml.chartsheet+xml"/>
  <Override PartName="/xl/chartsheets/sheet136.xml" ContentType="application/vnd.openxmlformats-officedocument.spreadsheetml.chartsheet+xml"/>
  <Override PartName="/xl/worksheets/sheet104.xml" ContentType="application/vnd.openxmlformats-officedocument.spreadsheetml.worksheet+xml"/>
  <Override PartName="/xl/chartsheets/sheet137.xml" ContentType="application/vnd.openxmlformats-officedocument.spreadsheetml.chartsheet+xml"/>
  <Override PartName="/xl/chartsheets/sheet138.xml" ContentType="application/vnd.openxmlformats-officedocument.spreadsheetml.chart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chartsheets/sheet139.xml" ContentType="application/vnd.openxmlformats-officedocument.spreadsheetml.chartsheet+xml"/>
  <Override PartName="/xl/chartsheets/sheet140.xml" ContentType="application/vnd.openxmlformats-officedocument.spreadsheetml.chartsheet+xml"/>
  <Override PartName="/xl/worksheets/sheet109.xml" ContentType="application/vnd.openxmlformats-officedocument.spreadsheetml.worksheet+xml"/>
  <Override PartName="/xl/chartsheets/sheet141.xml" ContentType="application/vnd.openxmlformats-officedocument.spreadsheetml.chartsheet+xml"/>
  <Override PartName="/xl/chartsheets/sheet142.xml" ContentType="application/vnd.openxmlformats-officedocument.spreadsheetml.chartsheet+xml"/>
  <Override PartName="/xl/worksheets/sheet110.xml" ContentType="application/vnd.openxmlformats-officedocument.spreadsheetml.worksheet+xml"/>
  <Override PartName="/xl/chartsheets/sheet143.xml" ContentType="application/vnd.openxmlformats-officedocument.spreadsheetml.chartsheet+xml"/>
  <Override PartName="/xl/chartsheets/sheet144.xml" ContentType="application/vnd.openxmlformats-officedocument.spreadsheetml.chartsheet+xml"/>
  <Override PartName="/xl/worksheets/sheet111.xml" ContentType="application/vnd.openxmlformats-officedocument.spreadsheetml.worksheet+xml"/>
  <Override PartName="/xl/chartsheets/sheet145.xml" ContentType="application/vnd.openxmlformats-officedocument.spreadsheetml.chartsheet+xml"/>
  <Override PartName="/xl/chartsheets/sheet146.xml" ContentType="application/vnd.openxmlformats-officedocument.spreadsheetml.chartsheet+xml"/>
  <Override PartName="/xl/worksheets/sheet112.xml" ContentType="application/vnd.openxmlformats-officedocument.spreadsheetml.worksheet+xml"/>
  <Override PartName="/xl/chartsheets/sheet147.xml" ContentType="application/vnd.openxmlformats-officedocument.spreadsheetml.chartsheet+xml"/>
  <Override PartName="/xl/chartsheets/sheet148.xml" ContentType="application/vnd.openxmlformats-officedocument.spreadsheetml.chartsheet+xml"/>
  <Override PartName="/xl/worksheets/sheet113.xml" ContentType="application/vnd.openxmlformats-officedocument.spreadsheetml.worksheet+xml"/>
  <Override PartName="/xl/chartsheets/sheet149.xml" ContentType="application/vnd.openxmlformats-officedocument.spreadsheetml.chartsheet+xml"/>
  <Override PartName="/xl/chartsheets/sheet150.xml" ContentType="application/vnd.openxmlformats-officedocument.spreadsheetml.chartsheet+xml"/>
  <Override PartName="/xl/worksheets/sheet114.xml" ContentType="application/vnd.openxmlformats-officedocument.spreadsheetml.worksheet+xml"/>
  <Override PartName="/xl/chartsheets/sheet151.xml" ContentType="application/vnd.openxmlformats-officedocument.spreadsheetml.chartsheet+xml"/>
  <Override PartName="/xl/chartsheets/sheet152.xml" ContentType="application/vnd.openxmlformats-officedocument.spreadsheetml.chart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49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50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51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52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53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55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6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57.xml" ContentType="application/vnd.openxmlformats-officedocument.drawingml.chart+xml"/>
  <Override PartName="/xl/drawings/drawing68.xml" ContentType="application/vnd.openxmlformats-officedocument.drawing+xml"/>
  <Override PartName="/xl/charts/chart58.xml" ContentType="application/vnd.openxmlformats-officedocument.drawingml.chart+xml"/>
  <Override PartName="/xl/drawings/drawing69.xml" ContentType="application/vnd.openxmlformats-officedocument.drawing+xml"/>
  <Override PartName="/xl/charts/chart59.xml" ContentType="application/vnd.openxmlformats-officedocument.drawingml.chart+xml"/>
  <Override PartName="/xl/drawings/drawing70.xml" ContentType="application/vnd.openxmlformats-officedocument.drawing+xml"/>
  <Override PartName="/xl/charts/chart60.xml" ContentType="application/vnd.openxmlformats-officedocument.drawingml.chart+xml"/>
  <Override PartName="/xl/drawings/drawing71.xml" ContentType="application/vnd.openxmlformats-officedocument.drawing+xml"/>
  <Override PartName="/xl/charts/chart61.xml" ContentType="application/vnd.openxmlformats-officedocument.drawingml.chart+xml"/>
  <Override PartName="/xl/drawings/drawing72.xml" ContentType="application/vnd.openxmlformats-officedocument.drawing+xml"/>
  <Override PartName="/xl/charts/chart62.xml" ContentType="application/vnd.openxmlformats-officedocument.drawingml.chart+xml"/>
  <Override PartName="/xl/drawings/drawing73.xml" ContentType="application/vnd.openxmlformats-officedocument.drawing+xml"/>
  <Override PartName="/xl/charts/chart63.xml" ContentType="application/vnd.openxmlformats-officedocument.drawingml.chart+xml"/>
  <Override PartName="/xl/drawings/drawing74.xml" ContentType="application/vnd.openxmlformats-officedocument.drawingml.chartshapes+xml"/>
  <Override PartName="/xl/drawings/drawing75.xml" ContentType="application/vnd.openxmlformats-officedocument.drawing+xml"/>
  <Override PartName="/xl/charts/chart64.xml" ContentType="application/vnd.openxmlformats-officedocument.drawingml.chart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65.xml" ContentType="application/vnd.openxmlformats-officedocument.drawingml.chart+xml"/>
  <Override PartName="/xl/drawings/drawing78.xml" ContentType="application/vnd.openxmlformats-officedocument.drawing+xml"/>
  <Override PartName="/xl/charts/chart66.xml" ContentType="application/vnd.openxmlformats-officedocument.drawingml.chart+xml"/>
  <Override PartName="/xl/drawings/drawing79.xml" ContentType="application/vnd.openxmlformats-officedocument.drawing+xml"/>
  <Override PartName="/xl/charts/chart67.xml" ContentType="application/vnd.openxmlformats-officedocument.drawingml.chart+xml"/>
  <Override PartName="/xl/drawings/drawing80.xml" ContentType="application/vnd.openxmlformats-officedocument.drawing+xml"/>
  <Override PartName="/xl/charts/chart68.xml" ContentType="application/vnd.openxmlformats-officedocument.drawingml.chart+xml"/>
  <Override PartName="/xl/drawings/drawing81.xml" ContentType="application/vnd.openxmlformats-officedocument.drawing+xml"/>
  <Override PartName="/xl/charts/chart69.xml" ContentType="application/vnd.openxmlformats-officedocument.drawingml.chart+xml"/>
  <Override PartName="/xl/drawings/drawing82.xml" ContentType="application/vnd.openxmlformats-officedocument.drawing+xml"/>
  <Override PartName="/xl/charts/chart70.xml" ContentType="application/vnd.openxmlformats-officedocument.drawingml.chart+xml"/>
  <Override PartName="/xl/drawings/drawing83.xml" ContentType="application/vnd.openxmlformats-officedocument.drawing+xml"/>
  <Override PartName="/xl/charts/chart71.xml" ContentType="application/vnd.openxmlformats-officedocument.drawingml.chart+xml"/>
  <Override PartName="/xl/drawings/drawing84.xml" ContentType="application/vnd.openxmlformats-officedocument.drawing+xml"/>
  <Override PartName="/xl/charts/chart72.xml" ContentType="application/vnd.openxmlformats-officedocument.drawingml.chart+xml"/>
  <Override PartName="/xl/drawings/drawing85.xml" ContentType="application/vnd.openxmlformats-officedocument.drawing+xml"/>
  <Override PartName="/xl/charts/chart73.xml" ContentType="application/vnd.openxmlformats-officedocument.drawingml.chart+xml"/>
  <Override PartName="/xl/drawings/drawing86.xml" ContentType="application/vnd.openxmlformats-officedocument.drawing+xml"/>
  <Override PartName="/xl/charts/chart74.xml" ContentType="application/vnd.openxmlformats-officedocument.drawingml.chart+xml"/>
  <Override PartName="/xl/drawings/drawing87.xml" ContentType="application/vnd.openxmlformats-officedocument.drawing+xml"/>
  <Override PartName="/xl/charts/chart75.xml" ContentType="application/vnd.openxmlformats-officedocument.drawingml.chart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76.xml" ContentType="application/vnd.openxmlformats-officedocument.drawingml.chart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77.xml" ContentType="application/vnd.openxmlformats-officedocument.drawingml.chart+xml"/>
  <Override PartName="/xl/drawings/drawing92.xml" ContentType="application/vnd.openxmlformats-officedocument.drawing+xml"/>
  <Override PartName="/xl/charts/chart78.xml" ContentType="application/vnd.openxmlformats-officedocument.drawingml.chart+xml"/>
  <Override PartName="/xl/drawings/drawing93.xml" ContentType="application/vnd.openxmlformats-officedocument.drawing+xml"/>
  <Override PartName="/xl/charts/chart79.xml" ContentType="application/vnd.openxmlformats-officedocument.drawingml.chart+xml"/>
  <Override PartName="/xl/drawings/drawing94.xml" ContentType="application/vnd.openxmlformats-officedocument.drawing+xml"/>
  <Override PartName="/xl/charts/chart80.xml" ContentType="application/vnd.openxmlformats-officedocument.drawingml.chart+xml"/>
  <Override PartName="/xl/drawings/drawing95.xml" ContentType="application/vnd.openxmlformats-officedocument.drawing+xml"/>
  <Override PartName="/xl/charts/chart81.xml" ContentType="application/vnd.openxmlformats-officedocument.drawingml.chart+xml"/>
  <Override PartName="/xl/drawings/drawing96.xml" ContentType="application/vnd.openxmlformats-officedocument.drawing+xml"/>
  <Override PartName="/xl/charts/chart82.xml" ContentType="application/vnd.openxmlformats-officedocument.drawingml.chart+xml"/>
  <Override PartName="/xl/drawings/drawing97.xml" ContentType="application/vnd.openxmlformats-officedocument.drawing+xml"/>
  <Override PartName="/xl/charts/chart83.xml" ContentType="application/vnd.openxmlformats-officedocument.drawingml.chart+xml"/>
  <Override PartName="/xl/drawings/drawing98.xml" ContentType="application/vnd.openxmlformats-officedocument.drawing+xml"/>
  <Override PartName="/xl/charts/chart84.xml" ContentType="application/vnd.openxmlformats-officedocument.drawingml.chart+xml"/>
  <Override PartName="/xl/drawings/drawing99.xml" ContentType="application/vnd.openxmlformats-officedocument.drawing+xml"/>
  <Override PartName="/xl/charts/chart85.xml" ContentType="application/vnd.openxmlformats-officedocument.drawingml.chart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86.xml" ContentType="application/vnd.openxmlformats-officedocument.drawingml.chart+xml"/>
  <Override PartName="/xl/drawings/drawing102.xml" ContentType="application/vnd.openxmlformats-officedocument.drawingml.chartshapes+xml"/>
  <Override PartName="/xl/drawings/drawing103.xml" ContentType="application/vnd.openxmlformats-officedocument.drawing+xml"/>
  <Override PartName="/xl/charts/chart87.xml" ContentType="application/vnd.openxmlformats-officedocument.drawingml.chart+xml"/>
  <Override PartName="/xl/drawings/drawing104.xml" ContentType="application/vnd.openxmlformats-officedocument.drawing+xml"/>
  <Override PartName="/xl/charts/chart88.xml" ContentType="application/vnd.openxmlformats-officedocument.drawingml.chart+xml"/>
  <Override PartName="/xl/drawings/drawing105.xml" ContentType="application/vnd.openxmlformats-officedocument.drawing+xml"/>
  <Override PartName="/xl/charts/chart89.xml" ContentType="application/vnd.openxmlformats-officedocument.drawingml.chart+xml"/>
  <Override PartName="/xl/drawings/drawing106.xml" ContentType="application/vnd.openxmlformats-officedocument.drawing+xml"/>
  <Override PartName="/xl/charts/chart90.xml" ContentType="application/vnd.openxmlformats-officedocument.drawingml.chart+xml"/>
  <Override PartName="/xl/drawings/drawing107.xml" ContentType="application/vnd.openxmlformats-officedocument.drawing+xml"/>
  <Override PartName="/xl/charts/chart91.xml" ContentType="application/vnd.openxmlformats-officedocument.drawingml.chart+xml"/>
  <Override PartName="/xl/drawings/drawing108.xml" ContentType="application/vnd.openxmlformats-officedocument.drawing+xml"/>
  <Override PartName="/xl/charts/chart92.xml" ContentType="application/vnd.openxmlformats-officedocument.drawingml.chart+xml"/>
  <Override PartName="/xl/drawings/drawing109.xml" ContentType="application/vnd.openxmlformats-officedocument.drawing+xml"/>
  <Override PartName="/xl/charts/chart93.xml" ContentType="application/vnd.openxmlformats-officedocument.drawingml.chart+xml"/>
  <Override PartName="/xl/drawings/drawing110.xml" ContentType="application/vnd.openxmlformats-officedocument.drawing+xml"/>
  <Override PartName="/xl/charts/chart94.xml" ContentType="application/vnd.openxmlformats-officedocument.drawingml.chart+xml"/>
  <Override PartName="/xl/drawings/drawing111.xml" ContentType="application/vnd.openxmlformats-officedocument.drawing+xml"/>
  <Override PartName="/xl/charts/chart95.xml" ContentType="application/vnd.openxmlformats-officedocument.drawingml.chart+xml"/>
  <Override PartName="/xl/drawings/drawing112.xml" ContentType="application/vnd.openxmlformats-officedocument.drawingml.chartshapes+xml"/>
  <Override PartName="/xl/drawings/drawing113.xml" ContentType="application/vnd.openxmlformats-officedocument.drawing+xml"/>
  <Override PartName="/xl/charts/chart96.xml" ContentType="application/vnd.openxmlformats-officedocument.drawingml.chart+xml"/>
  <Override PartName="/xl/drawings/drawing114.xml" ContentType="application/vnd.openxmlformats-officedocument.drawingml.chartshapes+xml"/>
  <Override PartName="/xl/drawings/drawing115.xml" ContentType="application/vnd.openxmlformats-officedocument.drawing+xml"/>
  <Override PartName="/xl/charts/chart97.xml" ContentType="application/vnd.openxmlformats-officedocument.drawingml.chart+xml"/>
  <Override PartName="/xl/drawings/drawing116.xml" ContentType="application/vnd.openxmlformats-officedocument.drawing+xml"/>
  <Override PartName="/xl/charts/chart98.xml" ContentType="application/vnd.openxmlformats-officedocument.drawingml.chart+xml"/>
  <Override PartName="/xl/drawings/drawing117.xml" ContentType="application/vnd.openxmlformats-officedocument.drawing+xml"/>
  <Override PartName="/xl/charts/chart99.xml" ContentType="application/vnd.openxmlformats-officedocument.drawingml.chart+xml"/>
  <Override PartName="/xl/drawings/drawing118.xml" ContentType="application/vnd.openxmlformats-officedocument.drawing+xml"/>
  <Override PartName="/xl/charts/chart100.xml" ContentType="application/vnd.openxmlformats-officedocument.drawingml.chart+xml"/>
  <Override PartName="/xl/drawings/drawing119.xml" ContentType="application/vnd.openxmlformats-officedocument.drawing+xml"/>
  <Override PartName="/xl/charts/chart101.xml" ContentType="application/vnd.openxmlformats-officedocument.drawingml.chart+xml"/>
  <Override PartName="/xl/drawings/drawing120.xml" ContentType="application/vnd.openxmlformats-officedocument.drawing+xml"/>
  <Override PartName="/xl/charts/chart102.xml" ContentType="application/vnd.openxmlformats-officedocument.drawingml.chart+xml"/>
  <Override PartName="/xl/drawings/drawing121.xml" ContentType="application/vnd.openxmlformats-officedocument.drawing+xml"/>
  <Override PartName="/xl/charts/chart103.xml" ContentType="application/vnd.openxmlformats-officedocument.drawingml.chart+xml"/>
  <Override PartName="/xl/drawings/drawing122.xml" ContentType="application/vnd.openxmlformats-officedocument.drawing+xml"/>
  <Override PartName="/xl/charts/chart104.xml" ContentType="application/vnd.openxmlformats-officedocument.drawingml.chart+xml"/>
  <Override PartName="/xl/drawings/drawing123.xml" ContentType="application/vnd.openxmlformats-officedocument.drawing+xml"/>
  <Override PartName="/xl/charts/chart105.xml" ContentType="application/vnd.openxmlformats-officedocument.drawingml.chart+xml"/>
  <Override PartName="/xl/drawings/drawing124.xml" ContentType="application/vnd.openxmlformats-officedocument.drawing+xml"/>
  <Override PartName="/xl/charts/chart106.xml" ContentType="application/vnd.openxmlformats-officedocument.drawingml.chart+xml"/>
  <Override PartName="/xl/drawings/drawing125.xml" ContentType="application/vnd.openxmlformats-officedocument.drawing+xml"/>
  <Override PartName="/xl/charts/chart107.xml" ContentType="application/vnd.openxmlformats-officedocument.drawingml.chart+xml"/>
  <Override PartName="/xl/drawings/drawing126.xml" ContentType="application/vnd.openxmlformats-officedocument.drawing+xml"/>
  <Override PartName="/xl/charts/chart108.xml" ContentType="application/vnd.openxmlformats-officedocument.drawingml.chart+xml"/>
  <Override PartName="/xl/drawings/drawing127.xml" ContentType="application/vnd.openxmlformats-officedocument.drawing+xml"/>
  <Override PartName="/xl/charts/chart109.xml" ContentType="application/vnd.openxmlformats-officedocument.drawingml.chart+xml"/>
  <Override PartName="/xl/drawings/drawing128.xml" ContentType="application/vnd.openxmlformats-officedocument.drawing+xml"/>
  <Override PartName="/xl/charts/chart110.xml" ContentType="application/vnd.openxmlformats-officedocument.drawingml.chart+xml"/>
  <Override PartName="/xl/drawings/drawing129.xml" ContentType="application/vnd.openxmlformats-officedocument.drawing+xml"/>
  <Override PartName="/xl/charts/chart111.xml" ContentType="application/vnd.openxmlformats-officedocument.drawingml.chart+xml"/>
  <Override PartName="/xl/drawings/drawing130.xml" ContentType="application/vnd.openxmlformats-officedocument.drawing+xml"/>
  <Override PartName="/xl/charts/chart112.xml" ContentType="application/vnd.openxmlformats-officedocument.drawingml.chart+xml"/>
  <Override PartName="/xl/drawings/drawing131.xml" ContentType="application/vnd.openxmlformats-officedocument.drawing+xml"/>
  <Override PartName="/xl/charts/chart113.xml" ContentType="application/vnd.openxmlformats-officedocument.drawingml.chart+xml"/>
  <Override PartName="/xl/drawings/drawing132.xml" ContentType="application/vnd.openxmlformats-officedocument.drawing+xml"/>
  <Override PartName="/xl/charts/chart114.xml" ContentType="application/vnd.openxmlformats-officedocument.drawingml.chart+xml"/>
  <Override PartName="/xl/drawings/drawing133.xml" ContentType="application/vnd.openxmlformats-officedocument.drawing+xml"/>
  <Override PartName="/xl/charts/chart115.xml" ContentType="application/vnd.openxmlformats-officedocument.drawingml.chart+xml"/>
  <Override PartName="/xl/drawings/drawing134.xml" ContentType="application/vnd.openxmlformats-officedocument.drawing+xml"/>
  <Override PartName="/xl/charts/chart116.xml" ContentType="application/vnd.openxmlformats-officedocument.drawingml.chart+xml"/>
  <Override PartName="/xl/drawings/drawing135.xml" ContentType="application/vnd.openxmlformats-officedocument.drawing+xml"/>
  <Override PartName="/xl/charts/chart117.xml" ContentType="application/vnd.openxmlformats-officedocument.drawingml.chart+xml"/>
  <Override PartName="/xl/drawings/drawing136.xml" ContentType="application/vnd.openxmlformats-officedocument.drawing+xml"/>
  <Override PartName="/xl/charts/chart118.xml" ContentType="application/vnd.openxmlformats-officedocument.drawingml.chart+xml"/>
  <Override PartName="/xl/drawings/drawing137.xml" ContentType="application/vnd.openxmlformats-officedocument.drawing+xml"/>
  <Override PartName="/xl/charts/chart119.xml" ContentType="application/vnd.openxmlformats-officedocument.drawingml.chart+xml"/>
  <Override PartName="/xl/drawings/drawing138.xml" ContentType="application/vnd.openxmlformats-officedocument.drawing+xml"/>
  <Override PartName="/xl/charts/chart120.xml" ContentType="application/vnd.openxmlformats-officedocument.drawingml.chart+xml"/>
  <Override PartName="/xl/drawings/drawing139.xml" ContentType="application/vnd.openxmlformats-officedocument.drawing+xml"/>
  <Override PartName="/xl/charts/chart121.xml" ContentType="application/vnd.openxmlformats-officedocument.drawingml.chart+xml"/>
  <Override PartName="/xl/drawings/drawing140.xml" ContentType="application/vnd.openxmlformats-officedocument.drawing+xml"/>
  <Override PartName="/xl/charts/chart122.xml" ContentType="application/vnd.openxmlformats-officedocument.drawingml.chart+xml"/>
  <Override PartName="/xl/drawings/drawing141.xml" ContentType="application/vnd.openxmlformats-officedocument.drawing+xml"/>
  <Override PartName="/xl/charts/chart123.xml" ContentType="application/vnd.openxmlformats-officedocument.drawingml.chart+xml"/>
  <Override PartName="/xl/drawings/drawing142.xml" ContentType="application/vnd.openxmlformats-officedocument.drawing+xml"/>
  <Override PartName="/xl/charts/chart124.xml" ContentType="application/vnd.openxmlformats-officedocument.drawingml.chart+xml"/>
  <Override PartName="/xl/drawings/drawing143.xml" ContentType="application/vnd.openxmlformats-officedocument.drawing+xml"/>
  <Override PartName="/xl/charts/chart125.xml" ContentType="application/vnd.openxmlformats-officedocument.drawingml.chart+xml"/>
  <Override PartName="/xl/drawings/drawing144.xml" ContentType="application/vnd.openxmlformats-officedocument.drawing+xml"/>
  <Override PartName="/xl/charts/chart126.xml" ContentType="application/vnd.openxmlformats-officedocument.drawingml.chart+xml"/>
  <Override PartName="/xl/drawings/drawing145.xml" ContentType="application/vnd.openxmlformats-officedocument.drawing+xml"/>
  <Override PartName="/xl/charts/chart127.xml" ContentType="application/vnd.openxmlformats-officedocument.drawingml.chart+xml"/>
  <Override PartName="/xl/drawings/drawing146.xml" ContentType="application/vnd.openxmlformats-officedocument.drawing+xml"/>
  <Override PartName="/xl/charts/chart128.xml" ContentType="application/vnd.openxmlformats-officedocument.drawingml.chart+xml"/>
  <Override PartName="/xl/drawings/drawing147.xml" ContentType="application/vnd.openxmlformats-officedocument.drawing+xml"/>
  <Override PartName="/xl/charts/chart129.xml" ContentType="application/vnd.openxmlformats-officedocument.drawingml.chart+xml"/>
  <Override PartName="/xl/drawings/drawing148.xml" ContentType="application/vnd.openxmlformats-officedocument.drawing+xml"/>
  <Override PartName="/xl/charts/chart130.xml" ContentType="application/vnd.openxmlformats-officedocument.drawingml.chart+xml"/>
  <Override PartName="/xl/drawings/drawing149.xml" ContentType="application/vnd.openxmlformats-officedocument.drawing+xml"/>
  <Override PartName="/xl/charts/chart131.xml" ContentType="application/vnd.openxmlformats-officedocument.drawingml.chart+xml"/>
  <Override PartName="/xl/drawings/drawing150.xml" ContentType="application/vnd.openxmlformats-officedocument.drawing+xml"/>
  <Override PartName="/xl/charts/chart132.xml" ContentType="application/vnd.openxmlformats-officedocument.drawingml.chart+xml"/>
  <Override PartName="/xl/drawings/drawing151.xml" ContentType="application/vnd.openxmlformats-officedocument.drawing+xml"/>
  <Override PartName="/xl/charts/chart133.xml" ContentType="application/vnd.openxmlformats-officedocument.drawingml.chart+xml"/>
  <Override PartName="/xl/drawings/drawing152.xml" ContentType="application/vnd.openxmlformats-officedocument.drawing+xml"/>
  <Override PartName="/xl/charts/chart134.xml" ContentType="application/vnd.openxmlformats-officedocument.drawingml.chart+xml"/>
  <Override PartName="/xl/drawings/drawing153.xml" ContentType="application/vnd.openxmlformats-officedocument.drawing+xml"/>
  <Override PartName="/xl/charts/chart135.xml" ContentType="application/vnd.openxmlformats-officedocument.drawingml.chart+xml"/>
  <Override PartName="/xl/drawings/drawing154.xml" ContentType="application/vnd.openxmlformats-officedocument.drawing+xml"/>
  <Override PartName="/xl/charts/chart136.xml" ContentType="application/vnd.openxmlformats-officedocument.drawingml.chart+xml"/>
  <Override PartName="/xl/drawings/drawing155.xml" ContentType="application/vnd.openxmlformats-officedocument.drawing+xml"/>
  <Override PartName="/xl/charts/chart137.xml" ContentType="application/vnd.openxmlformats-officedocument.drawingml.chart+xml"/>
  <Override PartName="/xl/drawings/drawing156.xml" ContentType="application/vnd.openxmlformats-officedocument.drawing+xml"/>
  <Override PartName="/xl/charts/chart138.xml" ContentType="application/vnd.openxmlformats-officedocument.drawingml.chart+xml"/>
  <Override PartName="/xl/drawings/drawing157.xml" ContentType="application/vnd.openxmlformats-officedocument.drawing+xml"/>
  <Override PartName="/xl/charts/chart139.xml" ContentType="application/vnd.openxmlformats-officedocument.drawingml.chart+xml"/>
  <Override PartName="/xl/drawings/drawing158.xml" ContentType="application/vnd.openxmlformats-officedocument.drawing+xml"/>
  <Override PartName="/xl/charts/chart140.xml" ContentType="application/vnd.openxmlformats-officedocument.drawingml.chart+xml"/>
  <Override PartName="/xl/drawings/drawing159.xml" ContentType="application/vnd.openxmlformats-officedocument.drawing+xml"/>
  <Override PartName="/xl/charts/chart141.xml" ContentType="application/vnd.openxmlformats-officedocument.drawingml.chart+xml"/>
  <Override PartName="/xl/drawings/drawing160.xml" ContentType="application/vnd.openxmlformats-officedocument.drawing+xml"/>
  <Override PartName="/xl/charts/chart142.xml" ContentType="application/vnd.openxmlformats-officedocument.drawingml.chart+xml"/>
  <Override PartName="/xl/drawings/drawing161.xml" ContentType="application/vnd.openxmlformats-officedocument.drawing+xml"/>
  <Override PartName="/xl/charts/chart143.xml" ContentType="application/vnd.openxmlformats-officedocument.drawingml.chart+xml"/>
  <Override PartName="/xl/drawings/drawing162.xml" ContentType="application/vnd.openxmlformats-officedocument.drawing+xml"/>
  <Override PartName="/xl/charts/chart144.xml" ContentType="application/vnd.openxmlformats-officedocument.drawingml.chart+xml"/>
  <Override PartName="/xl/drawings/drawing163.xml" ContentType="application/vnd.openxmlformats-officedocument.drawing+xml"/>
  <Override PartName="/xl/charts/chart145.xml" ContentType="application/vnd.openxmlformats-officedocument.drawingml.chart+xml"/>
  <Override PartName="/xl/drawings/drawing164.xml" ContentType="application/vnd.openxmlformats-officedocument.drawing+xml"/>
  <Override PartName="/xl/charts/chart146.xml" ContentType="application/vnd.openxmlformats-officedocument.drawingml.chart+xml"/>
  <Override PartName="/xl/drawings/drawing165.xml" ContentType="application/vnd.openxmlformats-officedocument.drawing+xml"/>
  <Override PartName="/xl/charts/chart147.xml" ContentType="application/vnd.openxmlformats-officedocument.drawingml.chart+xml"/>
  <Override PartName="/xl/drawings/drawing166.xml" ContentType="application/vnd.openxmlformats-officedocument.drawing+xml"/>
  <Override PartName="/xl/charts/chart148.xml" ContentType="application/vnd.openxmlformats-officedocument.drawingml.chart+xml"/>
  <Override PartName="/xl/drawings/drawing167.xml" ContentType="application/vnd.openxmlformats-officedocument.drawing+xml"/>
  <Override PartName="/xl/charts/chart149.xml" ContentType="application/vnd.openxmlformats-officedocument.drawingml.chart+xml"/>
  <Override PartName="/xl/drawings/drawing168.xml" ContentType="application/vnd.openxmlformats-officedocument.drawing+xml"/>
  <Override PartName="/xl/charts/chart150.xml" ContentType="application/vnd.openxmlformats-officedocument.drawingml.chart+xml"/>
  <Override PartName="/xl/drawings/drawing169.xml" ContentType="application/vnd.openxmlformats-officedocument.drawing+xml"/>
  <Override PartName="/xl/charts/chart151.xml" ContentType="application/vnd.openxmlformats-officedocument.drawingml.chart+xml"/>
  <Override PartName="/xl/drawings/drawing170.xml" ContentType="application/vnd.openxmlformats-officedocument.drawing+xml"/>
  <Override PartName="/xl/charts/chart1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codeName="ThisWorkbook" defaultThemeVersion="124226"/>
  <bookViews>
    <workbookView xWindow="10110" yWindow="45" windowWidth="10155" windowHeight="7530" tabRatio="886" firstSheet="20" activeTab="22"/>
  </bookViews>
  <sheets>
    <sheet name="Section 2 data" sheetId="202" state="hidden" r:id="rId1"/>
    <sheet name="Section 3 data" sheetId="239" state="hidden" r:id="rId2"/>
    <sheet name="Section 4 data" sheetId="201" state="hidden" r:id="rId3"/>
    <sheet name="Section 5 data" sheetId="240" state="hidden" r:id="rId4"/>
    <sheet name="Section 6 data" sheetId="241" state="hidden" r:id="rId5"/>
    <sheet name="Section 8 data" sheetId="242" state="hidden" r:id="rId6"/>
    <sheet name="Section 9 chart data" sheetId="171" state="hidden" r:id="rId7"/>
    <sheet name="Section 10 chart data" sheetId="173" state="hidden" r:id="rId8"/>
    <sheet name="Section 11 chart data" sheetId="174" state="hidden" r:id="rId9"/>
    <sheet name="Section 12 data" sheetId="229" state="hidden" r:id="rId10"/>
    <sheet name="Section 13 data" sheetId="227" state="hidden" r:id="rId11"/>
    <sheet name="Section 14 data" sheetId="225" state="hidden" r:id="rId12"/>
    <sheet name="Section 15 data" sheetId="211" state="hidden" r:id="rId13"/>
    <sheet name="Square data" sheetId="243" state="hidden" r:id="rId14"/>
    <sheet name="Management data" sheetId="332" state="hidden" r:id="rId15"/>
    <sheet name="Thinning data" sheetId="333" state="hidden" r:id="rId16"/>
    <sheet name="Harvesting data" sheetId="194" state="hidden" r:id="rId17"/>
    <sheet name="Road distance data" sheetId="196" state="hidden" r:id="rId18"/>
    <sheet name="Road data" sheetId="198" state="hidden" r:id="rId19"/>
    <sheet name="Yield class data" sheetId="244" state="hidden" r:id="rId20"/>
    <sheet name="Key findings" sheetId="456" r:id="rId21"/>
    <sheet name="Table 0" sheetId="53" state="hidden" r:id="rId22"/>
    <sheet name="Index" sheetId="1" r:id="rId23"/>
    <sheet name="Section 1" sheetId="203" r:id="rId24"/>
    <sheet name="Figure 1" sheetId="237" r:id="rId25"/>
    <sheet name="Figure 1 report" sheetId="457" r:id="rId26"/>
    <sheet name="Table 1" sheetId="2" r:id="rId27"/>
    <sheet name="Figure 2" sheetId="231" r:id="rId28"/>
    <sheet name="Figure 2 report" sheetId="334" r:id="rId29"/>
    <sheet name="Table 2" sheetId="3" r:id="rId30"/>
    <sheet name="Figure 3" sheetId="232" r:id="rId31"/>
    <sheet name="Figure 3 report" sheetId="335" r:id="rId32"/>
    <sheet name="Table 3" sheetId="4" r:id="rId33"/>
    <sheet name="Figure 4" sheetId="233" r:id="rId34"/>
    <sheet name="Figure 4 report" sheetId="336" r:id="rId35"/>
    <sheet name="Table 4" sheetId="5" r:id="rId36"/>
    <sheet name="Figure 5" sheetId="234" r:id="rId37"/>
    <sheet name="Figure 5 report" sheetId="337" r:id="rId38"/>
    <sheet name="Table 5" sheetId="6" r:id="rId39"/>
    <sheet name="Table 6" sheetId="7" r:id="rId40"/>
    <sheet name="Figure 6" sheetId="235" r:id="rId41"/>
    <sheet name="Figure 6 report" sheetId="338" r:id="rId42"/>
    <sheet name="Table 7" sheetId="8" r:id="rId43"/>
    <sheet name="Figure 7" sheetId="236" r:id="rId44"/>
    <sheet name="Figure 7 report" sheetId="339" r:id="rId45"/>
    <sheet name="Table 8" sheetId="9" r:id="rId46"/>
    <sheet name="Section 2" sheetId="156" r:id="rId47"/>
    <sheet name="Figure 8" sheetId="69" r:id="rId48"/>
    <sheet name="Figure 8 report" sheetId="344" r:id="rId49"/>
    <sheet name="Table 9" sheetId="10" r:id="rId50"/>
    <sheet name="Figure 9" sheetId="67" r:id="rId51"/>
    <sheet name="Figure 9 report" sheetId="345" r:id="rId52"/>
    <sheet name="Figure 10" sheetId="68" r:id="rId53"/>
    <sheet name="Figure 10 report" sheetId="346" r:id="rId54"/>
    <sheet name="Figure 11" sheetId="70" r:id="rId55"/>
    <sheet name="Figure 11 report" sheetId="347" r:id="rId56"/>
    <sheet name="Table 10" sheetId="11" r:id="rId57"/>
    <sheet name="Figure 12" sheetId="72" r:id="rId58"/>
    <sheet name="Figure 12 report" sheetId="348" r:id="rId59"/>
    <sheet name="Table 11" sheetId="12" r:id="rId60"/>
    <sheet name="Table 12" sheetId="13" r:id="rId61"/>
    <sheet name="Figure 13" sheetId="238" r:id="rId62"/>
    <sheet name="Figure 13 report" sheetId="349" r:id="rId63"/>
    <sheet name="Table 13" sheetId="14" r:id="rId64"/>
    <sheet name="Section 3" sheetId="157" r:id="rId65"/>
    <sheet name="Figure 14" sheetId="73" r:id="rId66"/>
    <sheet name="Figure 14 report" sheetId="357" r:id="rId67"/>
    <sheet name="Table 14" sheetId="15" r:id="rId68"/>
    <sheet name="Figure 15" sheetId="74" r:id="rId69"/>
    <sheet name="Figure 15 report" sheetId="358" r:id="rId70"/>
    <sheet name="Figure 16" sheetId="75" r:id="rId71"/>
    <sheet name="Figure 16 report" sheetId="359" r:id="rId72"/>
    <sheet name="Figure 17" sheetId="76" r:id="rId73"/>
    <sheet name="Figure 17 report" sheetId="360" r:id="rId74"/>
    <sheet name="Table 15" sheetId="16" r:id="rId75"/>
    <sheet name="Figure 18" sheetId="78" r:id="rId76"/>
    <sheet name="Figure 18 report" sheetId="361" r:id="rId77"/>
    <sheet name="Table 16" sheetId="17" r:id="rId78"/>
    <sheet name="Section 4" sheetId="158" r:id="rId79"/>
    <sheet name="Figure 19" sheetId="80" r:id="rId80"/>
    <sheet name="Figure 19 report" sheetId="365" r:id="rId81"/>
    <sheet name="Table 17" sheetId="18" r:id="rId82"/>
    <sheet name="Figure 20" sheetId="83" r:id="rId83"/>
    <sheet name="Figure 20 report" sheetId="366" r:id="rId84"/>
    <sheet name="Table 18" sheetId="19" r:id="rId85"/>
    <sheet name="Figure 21" sheetId="85" r:id="rId86"/>
    <sheet name="Figure 21 report" sheetId="367" r:id="rId87"/>
    <sheet name="Table 19" sheetId="20" r:id="rId88"/>
    <sheet name="Section 5" sheetId="159" r:id="rId89"/>
    <sheet name="Figure 22" sheetId="87" r:id="rId90"/>
    <sheet name="Figure 22 report" sheetId="371" r:id="rId91"/>
    <sheet name="Table 20" sheetId="21" r:id="rId92"/>
    <sheet name="Section 6" sheetId="160" r:id="rId93"/>
    <sheet name="Figure 23" sheetId="88" r:id="rId94"/>
    <sheet name="Figure 23 report" sheetId="376" r:id="rId95"/>
    <sheet name="Table 21" sheetId="22" r:id="rId96"/>
    <sheet name="Section 7" sheetId="161" r:id="rId97"/>
    <sheet name="Table 22" sheetId="23" r:id="rId98"/>
    <sheet name="Figure 24" sheetId="188" r:id="rId99"/>
    <sheet name="Figure 24 report" sheetId="381" r:id="rId100"/>
    <sheet name="Figure 25" sheetId="189" r:id="rId101"/>
    <sheet name="Figure 25 report" sheetId="382" r:id="rId102"/>
    <sheet name="Figure 26" sheetId="190" r:id="rId103"/>
    <sheet name="Figure 26 report" sheetId="383" r:id="rId104"/>
    <sheet name="Figure 27" sheetId="191" r:id="rId105"/>
    <sheet name="Figure 27 report" sheetId="384" r:id="rId106"/>
    <sheet name="Figure 28" sheetId="193" r:id="rId107"/>
    <sheet name="Figure 28 report" sheetId="385" r:id="rId108"/>
    <sheet name="Figure 29" sheetId="195" r:id="rId109"/>
    <sheet name="Figure 29 report" sheetId="386" r:id="rId110"/>
    <sheet name="Figure 30" sheetId="197" r:id="rId111"/>
    <sheet name="Figure 30 report" sheetId="387" r:id="rId112"/>
    <sheet name="Figure 31" sheetId="199" r:id="rId113"/>
    <sheet name="Figure 31 report" sheetId="388" r:id="rId114"/>
    <sheet name="Figure 32" sheetId="200" r:id="rId115"/>
    <sheet name="Figure 32 report" sheetId="389" r:id="rId116"/>
    <sheet name="Figure 33" sheetId="109" r:id="rId117"/>
    <sheet name="Figure 33 report" sheetId="390" r:id="rId118"/>
    <sheet name="Table 23" sheetId="108" r:id="rId119"/>
    <sheet name="Section 8" sheetId="162" r:id="rId120"/>
    <sheet name="Table 24" sheetId="24" r:id="rId121"/>
    <sheet name="Table 25" sheetId="163" r:id="rId122"/>
    <sheet name="Section 9" sheetId="164" r:id="rId123"/>
    <sheet name="Figure 34" sheetId="89" r:id="rId124"/>
    <sheet name="Figure 34 report" sheetId="394" r:id="rId125"/>
    <sheet name="Figure 35" sheetId="185" r:id="rId126"/>
    <sheet name="Figure 35 report" sheetId="395" r:id="rId127"/>
    <sheet name="Table 26" sheetId="30" r:id="rId128"/>
    <sheet name="Table 27" sheetId="25" r:id="rId129"/>
    <sheet name="Table 28" sheetId="26" r:id="rId130"/>
    <sheet name="Table 29" sheetId="27" r:id="rId131"/>
    <sheet name="Figure 36" sheetId="90" r:id="rId132"/>
    <sheet name="Figure 36 report" sheetId="396" r:id="rId133"/>
    <sheet name="Table 30" sheetId="28" r:id="rId134"/>
    <sheet name="Figure 37" sheetId="91" r:id="rId135"/>
    <sheet name="Figure 37 report" sheetId="397" r:id="rId136"/>
    <sheet name="Table 31" sheetId="29" r:id="rId137"/>
    <sheet name="Figure 38" sheetId="172" r:id="rId138"/>
    <sheet name="Figure 38 for report" sheetId="398" r:id="rId139"/>
    <sheet name="Section 10" sheetId="165" r:id="rId140"/>
    <sheet name="Figure 39" sheetId="175" r:id="rId141"/>
    <sheet name="Figure 39 report" sheetId="402" r:id="rId142"/>
    <sheet name="Figure 40" sheetId="184" r:id="rId143"/>
    <sheet name="Figure 40 report" sheetId="403" r:id="rId144"/>
    <sheet name="Table 32" sheetId="36" r:id="rId145"/>
    <sheet name="Table 33" sheetId="37" r:id="rId146"/>
    <sheet name="Table 34" sheetId="32" r:id="rId147"/>
    <sheet name="Figure 41" sheetId="176" r:id="rId148"/>
    <sheet name="Figure 41 report" sheetId="404" r:id="rId149"/>
    <sheet name="Table 35" sheetId="39" r:id="rId150"/>
    <sheet name="Figure 42" sheetId="177" r:id="rId151"/>
    <sheet name="Figure 42 report" sheetId="405" r:id="rId152"/>
    <sheet name="Table 36" sheetId="41" r:id="rId153"/>
    <sheet name="Figure 43" sheetId="178" r:id="rId154"/>
    <sheet name="Figure 43 report" sheetId="406" r:id="rId155"/>
    <sheet name="Section 11" sheetId="166" r:id="rId156"/>
    <sheet name="Figure 44" sheetId="179" r:id="rId157"/>
    <sheet name="Figure 44 report" sheetId="410" r:id="rId158"/>
    <sheet name="Figure 45" sheetId="183" r:id="rId159"/>
    <sheet name="Figure 45 report" sheetId="460" r:id="rId160"/>
    <sheet name="Table 37" sheetId="31" r:id="rId161"/>
    <sheet name="Table 38" sheetId="33" r:id="rId162"/>
    <sheet name="Table 39" sheetId="38" r:id="rId163"/>
    <sheet name="Figure 46" sheetId="180" r:id="rId164"/>
    <sheet name="Figure 46 report" sheetId="412" r:id="rId165"/>
    <sheet name="Table 40" sheetId="34" r:id="rId166"/>
    <sheet name="Table 41" sheetId="40" r:id="rId167"/>
    <sheet name="Figure 47" sheetId="181" r:id="rId168"/>
    <sheet name="Figure 47 report" sheetId="413" r:id="rId169"/>
    <sheet name="Table 42" sheetId="35" r:id="rId170"/>
    <sheet name="Table 43" sheetId="42" r:id="rId171"/>
    <sheet name="Figure 48" sheetId="182" r:id="rId172"/>
    <sheet name="Figure 48 report" sheetId="414" r:id="rId173"/>
    <sheet name="Section 12" sheetId="94" r:id="rId174"/>
    <sheet name="Figure 49" sheetId="95" r:id="rId175"/>
    <sheet name="Figure 49 report" sheetId="415" r:id="rId176"/>
    <sheet name="Table 44" sheetId="43" r:id="rId177"/>
    <sheet name="Figure 50" sheetId="97" r:id="rId178"/>
    <sheet name="Figure 50 report" sheetId="417" r:id="rId179"/>
    <sheet name="Table 45" sheetId="44" r:id="rId180"/>
    <sheet name="Figure 51" sheetId="98" r:id="rId181"/>
    <sheet name="Figure 51 report" sheetId="418" r:id="rId182"/>
    <sheet name="Table 46" sheetId="45" r:id="rId183"/>
    <sheet name="Figure 52" sheetId="99" r:id="rId184"/>
    <sheet name="Figure 52 report" sheetId="419" r:id="rId185"/>
    <sheet name="Table 47" sheetId="46" r:id="rId186"/>
    <sheet name="Figure 53" sheetId="100" r:id="rId187"/>
    <sheet name="Figure 53 report" sheetId="420" r:id="rId188"/>
    <sheet name="Table 48" sheetId="47" r:id="rId189"/>
    <sheet name="Figure 54" sheetId="101" r:id="rId190"/>
    <sheet name="Figure 54 report" sheetId="421" r:id="rId191"/>
    <sheet name="Table 49" sheetId="48" r:id="rId192"/>
    <sheet name="Figure 55" sheetId="230" r:id="rId193"/>
    <sheet name="Figure 55 report" sheetId="422" r:id="rId194"/>
    <sheet name="Table 50" sheetId="102" r:id="rId195"/>
    <sheet name="Table 51" sheetId="103" r:id="rId196"/>
    <sheet name="Table 52" sheetId="104" r:id="rId197"/>
    <sheet name="Section 13" sheetId="110" r:id="rId198"/>
    <sheet name="Figure 56" sheetId="118" r:id="rId199"/>
    <sheet name="Figure 56 report" sheetId="429" r:id="rId200"/>
    <sheet name="Table 53" sheetId="111" r:id="rId201"/>
    <sheet name="Figure 57" sheetId="119" r:id="rId202"/>
    <sheet name="Figure 57 report" sheetId="430" r:id="rId203"/>
    <sheet name="Table 54" sheetId="112" r:id="rId204"/>
    <sheet name="Figure 58" sheetId="120" r:id="rId205"/>
    <sheet name="Figure 58 report" sheetId="431" r:id="rId206"/>
    <sheet name="Table 55" sheetId="113" r:id="rId207"/>
    <sheet name="Figure 59" sheetId="121" r:id="rId208"/>
    <sheet name="Figure 59 report" sheetId="433" r:id="rId209"/>
    <sheet name="Table 56" sheetId="114" r:id="rId210"/>
    <sheet name="Figure 60" sheetId="122" r:id="rId211"/>
    <sheet name="Figure 60 report" sheetId="434" r:id="rId212"/>
    <sheet name="Table 57" sheetId="115" r:id="rId213"/>
    <sheet name="Figure 61" sheetId="123" r:id="rId214"/>
    <sheet name="Figure 61 report" sheetId="435" r:id="rId215"/>
    <sheet name="Table 58" sheetId="116" r:id="rId216"/>
    <sheet name="Figure 62" sheetId="228" r:id="rId217"/>
    <sheet name="Figure 62 report" sheetId="436" r:id="rId218"/>
    <sheet name="Table 59" sheetId="130" r:id="rId219"/>
    <sheet name="Table 60" sheetId="131" r:id="rId220"/>
    <sheet name="Table 61" sheetId="132" r:id="rId221"/>
    <sheet name="Section 14" sheetId="133" r:id="rId222"/>
    <sheet name="Figure 63" sheetId="141" r:id="rId223"/>
    <sheet name="Figure 63 report" sheetId="440" r:id="rId224"/>
    <sheet name="Table 62" sheetId="134" r:id="rId225"/>
    <sheet name="Figure 64" sheetId="142" r:id="rId226"/>
    <sheet name="Figure 64 report" sheetId="441" r:id="rId227"/>
    <sheet name="Table 63" sheetId="135" r:id="rId228"/>
    <sheet name="Figure 65" sheetId="143" r:id="rId229"/>
    <sheet name="Figure 65 report" sheetId="442" r:id="rId230"/>
    <sheet name="Table 64" sheetId="136" r:id="rId231"/>
    <sheet name="Figure 66" sheetId="144" r:id="rId232"/>
    <sheet name="Figure 66  report" sheetId="443" r:id="rId233"/>
    <sheet name="Table 65" sheetId="137" r:id="rId234"/>
    <sheet name="Figure 67" sheetId="145" r:id="rId235"/>
    <sheet name="Figure 67 report" sheetId="444" r:id="rId236"/>
    <sheet name="Table 66" sheetId="138" r:id="rId237"/>
    <sheet name="Figure 68" sheetId="146" r:id="rId238"/>
    <sheet name="Figure 68 report" sheetId="445" r:id="rId239"/>
    <sheet name="Table 67" sheetId="139" r:id="rId240"/>
    <sheet name="Figure 69" sheetId="226" r:id="rId241"/>
    <sheet name="Figure 69 report" sheetId="446" r:id="rId242"/>
    <sheet name="Table 68" sheetId="153" r:id="rId243"/>
    <sheet name="Table 69" sheetId="154" r:id="rId244"/>
    <sheet name="Table 70" sheetId="155" r:id="rId245"/>
    <sheet name="Section 15" sheetId="204" r:id="rId246"/>
    <sheet name="Figure 70" sheetId="212" r:id="rId247"/>
    <sheet name="Figure 70 report" sheetId="450" r:id="rId248"/>
    <sheet name="Table 71" sheetId="205" r:id="rId249"/>
    <sheet name="Figure 71" sheetId="213" r:id="rId250"/>
    <sheet name="Figure 71 report" sheetId="458" r:id="rId251"/>
    <sheet name="Table 72" sheetId="206" r:id="rId252"/>
    <sheet name="Figure 72" sheetId="214" r:id="rId253"/>
    <sheet name="Figure 72 report" sheetId="451" r:id="rId254"/>
    <sheet name="Table 73" sheetId="207" r:id="rId255"/>
    <sheet name="Figure 73" sheetId="215" r:id="rId256"/>
    <sheet name="Figure 73 report" sheetId="452" r:id="rId257"/>
    <sheet name="Table 74" sheetId="208" r:id="rId258"/>
    <sheet name="Figure 74" sheetId="216" r:id="rId259"/>
    <sheet name="Figure 74 report" sheetId="453" r:id="rId260"/>
    <sheet name="Table 75" sheetId="209" r:id="rId261"/>
    <sheet name="Figure 75" sheetId="217" r:id="rId262"/>
    <sheet name="Figure 75 report" sheetId="454" r:id="rId263"/>
    <sheet name="Table 76" sheetId="210" r:id="rId264"/>
    <sheet name="Figure 76" sheetId="221" r:id="rId265"/>
    <sheet name="Figure 76 report" sheetId="455" r:id="rId266"/>
    <sheet name="Table 77" sheetId="222" r:id="rId267"/>
    <sheet name="Table 78" sheetId="223" r:id="rId268"/>
    <sheet name="Table 79" sheetId="224" r:id="rId269"/>
    <sheet name="Sheet1" sheetId="353" r:id="rId270"/>
  </sheets>
  <externalReferences>
    <externalReference r:id="rId271"/>
  </externalReferences>
  <definedNames>
    <definedName name="Table_2_area">'[1]Table 2 Summary'!$G$8:$G$21</definedName>
  </definedNames>
  <calcPr calcId="145621"/>
</workbook>
</file>

<file path=xl/calcChain.xml><?xml version="1.0" encoding="utf-8"?>
<calcChain xmlns="http://schemas.openxmlformats.org/spreadsheetml/2006/main">
  <c r="C9" i="456" l="1"/>
  <c r="C8" i="456"/>
  <c r="C7" i="456"/>
  <c r="C6" i="456"/>
  <c r="C5" i="456"/>
  <c r="C4" i="456"/>
  <c r="N18" i="456"/>
  <c r="N17" i="456"/>
  <c r="N16" i="456"/>
  <c r="N15" i="456"/>
  <c r="N14" i="456"/>
  <c r="N13" i="456"/>
  <c r="N12" i="456"/>
  <c r="N11" i="456"/>
  <c r="N10" i="456"/>
  <c r="N9" i="456"/>
  <c r="N8" i="456"/>
  <c r="N7" i="456"/>
  <c r="N6" i="456"/>
  <c r="N5" i="456"/>
  <c r="N4" i="456"/>
  <c r="E17" i="48" l="1"/>
  <c r="D17" i="48"/>
  <c r="C17" i="48"/>
  <c r="C12" i="114"/>
  <c r="E81" i="1"/>
  <c r="E72" i="1"/>
  <c r="E62" i="1"/>
  <c r="C81" i="1" l="1"/>
  <c r="C72" i="1"/>
  <c r="C62" i="1"/>
  <c r="J9" i="104" l="1"/>
  <c r="I9" i="104"/>
  <c r="D9" i="104"/>
  <c r="C9" i="104"/>
  <c r="J9" i="132"/>
  <c r="I9" i="132"/>
  <c r="D9" i="132"/>
  <c r="C9" i="132"/>
  <c r="J9" i="155"/>
  <c r="I9" i="155"/>
  <c r="D9" i="155"/>
  <c r="C9" i="155"/>
  <c r="J9" i="224"/>
  <c r="I9" i="224"/>
  <c r="D9" i="224"/>
  <c r="C9" i="224"/>
  <c r="E18" i="31" l="1"/>
  <c r="E17" i="31"/>
  <c r="E16" i="31"/>
  <c r="E15" i="31"/>
  <c r="E14" i="31"/>
  <c r="E13" i="31"/>
  <c r="E12" i="31"/>
  <c r="E11" i="31"/>
  <c r="E10" i="31"/>
  <c r="E9" i="31"/>
  <c r="E8" i="31"/>
  <c r="D18" i="31"/>
  <c r="D17" i="31"/>
  <c r="D16" i="31"/>
  <c r="D15" i="31"/>
  <c r="D14" i="31"/>
  <c r="D13" i="31"/>
  <c r="D12" i="31"/>
  <c r="D11" i="31"/>
  <c r="D10" i="31"/>
  <c r="D9" i="31"/>
  <c r="D8" i="31"/>
  <c r="C18" i="31"/>
  <c r="C17" i="31"/>
  <c r="C16" i="31"/>
  <c r="C15" i="31"/>
  <c r="C14" i="31"/>
  <c r="C13" i="31"/>
  <c r="C12" i="31"/>
  <c r="C11" i="31"/>
  <c r="C10" i="31"/>
  <c r="C9" i="31"/>
  <c r="C8" i="31"/>
  <c r="E18" i="34" l="1"/>
  <c r="E17" i="34"/>
  <c r="E16" i="34"/>
  <c r="E15" i="34"/>
  <c r="E14" i="34"/>
  <c r="E13" i="34"/>
  <c r="E12" i="34"/>
  <c r="E11" i="34"/>
  <c r="E10" i="34"/>
  <c r="E9" i="34"/>
  <c r="E8" i="34"/>
  <c r="D18" i="34"/>
  <c r="D17" i="34"/>
  <c r="D16" i="34"/>
  <c r="D15" i="34"/>
  <c r="D14" i="34"/>
  <c r="D13" i="34"/>
  <c r="D12" i="34"/>
  <c r="D11" i="34"/>
  <c r="D10" i="34"/>
  <c r="D9" i="34"/>
  <c r="D8" i="34"/>
  <c r="C18" i="34"/>
  <c r="C17" i="34"/>
  <c r="C16" i="34"/>
  <c r="C15" i="34"/>
  <c r="C14" i="34"/>
  <c r="C13" i="34"/>
  <c r="C12" i="34"/>
  <c r="C11" i="34"/>
  <c r="C10" i="34"/>
  <c r="C9" i="34"/>
  <c r="C8" i="34"/>
  <c r="H97" i="202" l="1"/>
  <c r="H96" i="202"/>
  <c r="B3" i="198" l="1"/>
  <c r="B5" i="26"/>
  <c r="E29" i="19" l="1"/>
  <c r="E24" i="16" l="1"/>
  <c r="D24" i="16"/>
  <c r="C24" i="16"/>
  <c r="D17" i="135" l="1"/>
  <c r="C17" i="135"/>
  <c r="D15" i="134"/>
  <c r="C15" i="134"/>
  <c r="E15" i="134"/>
  <c r="E17" i="116"/>
  <c r="D17" i="116"/>
  <c r="C17" i="116"/>
  <c r="E15" i="115"/>
  <c r="D15" i="115"/>
  <c r="C15" i="115"/>
  <c r="E17" i="114"/>
  <c r="D17" i="114"/>
  <c r="C17" i="114"/>
  <c r="E15" i="113"/>
  <c r="D15" i="113"/>
  <c r="C15" i="113"/>
  <c r="E17" i="112"/>
  <c r="D17" i="112"/>
  <c r="C17" i="112"/>
  <c r="E15" i="111"/>
  <c r="D15" i="111"/>
  <c r="C15" i="111"/>
  <c r="E15" i="47" l="1"/>
  <c r="D15" i="47"/>
  <c r="C15" i="47"/>
  <c r="E17" i="46"/>
  <c r="D17" i="46"/>
  <c r="C17" i="46"/>
  <c r="E15" i="45"/>
  <c r="D15" i="45"/>
  <c r="C15" i="45"/>
  <c r="E17" i="44"/>
  <c r="D17" i="44"/>
  <c r="C17" i="44"/>
  <c r="E15" i="43"/>
  <c r="D15" i="43"/>
  <c r="C15" i="43"/>
  <c r="AI20" i="42" l="1"/>
  <c r="AH20" i="42"/>
  <c r="AF20" i="42"/>
  <c r="AE20" i="42"/>
  <c r="AC20" i="42"/>
  <c r="AB20" i="42"/>
  <c r="Z20" i="42"/>
  <c r="Y20" i="42"/>
  <c r="W20" i="42"/>
  <c r="V20" i="42"/>
  <c r="T20" i="42"/>
  <c r="S20" i="42"/>
  <c r="Q20" i="42"/>
  <c r="P20" i="42"/>
  <c r="N20" i="42"/>
  <c r="M20" i="42"/>
  <c r="K20" i="42"/>
  <c r="J20" i="42"/>
  <c r="H20" i="42"/>
  <c r="G20" i="42"/>
  <c r="E20" i="42"/>
  <c r="D20" i="42"/>
  <c r="AI19" i="42"/>
  <c r="AH19" i="42"/>
  <c r="AF19" i="42"/>
  <c r="AE19" i="42"/>
  <c r="AC19" i="42"/>
  <c r="AB19" i="42"/>
  <c r="Z19" i="42"/>
  <c r="Y19" i="42"/>
  <c r="W19" i="42"/>
  <c r="V19" i="42"/>
  <c r="T19" i="42"/>
  <c r="S19" i="42"/>
  <c r="Q19" i="42"/>
  <c r="P19" i="42"/>
  <c r="N19" i="42"/>
  <c r="M19" i="42"/>
  <c r="K19" i="42"/>
  <c r="J19" i="42"/>
  <c r="H19" i="42"/>
  <c r="G19" i="42"/>
  <c r="E19" i="42"/>
  <c r="D19" i="42"/>
  <c r="AI18" i="42"/>
  <c r="AH18" i="42"/>
  <c r="AF18" i="42"/>
  <c r="AE18" i="42"/>
  <c r="AC18" i="42"/>
  <c r="AB18" i="42"/>
  <c r="Z18" i="42"/>
  <c r="Y18" i="42"/>
  <c r="W18" i="42"/>
  <c r="V18" i="42"/>
  <c r="T18" i="42"/>
  <c r="S18" i="42"/>
  <c r="Q18" i="42"/>
  <c r="P18" i="42"/>
  <c r="N18" i="42"/>
  <c r="M18" i="42"/>
  <c r="K18" i="42"/>
  <c r="J18" i="42"/>
  <c r="H18" i="42"/>
  <c r="G18" i="42"/>
  <c r="E18" i="42"/>
  <c r="D18" i="42"/>
  <c r="AI17" i="42"/>
  <c r="AH17" i="42"/>
  <c r="AF17" i="42"/>
  <c r="AE17" i="42"/>
  <c r="AC17" i="42"/>
  <c r="AB17" i="42"/>
  <c r="Z17" i="42"/>
  <c r="Y17" i="42"/>
  <c r="W17" i="42"/>
  <c r="V17" i="42"/>
  <c r="T17" i="42"/>
  <c r="S17" i="42"/>
  <c r="Q17" i="42"/>
  <c r="P17" i="42"/>
  <c r="N17" i="42"/>
  <c r="M17" i="42"/>
  <c r="K17" i="42"/>
  <c r="J17" i="42"/>
  <c r="H17" i="42"/>
  <c r="G17" i="42"/>
  <c r="E17" i="42"/>
  <c r="D17" i="42"/>
  <c r="AI16" i="42"/>
  <c r="AH16" i="42"/>
  <c r="AF16" i="42"/>
  <c r="AE16" i="42"/>
  <c r="AC16" i="42"/>
  <c r="AB16" i="42"/>
  <c r="Z16" i="42"/>
  <c r="Y16" i="42"/>
  <c r="W16" i="42"/>
  <c r="V16" i="42"/>
  <c r="T16" i="42"/>
  <c r="S16" i="42"/>
  <c r="Q16" i="42"/>
  <c r="P16" i="42"/>
  <c r="N16" i="42"/>
  <c r="M16" i="42"/>
  <c r="K16" i="42"/>
  <c r="J16" i="42"/>
  <c r="H16" i="42"/>
  <c r="G16" i="42"/>
  <c r="E16" i="42"/>
  <c r="D16" i="42"/>
  <c r="AI15" i="42"/>
  <c r="AH15" i="42"/>
  <c r="AF15" i="42"/>
  <c r="AE15" i="42"/>
  <c r="AC15" i="42"/>
  <c r="AB15" i="42"/>
  <c r="Z15" i="42"/>
  <c r="Y15" i="42"/>
  <c r="W15" i="42"/>
  <c r="V15" i="42"/>
  <c r="T15" i="42"/>
  <c r="S15" i="42"/>
  <c r="Q15" i="42"/>
  <c r="P15" i="42"/>
  <c r="N15" i="42"/>
  <c r="M15" i="42"/>
  <c r="K15" i="42"/>
  <c r="J15" i="42"/>
  <c r="H15" i="42"/>
  <c r="G15" i="42"/>
  <c r="E15" i="42"/>
  <c r="D15" i="42"/>
  <c r="AI14" i="42"/>
  <c r="AH14" i="42"/>
  <c r="AF14" i="42"/>
  <c r="AE14" i="42"/>
  <c r="AC14" i="42"/>
  <c r="AB14" i="42"/>
  <c r="Z14" i="42"/>
  <c r="Y14" i="42"/>
  <c r="W14" i="42"/>
  <c r="V14" i="42"/>
  <c r="T14" i="42"/>
  <c r="S14" i="42"/>
  <c r="Q14" i="42"/>
  <c r="P14" i="42"/>
  <c r="N14" i="42"/>
  <c r="M14" i="42"/>
  <c r="K14" i="42"/>
  <c r="J14" i="42"/>
  <c r="H14" i="42"/>
  <c r="G14" i="42"/>
  <c r="E14" i="42"/>
  <c r="D14" i="42"/>
  <c r="AI13" i="42"/>
  <c r="AH13" i="42"/>
  <c r="AF13" i="42"/>
  <c r="AE13" i="42"/>
  <c r="AC13" i="42"/>
  <c r="AB13" i="42"/>
  <c r="Z13" i="42"/>
  <c r="Y13" i="42"/>
  <c r="W13" i="42"/>
  <c r="V13" i="42"/>
  <c r="T13" i="42"/>
  <c r="S13" i="42"/>
  <c r="Q13" i="42"/>
  <c r="P13" i="42"/>
  <c r="N13" i="42"/>
  <c r="M13" i="42"/>
  <c r="K13" i="42"/>
  <c r="J13" i="42"/>
  <c r="H13" i="42"/>
  <c r="G13" i="42"/>
  <c r="E13" i="42"/>
  <c r="D13" i="42"/>
  <c r="AI12" i="42"/>
  <c r="AH12" i="42"/>
  <c r="AF12" i="42"/>
  <c r="AE12" i="42"/>
  <c r="AC12" i="42"/>
  <c r="AB12" i="42"/>
  <c r="Z12" i="42"/>
  <c r="Y12" i="42"/>
  <c r="W12" i="42"/>
  <c r="V12" i="42"/>
  <c r="T12" i="42"/>
  <c r="S12" i="42"/>
  <c r="Q12" i="42"/>
  <c r="P12" i="42"/>
  <c r="N12" i="42"/>
  <c r="M12" i="42"/>
  <c r="K12" i="42"/>
  <c r="J12" i="42"/>
  <c r="H12" i="42"/>
  <c r="G12" i="42"/>
  <c r="E12" i="42"/>
  <c r="D12" i="42"/>
  <c r="AI11" i="42"/>
  <c r="AH11" i="42"/>
  <c r="AF11" i="42"/>
  <c r="AE11" i="42"/>
  <c r="AC11" i="42"/>
  <c r="AB11" i="42"/>
  <c r="Z11" i="42"/>
  <c r="Y11" i="42"/>
  <c r="W11" i="42"/>
  <c r="V11" i="42"/>
  <c r="T11" i="42"/>
  <c r="S11" i="42"/>
  <c r="Q11" i="42"/>
  <c r="P11" i="42"/>
  <c r="N11" i="42"/>
  <c r="M11" i="42"/>
  <c r="K11" i="42"/>
  <c r="J11" i="42"/>
  <c r="H11" i="42"/>
  <c r="G11" i="42"/>
  <c r="E11" i="42"/>
  <c r="D11" i="42"/>
  <c r="AI10" i="42"/>
  <c r="AH10" i="42"/>
  <c r="AF10" i="42"/>
  <c r="AE10" i="42"/>
  <c r="AC10" i="42"/>
  <c r="AB10" i="42"/>
  <c r="Z10" i="42"/>
  <c r="Y10" i="42"/>
  <c r="W10" i="42"/>
  <c r="V10" i="42"/>
  <c r="T10" i="42"/>
  <c r="S10" i="42"/>
  <c r="Q10" i="42"/>
  <c r="P10" i="42"/>
  <c r="N10" i="42"/>
  <c r="M10" i="42"/>
  <c r="K10" i="42"/>
  <c r="J10" i="42"/>
  <c r="H10" i="42"/>
  <c r="G10" i="42"/>
  <c r="E10" i="42"/>
  <c r="D10" i="42"/>
  <c r="AI9" i="42"/>
  <c r="AH9" i="42"/>
  <c r="AF9" i="42"/>
  <c r="AE9" i="42"/>
  <c r="AC9" i="42"/>
  <c r="AB9" i="42"/>
  <c r="Z9" i="42"/>
  <c r="Y9" i="42"/>
  <c r="W9" i="42"/>
  <c r="V9" i="42"/>
  <c r="T9" i="42"/>
  <c r="S9" i="42"/>
  <c r="Q9" i="42"/>
  <c r="P9" i="42"/>
  <c r="N9" i="42"/>
  <c r="M9" i="42"/>
  <c r="K9" i="42"/>
  <c r="J9" i="42"/>
  <c r="H9" i="42"/>
  <c r="G9" i="42"/>
  <c r="E9" i="42"/>
  <c r="D9" i="42"/>
  <c r="AG20" i="42"/>
  <c r="AD20" i="42"/>
  <c r="AA20" i="42"/>
  <c r="X20" i="42"/>
  <c r="U20" i="42"/>
  <c r="R20" i="42"/>
  <c r="O20" i="42"/>
  <c r="L20" i="42"/>
  <c r="I20" i="42"/>
  <c r="F20" i="42"/>
  <c r="C20" i="42"/>
  <c r="AG19" i="42"/>
  <c r="AD19" i="42"/>
  <c r="AA19" i="42"/>
  <c r="X19" i="42"/>
  <c r="U19" i="42"/>
  <c r="R19" i="42"/>
  <c r="O19" i="42"/>
  <c r="L19" i="42"/>
  <c r="I19" i="42"/>
  <c r="F19" i="42"/>
  <c r="C19" i="42"/>
  <c r="AG18" i="42"/>
  <c r="AD18" i="42"/>
  <c r="AA18" i="42"/>
  <c r="X18" i="42"/>
  <c r="U18" i="42"/>
  <c r="R18" i="42"/>
  <c r="O18" i="42"/>
  <c r="L18" i="42"/>
  <c r="I18" i="42"/>
  <c r="F18" i="42"/>
  <c r="C18" i="42"/>
  <c r="AG17" i="42"/>
  <c r="AD17" i="42"/>
  <c r="AA17" i="42"/>
  <c r="X17" i="42"/>
  <c r="U17" i="42"/>
  <c r="R17" i="42"/>
  <c r="O17" i="42"/>
  <c r="L17" i="42"/>
  <c r="I17" i="42"/>
  <c r="F17" i="42"/>
  <c r="C17" i="42"/>
  <c r="AG16" i="42"/>
  <c r="AD16" i="42"/>
  <c r="AA16" i="42"/>
  <c r="X16" i="42"/>
  <c r="U16" i="42"/>
  <c r="R16" i="42"/>
  <c r="O16" i="42"/>
  <c r="L16" i="42"/>
  <c r="I16" i="42"/>
  <c r="F16" i="42"/>
  <c r="C16" i="42"/>
  <c r="AG15" i="42"/>
  <c r="AD15" i="42"/>
  <c r="AA15" i="42"/>
  <c r="X15" i="42"/>
  <c r="U15" i="42"/>
  <c r="R15" i="42"/>
  <c r="O15" i="42"/>
  <c r="L15" i="42"/>
  <c r="I15" i="42"/>
  <c r="F15" i="42"/>
  <c r="C15" i="42"/>
  <c r="AG14" i="42"/>
  <c r="AD14" i="42"/>
  <c r="AA14" i="42"/>
  <c r="X14" i="42"/>
  <c r="U14" i="42"/>
  <c r="R14" i="42"/>
  <c r="O14" i="42"/>
  <c r="L14" i="42"/>
  <c r="I14" i="42"/>
  <c r="F14" i="42"/>
  <c r="C14" i="42"/>
  <c r="AG13" i="42"/>
  <c r="AD13" i="42"/>
  <c r="AA13" i="42"/>
  <c r="X13" i="42"/>
  <c r="U13" i="42"/>
  <c r="R13" i="42"/>
  <c r="O13" i="42"/>
  <c r="L13" i="42"/>
  <c r="I13" i="42"/>
  <c r="F13" i="42"/>
  <c r="C13" i="42"/>
  <c r="AG12" i="42"/>
  <c r="AD12" i="42"/>
  <c r="AA12" i="42"/>
  <c r="X12" i="42"/>
  <c r="U12" i="42"/>
  <c r="R12" i="42"/>
  <c r="O12" i="42"/>
  <c r="L12" i="42"/>
  <c r="I12" i="42"/>
  <c r="F12" i="42"/>
  <c r="C12" i="42"/>
  <c r="AG11" i="42"/>
  <c r="AD11" i="42"/>
  <c r="AA11" i="42"/>
  <c r="X11" i="42"/>
  <c r="U11" i="42"/>
  <c r="R11" i="42"/>
  <c r="O11" i="42"/>
  <c r="L11" i="42"/>
  <c r="I11" i="42"/>
  <c r="F11" i="42"/>
  <c r="C11" i="42"/>
  <c r="AG10" i="42"/>
  <c r="AD10" i="42"/>
  <c r="AA10" i="42"/>
  <c r="X10" i="42"/>
  <c r="U10" i="42"/>
  <c r="R10" i="42"/>
  <c r="O10" i="42"/>
  <c r="L10" i="42"/>
  <c r="I10" i="42"/>
  <c r="F10" i="42"/>
  <c r="C10" i="42"/>
  <c r="AG9" i="42"/>
  <c r="AD9" i="42"/>
  <c r="AA9" i="42"/>
  <c r="X9" i="42"/>
  <c r="U9" i="42"/>
  <c r="R9" i="42"/>
  <c r="O9" i="42"/>
  <c r="L9" i="42"/>
  <c r="I9" i="42"/>
  <c r="F9" i="42"/>
  <c r="C9" i="42"/>
  <c r="AI20" i="40"/>
  <c r="AH20" i="40"/>
  <c r="AF20" i="40"/>
  <c r="AE20" i="40"/>
  <c r="AC20" i="40"/>
  <c r="AB20" i="40"/>
  <c r="Z20" i="40"/>
  <c r="Y20" i="40"/>
  <c r="W20" i="40"/>
  <c r="V20" i="40"/>
  <c r="T20" i="40"/>
  <c r="S20" i="40"/>
  <c r="Q20" i="40"/>
  <c r="P20" i="40"/>
  <c r="N20" i="40"/>
  <c r="M20" i="40"/>
  <c r="K20" i="40"/>
  <c r="J20" i="40"/>
  <c r="H20" i="40"/>
  <c r="G20" i="40"/>
  <c r="E20" i="40"/>
  <c r="D20" i="40"/>
  <c r="AI19" i="40"/>
  <c r="AH19" i="40"/>
  <c r="AF19" i="40"/>
  <c r="AE19" i="40"/>
  <c r="AC19" i="40"/>
  <c r="AB19" i="40"/>
  <c r="Z19" i="40"/>
  <c r="Y19" i="40"/>
  <c r="W19" i="40"/>
  <c r="V19" i="40"/>
  <c r="T19" i="40"/>
  <c r="S19" i="40"/>
  <c r="Q19" i="40"/>
  <c r="P19" i="40"/>
  <c r="N19" i="40"/>
  <c r="M19" i="40"/>
  <c r="K19" i="40"/>
  <c r="J19" i="40"/>
  <c r="H19" i="40"/>
  <c r="G19" i="40"/>
  <c r="E19" i="40"/>
  <c r="D19" i="40"/>
  <c r="AI18" i="40"/>
  <c r="AH18" i="40"/>
  <c r="AF18" i="40"/>
  <c r="AE18" i="40"/>
  <c r="AC18" i="40"/>
  <c r="AB18" i="40"/>
  <c r="Z18" i="40"/>
  <c r="Y18" i="40"/>
  <c r="W18" i="40"/>
  <c r="V18" i="40"/>
  <c r="T18" i="40"/>
  <c r="S18" i="40"/>
  <c r="Q18" i="40"/>
  <c r="P18" i="40"/>
  <c r="N18" i="40"/>
  <c r="M18" i="40"/>
  <c r="K18" i="40"/>
  <c r="J18" i="40"/>
  <c r="H18" i="40"/>
  <c r="G18" i="40"/>
  <c r="E18" i="40"/>
  <c r="D18" i="40"/>
  <c r="AI17" i="40"/>
  <c r="AH17" i="40"/>
  <c r="AF17" i="40"/>
  <c r="AE17" i="40"/>
  <c r="AC17" i="40"/>
  <c r="AB17" i="40"/>
  <c r="Z17" i="40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E17" i="40"/>
  <c r="D17" i="40"/>
  <c r="AG20" i="40"/>
  <c r="AD20" i="40"/>
  <c r="AA20" i="40"/>
  <c r="X20" i="40"/>
  <c r="U20" i="40"/>
  <c r="R20" i="40"/>
  <c r="O20" i="40"/>
  <c r="L20" i="40"/>
  <c r="I20" i="40"/>
  <c r="F20" i="40"/>
  <c r="C20" i="40"/>
  <c r="AG19" i="40"/>
  <c r="AD19" i="40"/>
  <c r="AA19" i="40"/>
  <c r="X19" i="40"/>
  <c r="U19" i="40"/>
  <c r="R19" i="40"/>
  <c r="O19" i="40"/>
  <c r="L19" i="40"/>
  <c r="I19" i="40"/>
  <c r="F19" i="40"/>
  <c r="C19" i="40"/>
  <c r="AG18" i="40"/>
  <c r="AD18" i="40"/>
  <c r="AA18" i="40"/>
  <c r="X18" i="40"/>
  <c r="U18" i="40"/>
  <c r="R18" i="40"/>
  <c r="O18" i="40"/>
  <c r="L18" i="40"/>
  <c r="I18" i="40"/>
  <c r="F18" i="40"/>
  <c r="C18" i="40"/>
  <c r="AI20" i="33"/>
  <c r="AH20" i="33"/>
  <c r="AF20" i="33"/>
  <c r="AE20" i="33"/>
  <c r="AC20" i="33"/>
  <c r="AB20" i="33"/>
  <c r="Z20" i="33"/>
  <c r="Y20" i="33"/>
  <c r="W20" i="33"/>
  <c r="V20" i="33"/>
  <c r="T20" i="33"/>
  <c r="S20" i="33"/>
  <c r="Q20" i="33"/>
  <c r="P20" i="33"/>
  <c r="N20" i="33"/>
  <c r="M20" i="33"/>
  <c r="K20" i="33"/>
  <c r="J20" i="33"/>
  <c r="H20" i="33"/>
  <c r="G20" i="33"/>
  <c r="E20" i="33"/>
  <c r="D20" i="33"/>
  <c r="AI19" i="33"/>
  <c r="AH19" i="33"/>
  <c r="AF19" i="33"/>
  <c r="AE19" i="33"/>
  <c r="AC19" i="33"/>
  <c r="AB19" i="33"/>
  <c r="Z19" i="33"/>
  <c r="Y19" i="33"/>
  <c r="W19" i="33"/>
  <c r="V19" i="33"/>
  <c r="T19" i="33"/>
  <c r="S19" i="33"/>
  <c r="Q19" i="33"/>
  <c r="P19" i="33"/>
  <c r="N19" i="33"/>
  <c r="M19" i="33"/>
  <c r="K19" i="33"/>
  <c r="J19" i="33"/>
  <c r="H19" i="33"/>
  <c r="G19" i="33"/>
  <c r="E19" i="33"/>
  <c r="D19" i="33"/>
  <c r="AI18" i="33"/>
  <c r="AH18" i="33"/>
  <c r="AF18" i="33"/>
  <c r="AE18" i="33"/>
  <c r="AC18" i="33"/>
  <c r="AB18" i="33"/>
  <c r="Z18" i="33"/>
  <c r="Y18" i="33"/>
  <c r="W18" i="33"/>
  <c r="V18" i="33"/>
  <c r="T18" i="33"/>
  <c r="S18" i="33"/>
  <c r="Q18" i="33"/>
  <c r="P18" i="33"/>
  <c r="N18" i="33"/>
  <c r="M18" i="33"/>
  <c r="K18" i="33"/>
  <c r="J18" i="33"/>
  <c r="H18" i="33"/>
  <c r="G18" i="33"/>
  <c r="E18" i="33"/>
  <c r="D18" i="33"/>
  <c r="AI16" i="40"/>
  <c r="AH16" i="40"/>
  <c r="AF16" i="40"/>
  <c r="AE16" i="40"/>
  <c r="AC16" i="40"/>
  <c r="AB16" i="40"/>
  <c r="Z16" i="40"/>
  <c r="Y16" i="40"/>
  <c r="W16" i="40"/>
  <c r="V16" i="40"/>
  <c r="T16" i="40"/>
  <c r="S16" i="40"/>
  <c r="Q16" i="40"/>
  <c r="P16" i="40"/>
  <c r="N16" i="40"/>
  <c r="M16" i="40"/>
  <c r="K16" i="40"/>
  <c r="J16" i="40"/>
  <c r="H16" i="40"/>
  <c r="G16" i="40"/>
  <c r="E16" i="40"/>
  <c r="D16" i="40"/>
  <c r="AI15" i="40"/>
  <c r="AH15" i="40"/>
  <c r="AF15" i="40"/>
  <c r="AE15" i="40"/>
  <c r="AC15" i="40"/>
  <c r="AB15" i="40"/>
  <c r="Z15" i="40"/>
  <c r="Y15" i="40"/>
  <c r="W15" i="40"/>
  <c r="V15" i="40"/>
  <c r="T15" i="40"/>
  <c r="S15" i="40"/>
  <c r="Q15" i="40"/>
  <c r="P15" i="40"/>
  <c r="N15" i="40"/>
  <c r="M15" i="40"/>
  <c r="K15" i="40"/>
  <c r="J15" i="40"/>
  <c r="H15" i="40"/>
  <c r="G15" i="40"/>
  <c r="E15" i="40"/>
  <c r="D15" i="40"/>
  <c r="AI14" i="40"/>
  <c r="AH14" i="40"/>
  <c r="AF14" i="40"/>
  <c r="AE14" i="40"/>
  <c r="AC14" i="40"/>
  <c r="AB14" i="40"/>
  <c r="Z14" i="40"/>
  <c r="Y14" i="40"/>
  <c r="W14" i="40"/>
  <c r="V14" i="40"/>
  <c r="T14" i="40"/>
  <c r="S14" i="40"/>
  <c r="Q14" i="40"/>
  <c r="P14" i="40"/>
  <c r="N14" i="40"/>
  <c r="M14" i="40"/>
  <c r="K14" i="40"/>
  <c r="J14" i="40"/>
  <c r="H14" i="40"/>
  <c r="G14" i="40"/>
  <c r="E14" i="40"/>
  <c r="D14" i="40"/>
  <c r="AI13" i="40"/>
  <c r="AH13" i="40"/>
  <c r="AF13" i="40"/>
  <c r="AE13" i="40"/>
  <c r="AC13" i="40"/>
  <c r="AB13" i="40"/>
  <c r="Z13" i="40"/>
  <c r="Y13" i="40"/>
  <c r="W13" i="40"/>
  <c r="V13" i="40"/>
  <c r="T13" i="40"/>
  <c r="S13" i="40"/>
  <c r="Q13" i="40"/>
  <c r="P13" i="40"/>
  <c r="N13" i="40"/>
  <c r="M13" i="40"/>
  <c r="K13" i="40"/>
  <c r="J13" i="40"/>
  <c r="H13" i="40"/>
  <c r="G13" i="40"/>
  <c r="E13" i="40"/>
  <c r="D13" i="40"/>
  <c r="AI12" i="40"/>
  <c r="AH12" i="40"/>
  <c r="AF12" i="40"/>
  <c r="AE12" i="40"/>
  <c r="AC12" i="40"/>
  <c r="AB12" i="40"/>
  <c r="Z12" i="40"/>
  <c r="Y12" i="40"/>
  <c r="W12" i="40"/>
  <c r="V12" i="40"/>
  <c r="T12" i="40"/>
  <c r="S12" i="40"/>
  <c r="Q12" i="40"/>
  <c r="P12" i="40"/>
  <c r="N12" i="40"/>
  <c r="M12" i="40"/>
  <c r="K12" i="40"/>
  <c r="J12" i="40"/>
  <c r="H12" i="40"/>
  <c r="G12" i="40"/>
  <c r="E12" i="40"/>
  <c r="D12" i="40"/>
  <c r="AI11" i="40"/>
  <c r="AH11" i="40"/>
  <c r="AF11" i="40"/>
  <c r="AE11" i="40"/>
  <c r="AC11" i="40"/>
  <c r="AB11" i="40"/>
  <c r="Z11" i="40"/>
  <c r="Y11" i="40"/>
  <c r="W11" i="40"/>
  <c r="V11" i="40"/>
  <c r="T11" i="40"/>
  <c r="S11" i="40"/>
  <c r="Q11" i="40"/>
  <c r="P11" i="40"/>
  <c r="N11" i="40"/>
  <c r="M11" i="40"/>
  <c r="K11" i="40"/>
  <c r="J11" i="40"/>
  <c r="H11" i="40"/>
  <c r="G11" i="40"/>
  <c r="E11" i="40"/>
  <c r="D11" i="40"/>
  <c r="AI10" i="40"/>
  <c r="AH10" i="40"/>
  <c r="AF10" i="40"/>
  <c r="AE10" i="40"/>
  <c r="AC10" i="40"/>
  <c r="AB10" i="40"/>
  <c r="Z10" i="40"/>
  <c r="Y10" i="40"/>
  <c r="W10" i="40"/>
  <c r="V10" i="40"/>
  <c r="T10" i="40"/>
  <c r="S10" i="40"/>
  <c r="Q10" i="40"/>
  <c r="P10" i="40"/>
  <c r="N10" i="40"/>
  <c r="M10" i="40"/>
  <c r="K10" i="40"/>
  <c r="J10" i="40"/>
  <c r="H10" i="40"/>
  <c r="G10" i="40"/>
  <c r="E10" i="40"/>
  <c r="D10" i="40"/>
  <c r="AI9" i="40"/>
  <c r="AH9" i="40"/>
  <c r="AF9" i="40"/>
  <c r="AE9" i="40"/>
  <c r="AC9" i="40"/>
  <c r="AB9" i="40"/>
  <c r="Z9" i="40"/>
  <c r="Y9" i="40"/>
  <c r="W9" i="40"/>
  <c r="V9" i="40"/>
  <c r="T9" i="40"/>
  <c r="S9" i="40"/>
  <c r="Q9" i="40"/>
  <c r="P9" i="40"/>
  <c r="N9" i="40"/>
  <c r="M9" i="40"/>
  <c r="K9" i="40"/>
  <c r="J9" i="40"/>
  <c r="H9" i="40"/>
  <c r="G9" i="40"/>
  <c r="E9" i="40"/>
  <c r="D9" i="40"/>
  <c r="AG17" i="40"/>
  <c r="AD17" i="40"/>
  <c r="AA17" i="40"/>
  <c r="X17" i="40"/>
  <c r="U17" i="40"/>
  <c r="R17" i="40"/>
  <c r="O17" i="40"/>
  <c r="L17" i="40"/>
  <c r="I17" i="40"/>
  <c r="F17" i="40"/>
  <c r="C17" i="40"/>
  <c r="AG16" i="40"/>
  <c r="AD16" i="40"/>
  <c r="AA16" i="40"/>
  <c r="X16" i="40"/>
  <c r="U16" i="40"/>
  <c r="R16" i="40"/>
  <c r="O16" i="40"/>
  <c r="L16" i="40"/>
  <c r="I16" i="40"/>
  <c r="F16" i="40"/>
  <c r="C16" i="40"/>
  <c r="AG15" i="40"/>
  <c r="AD15" i="40"/>
  <c r="AA15" i="40"/>
  <c r="X15" i="40"/>
  <c r="U15" i="40"/>
  <c r="R15" i="40"/>
  <c r="O15" i="40"/>
  <c r="L15" i="40"/>
  <c r="I15" i="40"/>
  <c r="F15" i="40"/>
  <c r="C15" i="40"/>
  <c r="AG14" i="40"/>
  <c r="AD14" i="40"/>
  <c r="AA14" i="40"/>
  <c r="X14" i="40"/>
  <c r="U14" i="40"/>
  <c r="R14" i="40"/>
  <c r="O14" i="40"/>
  <c r="L14" i="40"/>
  <c r="I14" i="40"/>
  <c r="F14" i="40"/>
  <c r="C14" i="40"/>
  <c r="AG13" i="40"/>
  <c r="AD13" i="40"/>
  <c r="AA13" i="40"/>
  <c r="X13" i="40"/>
  <c r="U13" i="40"/>
  <c r="R13" i="40"/>
  <c r="O13" i="40"/>
  <c r="L13" i="40"/>
  <c r="I13" i="40"/>
  <c r="F13" i="40"/>
  <c r="C13" i="40"/>
  <c r="AG12" i="40"/>
  <c r="AD12" i="40"/>
  <c r="AA12" i="40"/>
  <c r="X12" i="40"/>
  <c r="U12" i="40"/>
  <c r="R12" i="40"/>
  <c r="O12" i="40"/>
  <c r="L12" i="40"/>
  <c r="I12" i="40"/>
  <c r="F12" i="40"/>
  <c r="C12" i="40"/>
  <c r="AG11" i="40"/>
  <c r="AD11" i="40"/>
  <c r="AA11" i="40"/>
  <c r="X11" i="40"/>
  <c r="U11" i="40"/>
  <c r="R11" i="40"/>
  <c r="O11" i="40"/>
  <c r="L11" i="40"/>
  <c r="I11" i="40"/>
  <c r="F11" i="40"/>
  <c r="C11" i="40"/>
  <c r="AG10" i="40"/>
  <c r="AD10" i="40"/>
  <c r="AA10" i="40"/>
  <c r="X10" i="40"/>
  <c r="U10" i="40"/>
  <c r="R10" i="40"/>
  <c r="O10" i="40"/>
  <c r="L10" i="40"/>
  <c r="I10" i="40"/>
  <c r="F10" i="40"/>
  <c r="C10" i="40"/>
  <c r="AG9" i="40"/>
  <c r="AD9" i="40"/>
  <c r="AA9" i="40"/>
  <c r="X9" i="40"/>
  <c r="U9" i="40"/>
  <c r="R9" i="40"/>
  <c r="O9" i="40"/>
  <c r="L9" i="40"/>
  <c r="I9" i="40"/>
  <c r="F9" i="40"/>
  <c r="C9" i="40"/>
  <c r="C224" i="174"/>
  <c r="M320" i="174"/>
  <c r="L320" i="174"/>
  <c r="K320" i="174"/>
  <c r="J320" i="174"/>
  <c r="I320" i="174"/>
  <c r="H320" i="174"/>
  <c r="G320" i="174"/>
  <c r="F320" i="174"/>
  <c r="E320" i="174"/>
  <c r="D320" i="174"/>
  <c r="C320" i="174"/>
  <c r="M319" i="174"/>
  <c r="L319" i="174"/>
  <c r="K319" i="174"/>
  <c r="J319" i="174"/>
  <c r="I319" i="174"/>
  <c r="H319" i="174"/>
  <c r="G319" i="174"/>
  <c r="F319" i="174"/>
  <c r="E319" i="174"/>
  <c r="D319" i="174"/>
  <c r="C319" i="174"/>
  <c r="M318" i="174"/>
  <c r="L318" i="174"/>
  <c r="K318" i="174"/>
  <c r="J318" i="174"/>
  <c r="I318" i="174"/>
  <c r="H318" i="174"/>
  <c r="G318" i="174"/>
  <c r="F318" i="174"/>
  <c r="E318" i="174"/>
  <c r="D318" i="174"/>
  <c r="C318" i="174"/>
  <c r="M317" i="174"/>
  <c r="L317" i="174"/>
  <c r="K317" i="174"/>
  <c r="J317" i="174"/>
  <c r="I317" i="174"/>
  <c r="H317" i="174"/>
  <c r="G317" i="174"/>
  <c r="F317" i="174"/>
  <c r="E317" i="174"/>
  <c r="D317" i="174"/>
  <c r="C317" i="174"/>
  <c r="M316" i="174"/>
  <c r="L316" i="174"/>
  <c r="K316" i="174"/>
  <c r="J316" i="174"/>
  <c r="I316" i="174"/>
  <c r="H316" i="174"/>
  <c r="G316" i="174"/>
  <c r="F316" i="174"/>
  <c r="E316" i="174"/>
  <c r="D316" i="174"/>
  <c r="C316" i="174"/>
  <c r="M315" i="174"/>
  <c r="L315" i="174"/>
  <c r="K315" i="174"/>
  <c r="J315" i="174"/>
  <c r="I315" i="174"/>
  <c r="H315" i="174"/>
  <c r="G315" i="174"/>
  <c r="F315" i="174"/>
  <c r="E315" i="174"/>
  <c r="D315" i="174"/>
  <c r="C315" i="174"/>
  <c r="M314" i="174"/>
  <c r="L314" i="174"/>
  <c r="K314" i="174"/>
  <c r="J314" i="174"/>
  <c r="I314" i="174"/>
  <c r="H314" i="174"/>
  <c r="G314" i="174"/>
  <c r="F314" i="174"/>
  <c r="E314" i="174"/>
  <c r="D314" i="174"/>
  <c r="C314" i="174"/>
  <c r="M313" i="174"/>
  <c r="L313" i="174"/>
  <c r="K313" i="174"/>
  <c r="J313" i="174"/>
  <c r="I313" i="174"/>
  <c r="H313" i="174"/>
  <c r="G313" i="174"/>
  <c r="F313" i="174"/>
  <c r="E313" i="174"/>
  <c r="D313" i="174"/>
  <c r="C313" i="174"/>
  <c r="M312" i="174"/>
  <c r="L312" i="174"/>
  <c r="K312" i="174"/>
  <c r="J312" i="174"/>
  <c r="I312" i="174"/>
  <c r="H312" i="174"/>
  <c r="G312" i="174"/>
  <c r="F312" i="174"/>
  <c r="E312" i="174"/>
  <c r="D312" i="174"/>
  <c r="C312" i="174"/>
  <c r="M311" i="174"/>
  <c r="L311" i="174"/>
  <c r="K311" i="174"/>
  <c r="J311" i="174"/>
  <c r="I311" i="174"/>
  <c r="H311" i="174"/>
  <c r="G311" i="174"/>
  <c r="F311" i="174"/>
  <c r="E311" i="174"/>
  <c r="D311" i="174"/>
  <c r="C311" i="174"/>
  <c r="M310" i="174"/>
  <c r="L310" i="174"/>
  <c r="K310" i="174"/>
  <c r="J310" i="174"/>
  <c r="I310" i="174"/>
  <c r="H310" i="174"/>
  <c r="G310" i="174"/>
  <c r="F310" i="174"/>
  <c r="E310" i="174"/>
  <c r="D310" i="174"/>
  <c r="C310" i="174"/>
  <c r="M309" i="174"/>
  <c r="L309" i="174"/>
  <c r="K309" i="174"/>
  <c r="J309" i="174"/>
  <c r="I309" i="174"/>
  <c r="H309" i="174"/>
  <c r="G309" i="174"/>
  <c r="F309" i="174"/>
  <c r="E309" i="174"/>
  <c r="D309" i="174"/>
  <c r="C309" i="174"/>
  <c r="M303" i="174"/>
  <c r="L303" i="174"/>
  <c r="K303" i="174"/>
  <c r="J303" i="174"/>
  <c r="I303" i="174"/>
  <c r="H303" i="174"/>
  <c r="G303" i="174"/>
  <c r="F303" i="174"/>
  <c r="E303" i="174"/>
  <c r="D303" i="174"/>
  <c r="C303" i="174"/>
  <c r="M302" i="174"/>
  <c r="L302" i="174"/>
  <c r="K302" i="174"/>
  <c r="J302" i="174"/>
  <c r="I302" i="174"/>
  <c r="H302" i="174"/>
  <c r="G302" i="174"/>
  <c r="F302" i="174"/>
  <c r="E302" i="174"/>
  <c r="D302" i="174"/>
  <c r="C302" i="174"/>
  <c r="M301" i="174"/>
  <c r="L301" i="174"/>
  <c r="K301" i="174"/>
  <c r="J301" i="174"/>
  <c r="I301" i="174"/>
  <c r="H301" i="174"/>
  <c r="G301" i="174"/>
  <c r="F301" i="174"/>
  <c r="E301" i="174"/>
  <c r="D301" i="174"/>
  <c r="C301" i="174"/>
  <c r="M300" i="174"/>
  <c r="L300" i="174"/>
  <c r="K300" i="174"/>
  <c r="J300" i="174"/>
  <c r="I300" i="174"/>
  <c r="H300" i="174"/>
  <c r="G300" i="174"/>
  <c r="F300" i="174"/>
  <c r="E300" i="174"/>
  <c r="D300" i="174"/>
  <c r="C300" i="174"/>
  <c r="M299" i="174"/>
  <c r="L299" i="174"/>
  <c r="K299" i="174"/>
  <c r="J299" i="174"/>
  <c r="I299" i="174"/>
  <c r="H299" i="174"/>
  <c r="G299" i="174"/>
  <c r="F299" i="174"/>
  <c r="E299" i="174"/>
  <c r="D299" i="174"/>
  <c r="C299" i="174"/>
  <c r="M298" i="174"/>
  <c r="L298" i="174"/>
  <c r="K298" i="174"/>
  <c r="J298" i="174"/>
  <c r="I298" i="174"/>
  <c r="H298" i="174"/>
  <c r="G298" i="174"/>
  <c r="F298" i="174"/>
  <c r="E298" i="174"/>
  <c r="D298" i="174"/>
  <c r="C298" i="174"/>
  <c r="M297" i="174"/>
  <c r="L297" i="174"/>
  <c r="K297" i="174"/>
  <c r="J297" i="174"/>
  <c r="I297" i="174"/>
  <c r="H297" i="174"/>
  <c r="G297" i="174"/>
  <c r="F297" i="174"/>
  <c r="E297" i="174"/>
  <c r="D297" i="174"/>
  <c r="C297" i="174"/>
  <c r="M296" i="174"/>
  <c r="L296" i="174"/>
  <c r="K296" i="174"/>
  <c r="J296" i="174"/>
  <c r="I296" i="174"/>
  <c r="H296" i="174"/>
  <c r="G296" i="174"/>
  <c r="F296" i="174"/>
  <c r="E296" i="174"/>
  <c r="D296" i="174"/>
  <c r="C296" i="174"/>
  <c r="M295" i="174"/>
  <c r="L295" i="174"/>
  <c r="K295" i="174"/>
  <c r="J295" i="174"/>
  <c r="I295" i="174"/>
  <c r="H295" i="174"/>
  <c r="G295" i="174"/>
  <c r="F295" i="174"/>
  <c r="E295" i="174"/>
  <c r="D295" i="174"/>
  <c r="C295" i="174"/>
  <c r="M294" i="174"/>
  <c r="L294" i="174"/>
  <c r="K294" i="174"/>
  <c r="J294" i="174"/>
  <c r="I294" i="174"/>
  <c r="H294" i="174"/>
  <c r="G294" i="174"/>
  <c r="F294" i="174"/>
  <c r="E294" i="174"/>
  <c r="D294" i="174"/>
  <c r="C294" i="174"/>
  <c r="M293" i="174"/>
  <c r="L293" i="174"/>
  <c r="K293" i="174"/>
  <c r="J293" i="174"/>
  <c r="I293" i="174"/>
  <c r="H293" i="174"/>
  <c r="G293" i="174"/>
  <c r="F293" i="174"/>
  <c r="E293" i="174"/>
  <c r="D293" i="174"/>
  <c r="C293" i="174"/>
  <c r="M292" i="174"/>
  <c r="L292" i="174"/>
  <c r="K292" i="174"/>
  <c r="J292" i="174"/>
  <c r="I292" i="174"/>
  <c r="H292" i="174"/>
  <c r="G292" i="174"/>
  <c r="F292" i="174"/>
  <c r="E292" i="174"/>
  <c r="D292" i="174"/>
  <c r="C292" i="174"/>
  <c r="M252" i="174"/>
  <c r="L252" i="174"/>
  <c r="K252" i="174"/>
  <c r="J252" i="174"/>
  <c r="I252" i="174"/>
  <c r="H252" i="174"/>
  <c r="G252" i="174"/>
  <c r="F252" i="174"/>
  <c r="E252" i="174"/>
  <c r="D252" i="174"/>
  <c r="C252" i="174"/>
  <c r="M251" i="174"/>
  <c r="L251" i="174"/>
  <c r="K251" i="174"/>
  <c r="J251" i="174"/>
  <c r="I251" i="174"/>
  <c r="H251" i="174"/>
  <c r="G251" i="174"/>
  <c r="F251" i="174"/>
  <c r="E251" i="174"/>
  <c r="D251" i="174"/>
  <c r="C251" i="174"/>
  <c r="M250" i="174"/>
  <c r="L250" i="174"/>
  <c r="K250" i="174"/>
  <c r="J250" i="174"/>
  <c r="I250" i="174"/>
  <c r="H250" i="174"/>
  <c r="G250" i="174"/>
  <c r="F250" i="174"/>
  <c r="E250" i="174"/>
  <c r="D250" i="174"/>
  <c r="C250" i="174"/>
  <c r="M249" i="174"/>
  <c r="L249" i="174"/>
  <c r="K249" i="174"/>
  <c r="J249" i="174"/>
  <c r="I249" i="174"/>
  <c r="H249" i="174"/>
  <c r="G249" i="174"/>
  <c r="F249" i="174"/>
  <c r="E249" i="174"/>
  <c r="D249" i="174"/>
  <c r="C249" i="174"/>
  <c r="M248" i="174"/>
  <c r="L248" i="174"/>
  <c r="K248" i="174"/>
  <c r="J248" i="174"/>
  <c r="I248" i="174"/>
  <c r="H248" i="174"/>
  <c r="G248" i="174"/>
  <c r="F248" i="174"/>
  <c r="E248" i="174"/>
  <c r="D248" i="174"/>
  <c r="C248" i="174"/>
  <c r="M247" i="174"/>
  <c r="L247" i="174"/>
  <c r="K247" i="174"/>
  <c r="J247" i="174"/>
  <c r="I247" i="174"/>
  <c r="H247" i="174"/>
  <c r="G247" i="174"/>
  <c r="F247" i="174"/>
  <c r="E247" i="174"/>
  <c r="D247" i="174"/>
  <c r="C247" i="174"/>
  <c r="M246" i="174"/>
  <c r="L246" i="174"/>
  <c r="K246" i="174"/>
  <c r="J246" i="174"/>
  <c r="I246" i="174"/>
  <c r="H246" i="174"/>
  <c r="G246" i="174"/>
  <c r="F246" i="174"/>
  <c r="E246" i="174"/>
  <c r="D246" i="174"/>
  <c r="C246" i="174"/>
  <c r="M245" i="174"/>
  <c r="L245" i="174"/>
  <c r="K245" i="174"/>
  <c r="J245" i="174"/>
  <c r="I245" i="174"/>
  <c r="H245" i="174"/>
  <c r="G245" i="174"/>
  <c r="F245" i="174"/>
  <c r="E245" i="174"/>
  <c r="D245" i="174"/>
  <c r="C245" i="174"/>
  <c r="M244" i="174"/>
  <c r="L244" i="174"/>
  <c r="K244" i="174"/>
  <c r="J244" i="174"/>
  <c r="I244" i="174"/>
  <c r="H244" i="174"/>
  <c r="G244" i="174"/>
  <c r="F244" i="174"/>
  <c r="E244" i="174"/>
  <c r="D244" i="174"/>
  <c r="C244" i="174"/>
  <c r="M243" i="174"/>
  <c r="L243" i="174"/>
  <c r="K243" i="174"/>
  <c r="J243" i="174"/>
  <c r="I243" i="174"/>
  <c r="H243" i="174"/>
  <c r="G243" i="174"/>
  <c r="F243" i="174"/>
  <c r="E243" i="174"/>
  <c r="D243" i="174"/>
  <c r="C243" i="174"/>
  <c r="M242" i="174"/>
  <c r="L242" i="174"/>
  <c r="K242" i="174"/>
  <c r="J242" i="174"/>
  <c r="I242" i="174"/>
  <c r="H242" i="174"/>
  <c r="G242" i="174"/>
  <c r="F242" i="174"/>
  <c r="E242" i="174"/>
  <c r="D242" i="174"/>
  <c r="C242" i="174"/>
  <c r="M241" i="174"/>
  <c r="L241" i="174"/>
  <c r="K241" i="174"/>
  <c r="J241" i="174"/>
  <c r="I241" i="174"/>
  <c r="H241" i="174"/>
  <c r="G241" i="174"/>
  <c r="F241" i="174"/>
  <c r="E241" i="174"/>
  <c r="D241" i="174"/>
  <c r="C241" i="174"/>
  <c r="M235" i="174"/>
  <c r="L235" i="174"/>
  <c r="K235" i="174"/>
  <c r="J235" i="174"/>
  <c r="I235" i="174"/>
  <c r="H235" i="174"/>
  <c r="G235" i="174"/>
  <c r="F235" i="174"/>
  <c r="E235" i="174"/>
  <c r="D235" i="174"/>
  <c r="C235" i="174"/>
  <c r="M234" i="174"/>
  <c r="L234" i="174"/>
  <c r="K234" i="174"/>
  <c r="J234" i="174"/>
  <c r="I234" i="174"/>
  <c r="H234" i="174"/>
  <c r="G234" i="174"/>
  <c r="F234" i="174"/>
  <c r="E234" i="174"/>
  <c r="D234" i="174"/>
  <c r="C234" i="174"/>
  <c r="M233" i="174"/>
  <c r="L233" i="174"/>
  <c r="K233" i="174"/>
  <c r="J233" i="174"/>
  <c r="I233" i="174"/>
  <c r="H233" i="174"/>
  <c r="G233" i="174"/>
  <c r="F233" i="174"/>
  <c r="E233" i="174"/>
  <c r="D233" i="174"/>
  <c r="C233" i="174"/>
  <c r="M232" i="174"/>
  <c r="L232" i="174"/>
  <c r="K232" i="174"/>
  <c r="J232" i="174"/>
  <c r="I232" i="174"/>
  <c r="H232" i="174"/>
  <c r="G232" i="174"/>
  <c r="F232" i="174"/>
  <c r="E232" i="174"/>
  <c r="D232" i="174"/>
  <c r="C232" i="174"/>
  <c r="M231" i="174"/>
  <c r="L231" i="174"/>
  <c r="K231" i="174"/>
  <c r="J231" i="174"/>
  <c r="I231" i="174"/>
  <c r="H231" i="174"/>
  <c r="G231" i="174"/>
  <c r="F231" i="174"/>
  <c r="E231" i="174"/>
  <c r="D231" i="174"/>
  <c r="C231" i="174"/>
  <c r="M230" i="174"/>
  <c r="L230" i="174"/>
  <c r="K230" i="174"/>
  <c r="J230" i="174"/>
  <c r="I230" i="174"/>
  <c r="H230" i="174"/>
  <c r="G230" i="174"/>
  <c r="F230" i="174"/>
  <c r="E230" i="174"/>
  <c r="D230" i="174"/>
  <c r="C230" i="174"/>
  <c r="M229" i="174"/>
  <c r="L229" i="174"/>
  <c r="K229" i="174"/>
  <c r="J229" i="174"/>
  <c r="I229" i="174"/>
  <c r="H229" i="174"/>
  <c r="G229" i="174"/>
  <c r="F229" i="174"/>
  <c r="E229" i="174"/>
  <c r="D229" i="174"/>
  <c r="C229" i="174"/>
  <c r="M228" i="174"/>
  <c r="L228" i="174"/>
  <c r="K228" i="174"/>
  <c r="J228" i="174"/>
  <c r="I228" i="174"/>
  <c r="H228" i="174"/>
  <c r="G228" i="174"/>
  <c r="F228" i="174"/>
  <c r="E228" i="174"/>
  <c r="D228" i="174"/>
  <c r="C228" i="174"/>
  <c r="M227" i="174"/>
  <c r="L227" i="174"/>
  <c r="K227" i="174"/>
  <c r="J227" i="174"/>
  <c r="I227" i="174"/>
  <c r="H227" i="174"/>
  <c r="G227" i="174"/>
  <c r="F227" i="174"/>
  <c r="E227" i="174"/>
  <c r="D227" i="174"/>
  <c r="C227" i="174"/>
  <c r="M226" i="174"/>
  <c r="L226" i="174"/>
  <c r="K226" i="174"/>
  <c r="J226" i="174"/>
  <c r="I226" i="174"/>
  <c r="H226" i="174"/>
  <c r="G226" i="174"/>
  <c r="F226" i="174"/>
  <c r="E226" i="174"/>
  <c r="D226" i="174"/>
  <c r="C226" i="174"/>
  <c r="M225" i="174"/>
  <c r="L225" i="174"/>
  <c r="K225" i="174"/>
  <c r="J225" i="174"/>
  <c r="I225" i="174"/>
  <c r="H225" i="174"/>
  <c r="G225" i="174"/>
  <c r="F225" i="174"/>
  <c r="E225" i="174"/>
  <c r="D225" i="174"/>
  <c r="C225" i="174"/>
  <c r="M224" i="174"/>
  <c r="L224" i="174"/>
  <c r="K224" i="174"/>
  <c r="J224" i="174"/>
  <c r="I224" i="174"/>
  <c r="H224" i="174"/>
  <c r="G224" i="174"/>
  <c r="F224" i="174"/>
  <c r="E224" i="174"/>
  <c r="D224" i="174"/>
  <c r="E128" i="42" l="1"/>
  <c r="D128" i="42"/>
  <c r="C128" i="42"/>
  <c r="E127" i="42"/>
  <c r="D127" i="42"/>
  <c r="C127" i="42"/>
  <c r="E126" i="42"/>
  <c r="D126" i="42"/>
  <c r="C126" i="42"/>
  <c r="E125" i="42"/>
  <c r="D125" i="42"/>
  <c r="C125" i="42"/>
  <c r="E124" i="42"/>
  <c r="D124" i="42"/>
  <c r="C124" i="42"/>
  <c r="E123" i="42"/>
  <c r="D123" i="42"/>
  <c r="C123" i="42"/>
  <c r="E122" i="42"/>
  <c r="D122" i="42"/>
  <c r="C122" i="42"/>
  <c r="E121" i="42"/>
  <c r="D121" i="42"/>
  <c r="C121" i="42"/>
  <c r="E120" i="42"/>
  <c r="D120" i="42"/>
  <c r="C120" i="42"/>
  <c r="E119" i="42"/>
  <c r="D119" i="42"/>
  <c r="C119" i="42"/>
  <c r="E118" i="42"/>
  <c r="D118" i="42"/>
  <c r="C118" i="42"/>
  <c r="E117" i="42"/>
  <c r="D117" i="42"/>
  <c r="C117" i="42"/>
  <c r="E128" i="40"/>
  <c r="D128" i="40"/>
  <c r="C128" i="40"/>
  <c r="E127" i="40"/>
  <c r="D127" i="40"/>
  <c r="C127" i="40"/>
  <c r="E126" i="40"/>
  <c r="D126" i="40"/>
  <c r="C126" i="40"/>
  <c r="E125" i="40"/>
  <c r="D125" i="40"/>
  <c r="C125" i="40"/>
  <c r="E124" i="40"/>
  <c r="D124" i="40"/>
  <c r="C124" i="40"/>
  <c r="E123" i="40"/>
  <c r="D123" i="40"/>
  <c r="C123" i="40"/>
  <c r="E122" i="40"/>
  <c r="D122" i="40"/>
  <c r="C122" i="40"/>
  <c r="E121" i="40"/>
  <c r="D121" i="40"/>
  <c r="C121" i="40"/>
  <c r="E120" i="40"/>
  <c r="D120" i="40"/>
  <c r="C120" i="40"/>
  <c r="E119" i="40"/>
  <c r="D119" i="40"/>
  <c r="C119" i="40"/>
  <c r="E118" i="40"/>
  <c r="D118" i="40"/>
  <c r="C118" i="40"/>
  <c r="E117" i="40"/>
  <c r="D117" i="40"/>
  <c r="C117" i="40"/>
  <c r="H110" i="42"/>
  <c r="G110" i="42"/>
  <c r="F110" i="42"/>
  <c r="E110" i="42"/>
  <c r="D110" i="42"/>
  <c r="C110" i="42"/>
  <c r="H109" i="42"/>
  <c r="G109" i="42"/>
  <c r="F109" i="42"/>
  <c r="E109" i="42"/>
  <c r="D109" i="42"/>
  <c r="C109" i="42"/>
  <c r="H108" i="42"/>
  <c r="G108" i="42"/>
  <c r="F108" i="42"/>
  <c r="E108" i="42"/>
  <c r="D108" i="42"/>
  <c r="C108" i="42"/>
  <c r="H107" i="42"/>
  <c r="G107" i="42"/>
  <c r="F107" i="42"/>
  <c r="E107" i="42"/>
  <c r="D107" i="42"/>
  <c r="C107" i="42"/>
  <c r="H106" i="42"/>
  <c r="G106" i="42"/>
  <c r="F106" i="42"/>
  <c r="E106" i="42"/>
  <c r="D106" i="42"/>
  <c r="C106" i="42"/>
  <c r="H105" i="42"/>
  <c r="G105" i="42"/>
  <c r="F105" i="42"/>
  <c r="E105" i="42"/>
  <c r="D105" i="42"/>
  <c r="C105" i="42"/>
  <c r="H104" i="42"/>
  <c r="G104" i="42"/>
  <c r="F104" i="42"/>
  <c r="E104" i="42"/>
  <c r="D104" i="42"/>
  <c r="C104" i="42"/>
  <c r="H103" i="42"/>
  <c r="G103" i="42"/>
  <c r="F103" i="42"/>
  <c r="E103" i="42"/>
  <c r="D103" i="42"/>
  <c r="C103" i="42"/>
  <c r="H102" i="42"/>
  <c r="G102" i="42"/>
  <c r="F102" i="42"/>
  <c r="E102" i="42"/>
  <c r="D102" i="42"/>
  <c r="C102" i="42"/>
  <c r="H101" i="42"/>
  <c r="G101" i="42"/>
  <c r="F101" i="42"/>
  <c r="E101" i="42"/>
  <c r="D101" i="42"/>
  <c r="C101" i="42"/>
  <c r="H100" i="42"/>
  <c r="G100" i="42"/>
  <c r="F100" i="42"/>
  <c r="E100" i="42"/>
  <c r="D100" i="42"/>
  <c r="C100" i="42"/>
  <c r="H99" i="42"/>
  <c r="G99" i="42"/>
  <c r="F99" i="42"/>
  <c r="E99" i="42"/>
  <c r="D99" i="42"/>
  <c r="C99" i="42"/>
  <c r="H110" i="40"/>
  <c r="G110" i="40"/>
  <c r="F110" i="40"/>
  <c r="E110" i="40"/>
  <c r="D110" i="40"/>
  <c r="C110" i="40"/>
  <c r="H109" i="40"/>
  <c r="G109" i="40"/>
  <c r="F109" i="40"/>
  <c r="E109" i="40"/>
  <c r="D109" i="40"/>
  <c r="C109" i="40"/>
  <c r="H108" i="40"/>
  <c r="G108" i="40"/>
  <c r="F108" i="40"/>
  <c r="E108" i="40"/>
  <c r="D108" i="40"/>
  <c r="C108" i="40"/>
  <c r="H107" i="40"/>
  <c r="G107" i="40"/>
  <c r="F107" i="40"/>
  <c r="E107" i="40"/>
  <c r="D107" i="40"/>
  <c r="C107" i="40"/>
  <c r="H106" i="40"/>
  <c r="G106" i="40"/>
  <c r="F106" i="40"/>
  <c r="E106" i="40"/>
  <c r="D106" i="40"/>
  <c r="C106" i="40"/>
  <c r="H105" i="40"/>
  <c r="G105" i="40"/>
  <c r="F105" i="40"/>
  <c r="E105" i="40"/>
  <c r="D105" i="40"/>
  <c r="C105" i="40"/>
  <c r="H104" i="40"/>
  <c r="G104" i="40"/>
  <c r="F104" i="40"/>
  <c r="E104" i="40"/>
  <c r="D104" i="40"/>
  <c r="C104" i="40"/>
  <c r="H103" i="40"/>
  <c r="G103" i="40"/>
  <c r="F103" i="40"/>
  <c r="E103" i="40"/>
  <c r="D103" i="40"/>
  <c r="C103" i="40"/>
  <c r="H102" i="40"/>
  <c r="G102" i="40"/>
  <c r="F102" i="40"/>
  <c r="E102" i="40"/>
  <c r="D102" i="40"/>
  <c r="C102" i="40"/>
  <c r="H101" i="40"/>
  <c r="G101" i="40"/>
  <c r="F101" i="40"/>
  <c r="E101" i="40"/>
  <c r="D101" i="40"/>
  <c r="C101" i="40"/>
  <c r="H100" i="40"/>
  <c r="G100" i="40"/>
  <c r="F100" i="40"/>
  <c r="E100" i="40"/>
  <c r="D100" i="40"/>
  <c r="C100" i="40"/>
  <c r="H99" i="40"/>
  <c r="G99" i="40"/>
  <c r="F99" i="40"/>
  <c r="E99" i="40"/>
  <c r="D99" i="40"/>
  <c r="C99" i="40"/>
  <c r="H92" i="42"/>
  <c r="G92" i="42"/>
  <c r="F92" i="42"/>
  <c r="E92" i="42"/>
  <c r="D92" i="42"/>
  <c r="C92" i="42"/>
  <c r="H91" i="42"/>
  <c r="G91" i="42"/>
  <c r="F91" i="42"/>
  <c r="E91" i="42"/>
  <c r="D91" i="42"/>
  <c r="C91" i="42"/>
  <c r="H90" i="42"/>
  <c r="G90" i="42"/>
  <c r="F90" i="42"/>
  <c r="E90" i="42"/>
  <c r="D90" i="42"/>
  <c r="C90" i="42"/>
  <c r="H89" i="42"/>
  <c r="G89" i="42"/>
  <c r="F89" i="42"/>
  <c r="E89" i="42"/>
  <c r="D89" i="42"/>
  <c r="C89" i="42"/>
  <c r="H88" i="42"/>
  <c r="G88" i="42"/>
  <c r="F88" i="42"/>
  <c r="E88" i="42"/>
  <c r="D88" i="42"/>
  <c r="C88" i="42"/>
  <c r="H87" i="42"/>
  <c r="G87" i="42"/>
  <c r="F87" i="42"/>
  <c r="E87" i="42"/>
  <c r="D87" i="42"/>
  <c r="C87" i="42"/>
  <c r="H86" i="42"/>
  <c r="G86" i="42"/>
  <c r="F86" i="42"/>
  <c r="E86" i="42"/>
  <c r="D86" i="42"/>
  <c r="C86" i="42"/>
  <c r="H85" i="42"/>
  <c r="G85" i="42"/>
  <c r="F85" i="42"/>
  <c r="E85" i="42"/>
  <c r="D85" i="42"/>
  <c r="C85" i="42"/>
  <c r="H84" i="42"/>
  <c r="G84" i="42"/>
  <c r="F84" i="42"/>
  <c r="E84" i="42"/>
  <c r="D84" i="42"/>
  <c r="C84" i="42"/>
  <c r="H83" i="42"/>
  <c r="G83" i="42"/>
  <c r="F83" i="42"/>
  <c r="E83" i="42"/>
  <c r="D83" i="42"/>
  <c r="C83" i="42"/>
  <c r="H82" i="42"/>
  <c r="G82" i="42"/>
  <c r="F82" i="42"/>
  <c r="E82" i="42"/>
  <c r="D82" i="42"/>
  <c r="C82" i="42"/>
  <c r="H81" i="42"/>
  <c r="G81" i="42"/>
  <c r="F81" i="42"/>
  <c r="E81" i="42"/>
  <c r="D81" i="42"/>
  <c r="C81" i="42"/>
  <c r="H92" i="40"/>
  <c r="G92" i="40"/>
  <c r="F92" i="40"/>
  <c r="E92" i="40"/>
  <c r="D92" i="40"/>
  <c r="C92" i="40"/>
  <c r="H91" i="40"/>
  <c r="G91" i="40"/>
  <c r="F91" i="40"/>
  <c r="E91" i="40"/>
  <c r="D91" i="40"/>
  <c r="C91" i="40"/>
  <c r="H90" i="40"/>
  <c r="G90" i="40"/>
  <c r="F90" i="40"/>
  <c r="E90" i="40"/>
  <c r="D90" i="40"/>
  <c r="C90" i="40"/>
  <c r="H89" i="40"/>
  <c r="G89" i="40"/>
  <c r="F89" i="40"/>
  <c r="E89" i="40"/>
  <c r="D89" i="40"/>
  <c r="C89" i="40"/>
  <c r="H88" i="40"/>
  <c r="G88" i="40"/>
  <c r="F88" i="40"/>
  <c r="E88" i="40"/>
  <c r="D88" i="40"/>
  <c r="C88" i="40"/>
  <c r="H87" i="40"/>
  <c r="G87" i="40"/>
  <c r="F87" i="40"/>
  <c r="E87" i="40"/>
  <c r="D87" i="40"/>
  <c r="C87" i="40"/>
  <c r="H86" i="40"/>
  <c r="G86" i="40"/>
  <c r="F86" i="40"/>
  <c r="E86" i="40"/>
  <c r="D86" i="40"/>
  <c r="C86" i="40"/>
  <c r="H85" i="40"/>
  <c r="G85" i="40"/>
  <c r="F85" i="40"/>
  <c r="E85" i="40"/>
  <c r="D85" i="40"/>
  <c r="C85" i="40"/>
  <c r="H84" i="40"/>
  <c r="G84" i="40"/>
  <c r="F84" i="40"/>
  <c r="E84" i="40"/>
  <c r="D84" i="40"/>
  <c r="C84" i="40"/>
  <c r="H83" i="40"/>
  <c r="G83" i="40"/>
  <c r="F83" i="40"/>
  <c r="E83" i="40"/>
  <c r="D83" i="40"/>
  <c r="C83" i="40"/>
  <c r="H82" i="40"/>
  <c r="G82" i="40"/>
  <c r="F82" i="40"/>
  <c r="E82" i="40"/>
  <c r="D82" i="40"/>
  <c r="C82" i="40"/>
  <c r="H81" i="40"/>
  <c r="G81" i="40"/>
  <c r="F81" i="40"/>
  <c r="E81" i="40"/>
  <c r="D81" i="40"/>
  <c r="C81" i="40"/>
  <c r="H74" i="42"/>
  <c r="G74" i="42"/>
  <c r="F74" i="42"/>
  <c r="E74" i="42"/>
  <c r="D74" i="42"/>
  <c r="C74" i="42"/>
  <c r="H73" i="42"/>
  <c r="G73" i="42"/>
  <c r="F73" i="42"/>
  <c r="E73" i="42"/>
  <c r="D73" i="42"/>
  <c r="C73" i="42"/>
  <c r="H72" i="42"/>
  <c r="G72" i="42"/>
  <c r="F72" i="42"/>
  <c r="E72" i="42"/>
  <c r="D72" i="42"/>
  <c r="C72" i="42"/>
  <c r="H71" i="42"/>
  <c r="G71" i="42"/>
  <c r="F71" i="42"/>
  <c r="E71" i="42"/>
  <c r="D71" i="42"/>
  <c r="C71" i="42"/>
  <c r="H70" i="42"/>
  <c r="G70" i="42"/>
  <c r="F70" i="42"/>
  <c r="E70" i="42"/>
  <c r="D70" i="42"/>
  <c r="C70" i="42"/>
  <c r="H69" i="42"/>
  <c r="G69" i="42"/>
  <c r="F69" i="42"/>
  <c r="E69" i="42"/>
  <c r="D69" i="42"/>
  <c r="C69" i="42"/>
  <c r="H68" i="42"/>
  <c r="G68" i="42"/>
  <c r="F68" i="42"/>
  <c r="E68" i="42"/>
  <c r="D68" i="42"/>
  <c r="C68" i="42"/>
  <c r="H67" i="42"/>
  <c r="G67" i="42"/>
  <c r="F67" i="42"/>
  <c r="E67" i="42"/>
  <c r="D67" i="42"/>
  <c r="C67" i="42"/>
  <c r="H66" i="42"/>
  <c r="G66" i="42"/>
  <c r="F66" i="42"/>
  <c r="E66" i="42"/>
  <c r="D66" i="42"/>
  <c r="C66" i="42"/>
  <c r="H65" i="42"/>
  <c r="G65" i="42"/>
  <c r="F65" i="42"/>
  <c r="E65" i="42"/>
  <c r="D65" i="42"/>
  <c r="C65" i="42"/>
  <c r="H64" i="42"/>
  <c r="G64" i="42"/>
  <c r="F64" i="42"/>
  <c r="E64" i="42"/>
  <c r="D64" i="42"/>
  <c r="C64" i="42"/>
  <c r="H63" i="42"/>
  <c r="G63" i="42"/>
  <c r="F63" i="42"/>
  <c r="E63" i="42"/>
  <c r="D63" i="42"/>
  <c r="C63" i="42"/>
  <c r="H74" i="40"/>
  <c r="G74" i="40"/>
  <c r="F74" i="40"/>
  <c r="E74" i="40"/>
  <c r="D74" i="40"/>
  <c r="C74" i="40"/>
  <c r="H73" i="40"/>
  <c r="G73" i="40"/>
  <c r="F73" i="40"/>
  <c r="E73" i="40"/>
  <c r="D73" i="40"/>
  <c r="C73" i="40"/>
  <c r="H72" i="40"/>
  <c r="G72" i="40"/>
  <c r="F72" i="40"/>
  <c r="E72" i="40"/>
  <c r="D72" i="40"/>
  <c r="C72" i="40"/>
  <c r="H71" i="40"/>
  <c r="G71" i="40"/>
  <c r="F71" i="40"/>
  <c r="E71" i="40"/>
  <c r="D71" i="40"/>
  <c r="C71" i="40"/>
  <c r="H70" i="40"/>
  <c r="G70" i="40"/>
  <c r="F70" i="40"/>
  <c r="E70" i="40"/>
  <c r="D70" i="40"/>
  <c r="C70" i="40"/>
  <c r="H69" i="40"/>
  <c r="G69" i="40"/>
  <c r="F69" i="40"/>
  <c r="E69" i="40"/>
  <c r="D69" i="40"/>
  <c r="C69" i="40"/>
  <c r="H68" i="40"/>
  <c r="G68" i="40"/>
  <c r="F68" i="40"/>
  <c r="E68" i="40"/>
  <c r="D68" i="40"/>
  <c r="C68" i="40"/>
  <c r="H67" i="40"/>
  <c r="G67" i="40"/>
  <c r="F67" i="40"/>
  <c r="E67" i="40"/>
  <c r="D67" i="40"/>
  <c r="C67" i="40"/>
  <c r="H66" i="40"/>
  <c r="G66" i="40"/>
  <c r="F66" i="40"/>
  <c r="E66" i="40"/>
  <c r="D66" i="40"/>
  <c r="C66" i="40"/>
  <c r="H65" i="40"/>
  <c r="G65" i="40"/>
  <c r="F65" i="40"/>
  <c r="E65" i="40"/>
  <c r="D65" i="40"/>
  <c r="C65" i="40"/>
  <c r="H64" i="40"/>
  <c r="G64" i="40"/>
  <c r="F64" i="40"/>
  <c r="E64" i="40"/>
  <c r="D64" i="40"/>
  <c r="C64" i="40"/>
  <c r="H63" i="40"/>
  <c r="G63" i="40"/>
  <c r="F63" i="40"/>
  <c r="E63" i="40"/>
  <c r="D63" i="40"/>
  <c r="C63" i="40"/>
  <c r="H56" i="42"/>
  <c r="G56" i="42"/>
  <c r="F56" i="42"/>
  <c r="E56" i="42"/>
  <c r="D56" i="42"/>
  <c r="C56" i="42"/>
  <c r="H55" i="42"/>
  <c r="G55" i="42"/>
  <c r="F55" i="42"/>
  <c r="E55" i="42"/>
  <c r="D55" i="42"/>
  <c r="C55" i="42"/>
  <c r="H54" i="42"/>
  <c r="G54" i="42"/>
  <c r="F54" i="42"/>
  <c r="E54" i="42"/>
  <c r="D54" i="42"/>
  <c r="C54" i="42"/>
  <c r="H53" i="42"/>
  <c r="G53" i="42"/>
  <c r="F53" i="42"/>
  <c r="E53" i="42"/>
  <c r="D53" i="42"/>
  <c r="C53" i="42"/>
  <c r="H52" i="42"/>
  <c r="G52" i="42"/>
  <c r="F52" i="42"/>
  <c r="E52" i="42"/>
  <c r="D52" i="42"/>
  <c r="C52" i="42"/>
  <c r="H51" i="42"/>
  <c r="G51" i="42"/>
  <c r="F51" i="42"/>
  <c r="E51" i="42"/>
  <c r="D51" i="42"/>
  <c r="C51" i="42"/>
  <c r="H50" i="42"/>
  <c r="G50" i="42"/>
  <c r="F50" i="42"/>
  <c r="E50" i="42"/>
  <c r="D50" i="42"/>
  <c r="C50" i="42"/>
  <c r="H49" i="42"/>
  <c r="G49" i="42"/>
  <c r="F49" i="42"/>
  <c r="E49" i="42"/>
  <c r="D49" i="42"/>
  <c r="C49" i="42"/>
  <c r="H48" i="42"/>
  <c r="G48" i="42"/>
  <c r="F48" i="42"/>
  <c r="E48" i="42"/>
  <c r="D48" i="42"/>
  <c r="C48" i="42"/>
  <c r="H47" i="42"/>
  <c r="G47" i="42"/>
  <c r="F47" i="42"/>
  <c r="E47" i="42"/>
  <c r="D47" i="42"/>
  <c r="C47" i="42"/>
  <c r="H46" i="42"/>
  <c r="G46" i="42"/>
  <c r="F46" i="42"/>
  <c r="E46" i="42"/>
  <c r="D46" i="42"/>
  <c r="C46" i="42"/>
  <c r="H45" i="42"/>
  <c r="G45" i="42"/>
  <c r="F45" i="42"/>
  <c r="E45" i="42"/>
  <c r="D45" i="42"/>
  <c r="C45" i="42"/>
  <c r="H56" i="40"/>
  <c r="G56" i="40"/>
  <c r="F56" i="40"/>
  <c r="E56" i="40"/>
  <c r="D56" i="40"/>
  <c r="C56" i="40"/>
  <c r="H55" i="40"/>
  <c r="G55" i="40"/>
  <c r="F55" i="40"/>
  <c r="E55" i="40"/>
  <c r="D55" i="40"/>
  <c r="C55" i="40"/>
  <c r="H54" i="40"/>
  <c r="G54" i="40"/>
  <c r="F54" i="40"/>
  <c r="E54" i="40"/>
  <c r="D54" i="40"/>
  <c r="C54" i="40"/>
  <c r="H53" i="40"/>
  <c r="G53" i="40"/>
  <c r="F53" i="40"/>
  <c r="E53" i="40"/>
  <c r="D53" i="40"/>
  <c r="C53" i="40"/>
  <c r="H52" i="40"/>
  <c r="G52" i="40"/>
  <c r="F52" i="40"/>
  <c r="E52" i="40"/>
  <c r="D52" i="40"/>
  <c r="C52" i="40"/>
  <c r="H51" i="40"/>
  <c r="G51" i="40"/>
  <c r="F51" i="40"/>
  <c r="E51" i="40"/>
  <c r="D51" i="40"/>
  <c r="C51" i="40"/>
  <c r="H50" i="40"/>
  <c r="G50" i="40"/>
  <c r="F50" i="40"/>
  <c r="E50" i="40"/>
  <c r="D50" i="40"/>
  <c r="C50" i="40"/>
  <c r="H49" i="40"/>
  <c r="G49" i="40"/>
  <c r="F49" i="40"/>
  <c r="E49" i="40"/>
  <c r="D49" i="40"/>
  <c r="C49" i="40"/>
  <c r="H48" i="40"/>
  <c r="G48" i="40"/>
  <c r="F48" i="40"/>
  <c r="E48" i="40"/>
  <c r="D48" i="40"/>
  <c r="C48" i="40"/>
  <c r="H47" i="40"/>
  <c r="G47" i="40"/>
  <c r="F47" i="40"/>
  <c r="E47" i="40"/>
  <c r="D47" i="40"/>
  <c r="C47" i="40"/>
  <c r="H46" i="40"/>
  <c r="G46" i="40"/>
  <c r="F46" i="40"/>
  <c r="E46" i="40"/>
  <c r="D46" i="40"/>
  <c r="C46" i="40"/>
  <c r="H45" i="40"/>
  <c r="G45" i="40"/>
  <c r="F45" i="40"/>
  <c r="E45" i="40"/>
  <c r="D45" i="40"/>
  <c r="C45" i="40"/>
  <c r="H38" i="42"/>
  <c r="G38" i="42"/>
  <c r="F38" i="42"/>
  <c r="E38" i="42"/>
  <c r="D38" i="42"/>
  <c r="C38" i="42"/>
  <c r="H37" i="42"/>
  <c r="G37" i="42"/>
  <c r="F37" i="42"/>
  <c r="E37" i="42"/>
  <c r="D37" i="42"/>
  <c r="C37" i="42"/>
  <c r="H36" i="42"/>
  <c r="G36" i="42"/>
  <c r="F36" i="42"/>
  <c r="E36" i="42"/>
  <c r="D36" i="42"/>
  <c r="C36" i="42"/>
  <c r="H35" i="42"/>
  <c r="G35" i="42"/>
  <c r="F35" i="42"/>
  <c r="E35" i="42"/>
  <c r="D35" i="42"/>
  <c r="C35" i="42"/>
  <c r="H34" i="42"/>
  <c r="G34" i="42"/>
  <c r="F34" i="42"/>
  <c r="E34" i="42"/>
  <c r="D34" i="42"/>
  <c r="C34" i="42"/>
  <c r="H33" i="42"/>
  <c r="G33" i="42"/>
  <c r="F33" i="42"/>
  <c r="E33" i="42"/>
  <c r="D33" i="42"/>
  <c r="C33" i="42"/>
  <c r="H32" i="42"/>
  <c r="G32" i="42"/>
  <c r="F32" i="42"/>
  <c r="E32" i="42"/>
  <c r="D32" i="42"/>
  <c r="C32" i="42"/>
  <c r="H31" i="42"/>
  <c r="G31" i="42"/>
  <c r="F31" i="42"/>
  <c r="E31" i="42"/>
  <c r="D31" i="42"/>
  <c r="C31" i="42"/>
  <c r="H30" i="42"/>
  <c r="G30" i="42"/>
  <c r="F30" i="42"/>
  <c r="E30" i="42"/>
  <c r="D30" i="42"/>
  <c r="C30" i="42"/>
  <c r="H29" i="42"/>
  <c r="G29" i="42"/>
  <c r="F29" i="42"/>
  <c r="E29" i="42"/>
  <c r="D29" i="42"/>
  <c r="C29" i="42"/>
  <c r="H28" i="42"/>
  <c r="G28" i="42"/>
  <c r="F28" i="42"/>
  <c r="E28" i="42"/>
  <c r="D28" i="42"/>
  <c r="C28" i="42"/>
  <c r="H27" i="42"/>
  <c r="G27" i="42"/>
  <c r="F27" i="42"/>
  <c r="E27" i="42"/>
  <c r="D27" i="42"/>
  <c r="C27" i="42"/>
  <c r="H38" i="40"/>
  <c r="G38" i="40"/>
  <c r="F38" i="40"/>
  <c r="E38" i="40"/>
  <c r="D38" i="40"/>
  <c r="C38" i="40"/>
  <c r="H37" i="40"/>
  <c r="G37" i="40"/>
  <c r="F37" i="40"/>
  <c r="E37" i="40"/>
  <c r="D37" i="40"/>
  <c r="C37" i="40"/>
  <c r="H36" i="40"/>
  <c r="G36" i="40"/>
  <c r="F36" i="40"/>
  <c r="E36" i="40"/>
  <c r="D36" i="40"/>
  <c r="C36" i="40"/>
  <c r="H35" i="40"/>
  <c r="G35" i="40"/>
  <c r="F35" i="40"/>
  <c r="E35" i="40"/>
  <c r="D35" i="40"/>
  <c r="C35" i="40"/>
  <c r="H34" i="40"/>
  <c r="G34" i="40"/>
  <c r="F34" i="40"/>
  <c r="E34" i="40"/>
  <c r="D34" i="40"/>
  <c r="C34" i="40"/>
  <c r="H33" i="40"/>
  <c r="G33" i="40"/>
  <c r="F33" i="40"/>
  <c r="E33" i="40"/>
  <c r="D33" i="40"/>
  <c r="C33" i="40"/>
  <c r="H32" i="40"/>
  <c r="G32" i="40"/>
  <c r="F32" i="40"/>
  <c r="E32" i="40"/>
  <c r="D32" i="40"/>
  <c r="C32" i="40"/>
  <c r="H31" i="40"/>
  <c r="G31" i="40"/>
  <c r="F31" i="40"/>
  <c r="E31" i="40"/>
  <c r="D31" i="40"/>
  <c r="C31" i="40"/>
  <c r="H30" i="40"/>
  <c r="G30" i="40"/>
  <c r="F30" i="40"/>
  <c r="E30" i="40"/>
  <c r="D30" i="40"/>
  <c r="C30" i="40"/>
  <c r="H29" i="40"/>
  <c r="G29" i="40"/>
  <c r="F29" i="40"/>
  <c r="E29" i="40"/>
  <c r="D29" i="40"/>
  <c r="C29" i="40"/>
  <c r="H28" i="40"/>
  <c r="G28" i="40"/>
  <c r="F28" i="40"/>
  <c r="E28" i="40"/>
  <c r="D28" i="40"/>
  <c r="C28" i="40"/>
  <c r="H27" i="40"/>
  <c r="G27" i="40"/>
  <c r="F27" i="40"/>
  <c r="E27" i="40"/>
  <c r="D27" i="40"/>
  <c r="C27" i="40"/>
  <c r="AI17" i="38"/>
  <c r="AH17" i="38"/>
  <c r="D107" i="38" s="1"/>
  <c r="AF17" i="38"/>
  <c r="H92" i="38" s="1"/>
  <c r="AE17" i="38"/>
  <c r="G92" i="38" s="1"/>
  <c r="AC17" i="38"/>
  <c r="AB17" i="38"/>
  <c r="D92" i="38" s="1"/>
  <c r="Z17" i="38"/>
  <c r="Y17" i="38"/>
  <c r="W17" i="38"/>
  <c r="E77" i="38" s="1"/>
  <c r="V17" i="38"/>
  <c r="D77" i="38" s="1"/>
  <c r="T17" i="38"/>
  <c r="H62" i="38" s="1"/>
  <c r="S17" i="38"/>
  <c r="G62" i="38" s="1"/>
  <c r="Q17" i="38"/>
  <c r="P17" i="38"/>
  <c r="D62" i="38" s="1"/>
  <c r="N17" i="38"/>
  <c r="M17" i="38"/>
  <c r="G47" i="38" s="1"/>
  <c r="K17" i="38"/>
  <c r="J17" i="38"/>
  <c r="D47" i="38" s="1"/>
  <c r="H17" i="38"/>
  <c r="H32" i="38" s="1"/>
  <c r="G17" i="38"/>
  <c r="E17" i="38"/>
  <c r="D17" i="38"/>
  <c r="AI16" i="38"/>
  <c r="AH16" i="38"/>
  <c r="D106" i="38" s="1"/>
  <c r="AF16" i="38"/>
  <c r="AE16" i="38"/>
  <c r="AC16" i="38"/>
  <c r="AB16" i="38"/>
  <c r="D91" i="38" s="1"/>
  <c r="Z16" i="38"/>
  <c r="Y16" i="38"/>
  <c r="W16" i="38"/>
  <c r="V16" i="38"/>
  <c r="D76" i="38" s="1"/>
  <c r="T16" i="38"/>
  <c r="S16" i="38"/>
  <c r="Q16" i="38"/>
  <c r="E61" i="38" s="1"/>
  <c r="P16" i="38"/>
  <c r="D61" i="38" s="1"/>
  <c r="N16" i="38"/>
  <c r="M16" i="38"/>
  <c r="K16" i="38"/>
  <c r="J16" i="38"/>
  <c r="D46" i="38" s="1"/>
  <c r="H16" i="38"/>
  <c r="H31" i="38" s="1"/>
  <c r="G16" i="38"/>
  <c r="E16" i="38"/>
  <c r="D16" i="38"/>
  <c r="D31" i="38" s="1"/>
  <c r="AI15" i="38"/>
  <c r="AH15" i="38"/>
  <c r="AF15" i="38"/>
  <c r="H90" i="38" s="1"/>
  <c r="AE15" i="38"/>
  <c r="G90" i="38" s="1"/>
  <c r="AC15" i="38"/>
  <c r="AB15" i="38"/>
  <c r="Z15" i="38"/>
  <c r="Y15" i="38"/>
  <c r="G75" i="38" s="1"/>
  <c r="W15" i="38"/>
  <c r="E75" i="38" s="1"/>
  <c r="V15" i="38"/>
  <c r="T15" i="38"/>
  <c r="H60" i="38" s="1"/>
  <c r="S15" i="38"/>
  <c r="G60" i="38" s="1"/>
  <c r="Q15" i="38"/>
  <c r="P15" i="38"/>
  <c r="D60" i="38" s="1"/>
  <c r="N15" i="38"/>
  <c r="M15" i="38"/>
  <c r="G45" i="38" s="1"/>
  <c r="K15" i="38"/>
  <c r="J15" i="38"/>
  <c r="H15" i="38"/>
  <c r="H30" i="38" s="1"/>
  <c r="G15" i="38"/>
  <c r="G30" i="38" s="1"/>
  <c r="E15" i="38"/>
  <c r="D15" i="38"/>
  <c r="AI14" i="38"/>
  <c r="AH14" i="38"/>
  <c r="D104" i="38" s="1"/>
  <c r="AF14" i="38"/>
  <c r="AE14" i="38"/>
  <c r="AC14" i="38"/>
  <c r="AB14" i="38"/>
  <c r="D89" i="38" s="1"/>
  <c r="Z14" i="38"/>
  <c r="Y14" i="38"/>
  <c r="W14" i="38"/>
  <c r="V14" i="38"/>
  <c r="D74" i="38" s="1"/>
  <c r="T14" i="38"/>
  <c r="S14" i="38"/>
  <c r="Q14" i="38"/>
  <c r="P14" i="38"/>
  <c r="D59" i="38" s="1"/>
  <c r="N14" i="38"/>
  <c r="M14" i="38"/>
  <c r="K14" i="38"/>
  <c r="E44" i="38" s="1"/>
  <c r="J14" i="38"/>
  <c r="D44" i="38" s="1"/>
  <c r="H14" i="38"/>
  <c r="G14" i="38"/>
  <c r="E14" i="38"/>
  <c r="E29" i="38" s="1"/>
  <c r="D14" i="38"/>
  <c r="D29" i="38" s="1"/>
  <c r="AI13" i="38"/>
  <c r="AH13" i="38"/>
  <c r="D103" i="38" s="1"/>
  <c r="AF13" i="38"/>
  <c r="AE13" i="38"/>
  <c r="G88" i="38" s="1"/>
  <c r="AC13" i="38"/>
  <c r="E88" i="38" s="1"/>
  <c r="AB13" i="38"/>
  <c r="D88" i="38" s="1"/>
  <c r="Z13" i="38"/>
  <c r="Y13" i="38"/>
  <c r="G73" i="38" s="1"/>
  <c r="W13" i="38"/>
  <c r="E73" i="38" s="1"/>
  <c r="V13" i="38"/>
  <c r="D73" i="38" s="1"/>
  <c r="T13" i="38"/>
  <c r="S13" i="38"/>
  <c r="G58" i="38" s="1"/>
  <c r="Q13" i="38"/>
  <c r="E58" i="38" s="1"/>
  <c r="P13" i="38"/>
  <c r="N13" i="38"/>
  <c r="M13" i="38"/>
  <c r="G43" i="38" s="1"/>
  <c r="K13" i="38"/>
  <c r="J13" i="38"/>
  <c r="D43" i="38" s="1"/>
  <c r="H13" i="38"/>
  <c r="H28" i="38" s="1"/>
  <c r="G13" i="38"/>
  <c r="G28" i="38" s="1"/>
  <c r="E13" i="38"/>
  <c r="E28" i="38" s="1"/>
  <c r="D13" i="38"/>
  <c r="D28" i="38" s="1"/>
  <c r="AI12" i="38"/>
  <c r="AH12" i="38"/>
  <c r="D102" i="38" s="1"/>
  <c r="AF12" i="38"/>
  <c r="AE12" i="38"/>
  <c r="AC12" i="38"/>
  <c r="AB12" i="38"/>
  <c r="D87" i="38" s="1"/>
  <c r="Z12" i="38"/>
  <c r="Y12" i="38"/>
  <c r="W12" i="38"/>
  <c r="V12" i="38"/>
  <c r="D72" i="38" s="1"/>
  <c r="T12" i="38"/>
  <c r="H57" i="38" s="1"/>
  <c r="S12" i="38"/>
  <c r="Q12" i="38"/>
  <c r="P12" i="38"/>
  <c r="D57" i="38" s="1"/>
  <c r="N12" i="38"/>
  <c r="M12" i="38"/>
  <c r="K12" i="38"/>
  <c r="E42" i="38" s="1"/>
  <c r="J12" i="38"/>
  <c r="D42" i="38" s="1"/>
  <c r="H12" i="38"/>
  <c r="G12" i="38"/>
  <c r="E12" i="38"/>
  <c r="E27" i="38" s="1"/>
  <c r="D12" i="38"/>
  <c r="D27" i="38" s="1"/>
  <c r="AI11" i="38"/>
  <c r="E101" i="38" s="1"/>
  <c r="AH11" i="38"/>
  <c r="D101" i="38" s="1"/>
  <c r="AF11" i="38"/>
  <c r="AE11" i="38"/>
  <c r="G86" i="38" s="1"/>
  <c r="AC11" i="38"/>
  <c r="E86" i="38" s="1"/>
  <c r="AB11" i="38"/>
  <c r="Z11" i="38"/>
  <c r="H71" i="38" s="1"/>
  <c r="Y11" i="38"/>
  <c r="W11" i="38"/>
  <c r="V11" i="38"/>
  <c r="T11" i="38"/>
  <c r="H56" i="38" s="1"/>
  <c r="S11" i="38"/>
  <c r="G56" i="38" s="1"/>
  <c r="Q11" i="38"/>
  <c r="E56" i="38" s="1"/>
  <c r="P11" i="38"/>
  <c r="N11" i="38"/>
  <c r="M11" i="38"/>
  <c r="G41" i="38" s="1"/>
  <c r="K11" i="38"/>
  <c r="J11" i="38"/>
  <c r="D41" i="38" s="1"/>
  <c r="H11" i="38"/>
  <c r="H26" i="38" s="1"/>
  <c r="G11" i="38"/>
  <c r="E11" i="38"/>
  <c r="D11" i="38"/>
  <c r="AI10" i="38"/>
  <c r="AH10" i="38"/>
  <c r="D100" i="38" s="1"/>
  <c r="AF10" i="38"/>
  <c r="AE10" i="38"/>
  <c r="G85" i="38" s="1"/>
  <c r="AC10" i="38"/>
  <c r="E85" i="38" s="1"/>
  <c r="AB10" i="38"/>
  <c r="Z10" i="38"/>
  <c r="Y10" i="38"/>
  <c r="G70" i="38" s="1"/>
  <c r="W10" i="38"/>
  <c r="E70" i="38" s="1"/>
  <c r="V10" i="38"/>
  <c r="D70" i="38" s="1"/>
  <c r="T10" i="38"/>
  <c r="S10" i="38"/>
  <c r="Q10" i="38"/>
  <c r="E55" i="38" s="1"/>
  <c r="P10" i="38"/>
  <c r="D55" i="38" s="1"/>
  <c r="N10" i="38"/>
  <c r="M10" i="38"/>
  <c r="G40" i="38" s="1"/>
  <c r="K10" i="38"/>
  <c r="J10" i="38"/>
  <c r="D40" i="38" s="1"/>
  <c r="H10" i="38"/>
  <c r="G10" i="38"/>
  <c r="E10" i="38"/>
  <c r="E25" i="38" s="1"/>
  <c r="D10" i="38"/>
  <c r="D25" i="38" s="1"/>
  <c r="AI9" i="38"/>
  <c r="AH9" i="38"/>
  <c r="AF9" i="38"/>
  <c r="H84" i="38" s="1"/>
  <c r="AE9" i="38"/>
  <c r="AC9" i="38"/>
  <c r="AB9" i="38"/>
  <c r="D84" i="38" s="1"/>
  <c r="Z9" i="38"/>
  <c r="H69" i="38" s="1"/>
  <c r="Y9" i="38"/>
  <c r="G69" i="38" s="1"/>
  <c r="W9" i="38"/>
  <c r="E69" i="38" s="1"/>
  <c r="V9" i="38"/>
  <c r="D69" i="38" s="1"/>
  <c r="T9" i="38"/>
  <c r="H54" i="38" s="1"/>
  <c r="S9" i="38"/>
  <c r="G54" i="38" s="1"/>
  <c r="Q9" i="38"/>
  <c r="P9" i="38"/>
  <c r="N9" i="38"/>
  <c r="H39" i="38" s="1"/>
  <c r="M9" i="38"/>
  <c r="G39" i="38" s="1"/>
  <c r="K9" i="38"/>
  <c r="E39" i="38" s="1"/>
  <c r="J9" i="38"/>
  <c r="D39" i="38" s="1"/>
  <c r="H9" i="38"/>
  <c r="H24" i="38" s="1"/>
  <c r="G9" i="38"/>
  <c r="G24" i="38" s="1"/>
  <c r="E9" i="38"/>
  <c r="D9" i="38"/>
  <c r="D99" i="38"/>
  <c r="D54" i="38"/>
  <c r="H85" i="38"/>
  <c r="H70" i="38"/>
  <c r="E71" i="38"/>
  <c r="E41" i="38"/>
  <c r="E26" i="38"/>
  <c r="D26" i="38"/>
  <c r="E102" i="38"/>
  <c r="H87" i="38"/>
  <c r="H72" i="38"/>
  <c r="H27" i="38"/>
  <c r="H58" i="38"/>
  <c r="D58" i="38"/>
  <c r="H89" i="38"/>
  <c r="H44" i="38"/>
  <c r="H40" i="38"/>
  <c r="E84" i="38"/>
  <c r="E24" i="38"/>
  <c r="D24" i="38"/>
  <c r="AG17" i="38"/>
  <c r="AD17" i="38"/>
  <c r="AA17" i="38"/>
  <c r="C92" i="38" s="1"/>
  <c r="X17" i="38"/>
  <c r="F77" i="38" s="1"/>
  <c r="U17" i="38"/>
  <c r="R17" i="38"/>
  <c r="F62" i="38" s="1"/>
  <c r="O17" i="38"/>
  <c r="L17" i="38"/>
  <c r="F47" i="38" s="1"/>
  <c r="I17" i="38"/>
  <c r="F17" i="38"/>
  <c r="F32" i="38" s="1"/>
  <c r="C17" i="38"/>
  <c r="AG16" i="38"/>
  <c r="C106" i="38" s="1"/>
  <c r="AD16" i="38"/>
  <c r="AA16" i="38"/>
  <c r="C91" i="38" s="1"/>
  <c r="X16" i="38"/>
  <c r="U16" i="38"/>
  <c r="R16" i="38"/>
  <c r="F61" i="38" s="1"/>
  <c r="O16" i="38"/>
  <c r="C61" i="38" s="1"/>
  <c r="L16" i="38"/>
  <c r="I16" i="38"/>
  <c r="C46" i="38" s="1"/>
  <c r="F16" i="38"/>
  <c r="F31" i="38" s="1"/>
  <c r="C16" i="38"/>
  <c r="C31" i="38" s="1"/>
  <c r="AG15" i="38"/>
  <c r="AD15" i="38"/>
  <c r="F90" i="38" s="1"/>
  <c r="AA15" i="38"/>
  <c r="X15" i="38"/>
  <c r="F75" i="38" s="1"/>
  <c r="U15" i="38"/>
  <c r="C75" i="38" s="1"/>
  <c r="R15" i="38"/>
  <c r="O15" i="38"/>
  <c r="L15" i="38"/>
  <c r="F45" i="38" s="1"/>
  <c r="I15" i="38"/>
  <c r="F15" i="38"/>
  <c r="F30" i="38" s="1"/>
  <c r="C15" i="38"/>
  <c r="AG14" i="38"/>
  <c r="C104" i="38" s="1"/>
  <c r="AD14" i="38"/>
  <c r="AA14" i="38"/>
  <c r="C89" i="38" s="1"/>
  <c r="X14" i="38"/>
  <c r="U14" i="38"/>
  <c r="C74" i="38" s="1"/>
  <c r="R14" i="38"/>
  <c r="O14" i="38"/>
  <c r="C59" i="38" s="1"/>
  <c r="L14" i="38"/>
  <c r="I14" i="38"/>
  <c r="C44" i="38" s="1"/>
  <c r="F14" i="38"/>
  <c r="C14" i="38"/>
  <c r="AG13" i="38"/>
  <c r="AD13" i="38"/>
  <c r="F88" i="38" s="1"/>
  <c r="AA13" i="38"/>
  <c r="C88" i="38" s="1"/>
  <c r="X13" i="38"/>
  <c r="F73" i="38" s="1"/>
  <c r="U13" i="38"/>
  <c r="R13" i="38"/>
  <c r="F58" i="38" s="1"/>
  <c r="O13" i="38"/>
  <c r="L13" i="38"/>
  <c r="I13" i="38"/>
  <c r="C43" i="38" s="1"/>
  <c r="F13" i="38"/>
  <c r="F28" i="38" s="1"/>
  <c r="C13" i="38"/>
  <c r="AG12" i="38"/>
  <c r="C102" i="38" s="1"/>
  <c r="AD12" i="38"/>
  <c r="AA12" i="38"/>
  <c r="C87" i="38" s="1"/>
  <c r="X12" i="38"/>
  <c r="U12" i="38"/>
  <c r="R12" i="38"/>
  <c r="O12" i="38"/>
  <c r="C57" i="38" s="1"/>
  <c r="L12" i="38"/>
  <c r="I12" i="38"/>
  <c r="C42" i="38" s="1"/>
  <c r="F12" i="38"/>
  <c r="F27" i="38" s="1"/>
  <c r="C12" i="38"/>
  <c r="C27" i="38" s="1"/>
  <c r="AG11" i="38"/>
  <c r="AD11" i="38"/>
  <c r="AA11" i="38"/>
  <c r="X11" i="38"/>
  <c r="U11" i="38"/>
  <c r="C71" i="38" s="1"/>
  <c r="R11" i="38"/>
  <c r="F56" i="38" s="1"/>
  <c r="O11" i="38"/>
  <c r="L11" i="38"/>
  <c r="F41" i="38" s="1"/>
  <c r="I11" i="38"/>
  <c r="F11" i="38"/>
  <c r="F26" i="38" s="1"/>
  <c r="C11" i="38"/>
  <c r="AG10" i="38"/>
  <c r="C100" i="38" s="1"/>
  <c r="AD10" i="38"/>
  <c r="F85" i="38" s="1"/>
  <c r="AA10" i="38"/>
  <c r="C85" i="38" s="1"/>
  <c r="X10" i="38"/>
  <c r="U10" i="38"/>
  <c r="C70" i="38" s="1"/>
  <c r="R10" i="38"/>
  <c r="F55" i="38" s="1"/>
  <c r="O10" i="38"/>
  <c r="C55" i="38" s="1"/>
  <c r="L10" i="38"/>
  <c r="I10" i="38"/>
  <c r="C40" i="38" s="1"/>
  <c r="F10" i="38"/>
  <c r="C10" i="38"/>
  <c r="C25" i="38" s="1"/>
  <c r="AG9" i="38"/>
  <c r="AD9" i="38"/>
  <c r="F84" i="38" s="1"/>
  <c r="AA9" i="38"/>
  <c r="C84" i="38" s="1"/>
  <c r="X9" i="38"/>
  <c r="F69" i="38" s="1"/>
  <c r="U9" i="38"/>
  <c r="R9" i="38"/>
  <c r="F54" i="38" s="1"/>
  <c r="O9" i="38"/>
  <c r="L9" i="38"/>
  <c r="F39" i="38" s="1"/>
  <c r="I9" i="38"/>
  <c r="F9" i="38"/>
  <c r="F24" i="38" s="1"/>
  <c r="C9" i="38"/>
  <c r="G77" i="38"/>
  <c r="C77" i="38"/>
  <c r="H47" i="38"/>
  <c r="C47" i="38"/>
  <c r="E106" i="38"/>
  <c r="G91" i="38"/>
  <c r="G61" i="38"/>
  <c r="H46" i="38"/>
  <c r="E105" i="38"/>
  <c r="D90" i="38"/>
  <c r="E45" i="38"/>
  <c r="D30" i="38"/>
  <c r="F74" i="38"/>
  <c r="H59" i="38"/>
  <c r="G44" i="38"/>
  <c r="C103" i="38"/>
  <c r="H73" i="38"/>
  <c r="G87" i="38"/>
  <c r="F87" i="38"/>
  <c r="E72" i="38"/>
  <c r="F57" i="38"/>
  <c r="G27" i="38"/>
  <c r="H86" i="38"/>
  <c r="F71" i="38"/>
  <c r="D56" i="38"/>
  <c r="C56" i="38"/>
  <c r="D85" i="38"/>
  <c r="F70" i="38"/>
  <c r="H55" i="38"/>
  <c r="H25" i="38"/>
  <c r="C69" i="38"/>
  <c r="C39" i="38"/>
  <c r="C107" i="38"/>
  <c r="E92" i="38"/>
  <c r="E62" i="38"/>
  <c r="E76" i="38"/>
  <c r="E46" i="38"/>
  <c r="G31" i="38"/>
  <c r="C73" i="38"/>
  <c r="G57" i="38"/>
  <c r="D86" i="38"/>
  <c r="G71" i="38"/>
  <c r="C99" i="38"/>
  <c r="E54" i="38"/>
  <c r="E107" i="38"/>
  <c r="D105" i="38"/>
  <c r="C105" i="38"/>
  <c r="E104" i="38"/>
  <c r="E103" i="38"/>
  <c r="C101" i="38"/>
  <c r="E100" i="38"/>
  <c r="E99" i="38"/>
  <c r="F92" i="38"/>
  <c r="H91" i="38"/>
  <c r="F91" i="38"/>
  <c r="E91" i="38"/>
  <c r="E90" i="38"/>
  <c r="C90" i="38"/>
  <c r="G89" i="38"/>
  <c r="F89" i="38"/>
  <c r="E89" i="38"/>
  <c r="H88" i="38"/>
  <c r="E87" i="38"/>
  <c r="F86" i="38"/>
  <c r="C86" i="38"/>
  <c r="G84" i="38"/>
  <c r="H77" i="38"/>
  <c r="H76" i="38"/>
  <c r="G76" i="38"/>
  <c r="F76" i="38"/>
  <c r="C76" i="38"/>
  <c r="H75" i="38"/>
  <c r="D75" i="38"/>
  <c r="H74" i="38"/>
  <c r="G74" i="38"/>
  <c r="E74" i="38"/>
  <c r="G72" i="38"/>
  <c r="F72" i="38"/>
  <c r="C72" i="38"/>
  <c r="D71" i="38"/>
  <c r="C62" i="38"/>
  <c r="H61" i="38"/>
  <c r="F60" i="38"/>
  <c r="E60" i="38"/>
  <c r="C60" i="38"/>
  <c r="G59" i="38"/>
  <c r="F59" i="38"/>
  <c r="E59" i="38"/>
  <c r="C58" i="38"/>
  <c r="E57" i="38"/>
  <c r="G55" i="38"/>
  <c r="C54" i="38"/>
  <c r="E47" i="38"/>
  <c r="G46" i="38"/>
  <c r="F46" i="38"/>
  <c r="H45" i="38"/>
  <c r="D45" i="38"/>
  <c r="C45" i="38"/>
  <c r="F44" i="38"/>
  <c r="H43" i="38"/>
  <c r="F43" i="38"/>
  <c r="E43" i="38"/>
  <c r="H42" i="38"/>
  <c r="G42" i="38"/>
  <c r="F42" i="38"/>
  <c r="H41" i="38"/>
  <c r="C41" i="38"/>
  <c r="F40" i="38"/>
  <c r="E40" i="38"/>
  <c r="G32" i="38"/>
  <c r="E32" i="38"/>
  <c r="D32" i="38"/>
  <c r="C32" i="38"/>
  <c r="E31" i="38"/>
  <c r="E30" i="38"/>
  <c r="C30" i="38"/>
  <c r="H29" i="38"/>
  <c r="G29" i="38"/>
  <c r="F29" i="38"/>
  <c r="C29" i="38"/>
  <c r="C28" i="38"/>
  <c r="G26" i="38"/>
  <c r="C26" i="38"/>
  <c r="G25" i="38"/>
  <c r="F25" i="38"/>
  <c r="C24" i="38"/>
  <c r="F65" i="33"/>
  <c r="F85" i="33"/>
  <c r="H31" i="33"/>
  <c r="D31" i="33"/>
  <c r="E68" i="33"/>
  <c r="D87" i="33"/>
  <c r="E124" i="33"/>
  <c r="F89" i="33"/>
  <c r="G71" i="33"/>
  <c r="E53" i="33"/>
  <c r="G35" i="33"/>
  <c r="D35" i="33"/>
  <c r="H108" i="33"/>
  <c r="G108" i="33"/>
  <c r="D108" i="33"/>
  <c r="H72" i="33"/>
  <c r="G72" i="33"/>
  <c r="D72" i="33"/>
  <c r="C54" i="33"/>
  <c r="H36" i="33"/>
  <c r="G36" i="33"/>
  <c r="D36" i="33"/>
  <c r="E109" i="33"/>
  <c r="D109" i="33"/>
  <c r="G91" i="33"/>
  <c r="F91" i="33"/>
  <c r="E73" i="33"/>
  <c r="D73" i="33"/>
  <c r="G55" i="33"/>
  <c r="E37" i="33"/>
  <c r="D37" i="33"/>
  <c r="D128" i="33"/>
  <c r="H92" i="33"/>
  <c r="G92" i="33"/>
  <c r="D92" i="33"/>
  <c r="H56" i="33"/>
  <c r="G56" i="33"/>
  <c r="D56" i="33"/>
  <c r="AG20" i="33"/>
  <c r="C128" i="33" s="1"/>
  <c r="AD20" i="33"/>
  <c r="F110" i="33" s="1"/>
  <c r="AA20" i="33"/>
  <c r="C110" i="33" s="1"/>
  <c r="X20" i="33"/>
  <c r="F92" i="33" s="1"/>
  <c r="U20" i="33"/>
  <c r="C92" i="33" s="1"/>
  <c r="R20" i="33"/>
  <c r="F74" i="33" s="1"/>
  <c r="O20" i="33"/>
  <c r="C74" i="33" s="1"/>
  <c r="L20" i="33"/>
  <c r="F56" i="33" s="1"/>
  <c r="I20" i="33"/>
  <c r="C56" i="33" s="1"/>
  <c r="F20" i="33"/>
  <c r="F38" i="33" s="1"/>
  <c r="C20" i="33"/>
  <c r="C38" i="33" s="1"/>
  <c r="AG19" i="33"/>
  <c r="C127" i="33" s="1"/>
  <c r="AD19" i="33"/>
  <c r="F109" i="33" s="1"/>
  <c r="AA19" i="33"/>
  <c r="C109" i="33" s="1"/>
  <c r="X19" i="33"/>
  <c r="U19" i="33"/>
  <c r="C91" i="33" s="1"/>
  <c r="R19" i="33"/>
  <c r="F73" i="33" s="1"/>
  <c r="O19" i="33"/>
  <c r="C73" i="33" s="1"/>
  <c r="L19" i="33"/>
  <c r="F55" i="33" s="1"/>
  <c r="I19" i="33"/>
  <c r="C55" i="33" s="1"/>
  <c r="F19" i="33"/>
  <c r="F37" i="33" s="1"/>
  <c r="C19" i="33"/>
  <c r="C37" i="33" s="1"/>
  <c r="AG18" i="33"/>
  <c r="C126" i="33" s="1"/>
  <c r="AD18" i="33"/>
  <c r="F108" i="33" s="1"/>
  <c r="AA18" i="33"/>
  <c r="C108" i="33" s="1"/>
  <c r="X18" i="33"/>
  <c r="F90" i="33" s="1"/>
  <c r="U18" i="33"/>
  <c r="C90" i="33" s="1"/>
  <c r="R18" i="33"/>
  <c r="F72" i="33" s="1"/>
  <c r="O18" i="33"/>
  <c r="C72" i="33" s="1"/>
  <c r="L18" i="33"/>
  <c r="F54" i="33" s="1"/>
  <c r="I18" i="33"/>
  <c r="F18" i="33"/>
  <c r="F36" i="33" s="1"/>
  <c r="C18" i="33"/>
  <c r="C36" i="33" s="1"/>
  <c r="E128" i="33"/>
  <c r="H110" i="33"/>
  <c r="G110" i="33"/>
  <c r="E110" i="33"/>
  <c r="D110" i="33"/>
  <c r="E92" i="33"/>
  <c r="H74" i="33"/>
  <c r="G74" i="33"/>
  <c r="E74" i="33"/>
  <c r="D74" i="33"/>
  <c r="E56" i="33"/>
  <c r="H38" i="33"/>
  <c r="G38" i="33"/>
  <c r="E38" i="33"/>
  <c r="D38" i="33"/>
  <c r="E127" i="33"/>
  <c r="D127" i="33"/>
  <c r="H109" i="33"/>
  <c r="G109" i="33"/>
  <c r="H91" i="33"/>
  <c r="E91" i="33"/>
  <c r="D91" i="33"/>
  <c r="H73" i="33"/>
  <c r="G73" i="33"/>
  <c r="H55" i="33"/>
  <c r="E55" i="33"/>
  <c r="D55" i="33"/>
  <c r="H37" i="33"/>
  <c r="G37" i="33"/>
  <c r="E126" i="33"/>
  <c r="D126" i="33"/>
  <c r="E108" i="33"/>
  <c r="H90" i="33"/>
  <c r="G90" i="33"/>
  <c r="E90" i="33"/>
  <c r="D90" i="33"/>
  <c r="E72" i="33"/>
  <c r="H54" i="33"/>
  <c r="G54" i="33"/>
  <c r="E54" i="33"/>
  <c r="D54" i="33"/>
  <c r="E36" i="33"/>
  <c r="AI17" i="33"/>
  <c r="E125" i="33" s="1"/>
  <c r="AH17" i="33"/>
  <c r="D125" i="33" s="1"/>
  <c r="AG17" i="33"/>
  <c r="C125" i="33" s="1"/>
  <c r="AF17" i="33"/>
  <c r="H107" i="33" s="1"/>
  <c r="AE17" i="33"/>
  <c r="G107" i="33" s="1"/>
  <c r="AD17" i="33"/>
  <c r="F107" i="33" s="1"/>
  <c r="AC17" i="33"/>
  <c r="E107" i="33" s="1"/>
  <c r="AB17" i="33"/>
  <c r="D107" i="33" s="1"/>
  <c r="AA17" i="33"/>
  <c r="C107" i="33" s="1"/>
  <c r="Z17" i="33"/>
  <c r="H89" i="33" s="1"/>
  <c r="Y17" i="33"/>
  <c r="G89" i="33" s="1"/>
  <c r="X17" i="33"/>
  <c r="W17" i="33"/>
  <c r="E89" i="33" s="1"/>
  <c r="V17" i="33"/>
  <c r="D89" i="33" s="1"/>
  <c r="U17" i="33"/>
  <c r="C89" i="33" s="1"/>
  <c r="T17" i="33"/>
  <c r="H71" i="33" s="1"/>
  <c r="S17" i="33"/>
  <c r="R17" i="33"/>
  <c r="F71" i="33" s="1"/>
  <c r="Q17" i="33"/>
  <c r="E71" i="33" s="1"/>
  <c r="P17" i="33"/>
  <c r="D71" i="33" s="1"/>
  <c r="O17" i="33"/>
  <c r="C71" i="33" s="1"/>
  <c r="N17" i="33"/>
  <c r="H53" i="33" s="1"/>
  <c r="M17" i="33"/>
  <c r="G53" i="33" s="1"/>
  <c r="L17" i="33"/>
  <c r="F53" i="33" s="1"/>
  <c r="K17" i="33"/>
  <c r="J17" i="33"/>
  <c r="D53" i="33" s="1"/>
  <c r="I17" i="33"/>
  <c r="C53" i="33" s="1"/>
  <c r="H17" i="33"/>
  <c r="H35" i="33" s="1"/>
  <c r="G17" i="33"/>
  <c r="F17" i="33"/>
  <c r="F35" i="33" s="1"/>
  <c r="E17" i="33"/>
  <c r="E35" i="33" s="1"/>
  <c r="D17" i="33"/>
  <c r="C17" i="33"/>
  <c r="C35" i="33" s="1"/>
  <c r="AI16" i="33"/>
  <c r="AH16" i="33"/>
  <c r="D124" i="33" s="1"/>
  <c r="AG16" i="33"/>
  <c r="C124" i="33" s="1"/>
  <c r="AF16" i="33"/>
  <c r="H106" i="33" s="1"/>
  <c r="AE16" i="33"/>
  <c r="G106" i="33" s="1"/>
  <c r="AD16" i="33"/>
  <c r="F106" i="33" s="1"/>
  <c r="AC16" i="33"/>
  <c r="E106" i="33" s="1"/>
  <c r="AB16" i="33"/>
  <c r="D106" i="33" s="1"/>
  <c r="AA16" i="33"/>
  <c r="C106" i="33" s="1"/>
  <c r="Z16" i="33"/>
  <c r="H88" i="33" s="1"/>
  <c r="Y16" i="33"/>
  <c r="G88" i="33" s="1"/>
  <c r="X16" i="33"/>
  <c r="F88" i="33" s="1"/>
  <c r="W16" i="33"/>
  <c r="E88" i="33" s="1"/>
  <c r="V16" i="33"/>
  <c r="D88" i="33" s="1"/>
  <c r="U16" i="33"/>
  <c r="C88" i="33" s="1"/>
  <c r="T16" i="33"/>
  <c r="H70" i="33" s="1"/>
  <c r="S16" i="33"/>
  <c r="G70" i="33" s="1"/>
  <c r="R16" i="33"/>
  <c r="F70" i="33" s="1"/>
  <c r="Q16" i="33"/>
  <c r="E70" i="33" s="1"/>
  <c r="P16" i="33"/>
  <c r="D70" i="33" s="1"/>
  <c r="O16" i="33"/>
  <c r="C70" i="33" s="1"/>
  <c r="N16" i="33"/>
  <c r="H52" i="33" s="1"/>
  <c r="M16" i="33"/>
  <c r="G52" i="33" s="1"/>
  <c r="L16" i="33"/>
  <c r="F52" i="33" s="1"/>
  <c r="K16" i="33"/>
  <c r="E52" i="33" s="1"/>
  <c r="J16" i="33"/>
  <c r="D52" i="33" s="1"/>
  <c r="I16" i="33"/>
  <c r="C52" i="33" s="1"/>
  <c r="H16" i="33"/>
  <c r="H34" i="33" s="1"/>
  <c r="G16" i="33"/>
  <c r="G34" i="33" s="1"/>
  <c r="F16" i="33"/>
  <c r="F34" i="33" s="1"/>
  <c r="E16" i="33"/>
  <c r="E34" i="33" s="1"/>
  <c r="D16" i="33"/>
  <c r="D34" i="33" s="1"/>
  <c r="C16" i="33"/>
  <c r="C34" i="33" s="1"/>
  <c r="AI15" i="33"/>
  <c r="E123" i="33" s="1"/>
  <c r="AH15" i="33"/>
  <c r="D123" i="33" s="1"/>
  <c r="AG15" i="33"/>
  <c r="C123" i="33" s="1"/>
  <c r="AF15" i="33"/>
  <c r="H105" i="33" s="1"/>
  <c r="AE15" i="33"/>
  <c r="G105" i="33" s="1"/>
  <c r="AD15" i="33"/>
  <c r="F105" i="33" s="1"/>
  <c r="AC15" i="33"/>
  <c r="E105" i="33" s="1"/>
  <c r="AB15" i="33"/>
  <c r="D105" i="33" s="1"/>
  <c r="AA15" i="33"/>
  <c r="C105" i="33" s="1"/>
  <c r="Z15" i="33"/>
  <c r="H87" i="33" s="1"/>
  <c r="Y15" i="33"/>
  <c r="G87" i="33" s="1"/>
  <c r="X15" i="33"/>
  <c r="F87" i="33" s="1"/>
  <c r="W15" i="33"/>
  <c r="E87" i="33" s="1"/>
  <c r="V15" i="33"/>
  <c r="U15" i="33"/>
  <c r="C87" i="33" s="1"/>
  <c r="T15" i="33"/>
  <c r="H69" i="33" s="1"/>
  <c r="S15" i="33"/>
  <c r="G69" i="33" s="1"/>
  <c r="R15" i="33"/>
  <c r="F69" i="33" s="1"/>
  <c r="Q15" i="33"/>
  <c r="E69" i="33" s="1"/>
  <c r="P15" i="33"/>
  <c r="D69" i="33" s="1"/>
  <c r="O15" i="33"/>
  <c r="C69" i="33" s="1"/>
  <c r="N15" i="33"/>
  <c r="H51" i="33" s="1"/>
  <c r="M15" i="33"/>
  <c r="G51" i="33" s="1"/>
  <c r="L15" i="33"/>
  <c r="F51" i="33" s="1"/>
  <c r="K15" i="33"/>
  <c r="E51" i="33" s="1"/>
  <c r="J15" i="33"/>
  <c r="D51" i="33" s="1"/>
  <c r="I15" i="33"/>
  <c r="C51" i="33" s="1"/>
  <c r="H15" i="33"/>
  <c r="H33" i="33" s="1"/>
  <c r="G15" i="33"/>
  <c r="G33" i="33" s="1"/>
  <c r="F15" i="33"/>
  <c r="F33" i="33" s="1"/>
  <c r="E15" i="33"/>
  <c r="E33" i="33" s="1"/>
  <c r="D15" i="33"/>
  <c r="D33" i="33" s="1"/>
  <c r="C15" i="33"/>
  <c r="C33" i="33" s="1"/>
  <c r="AI14" i="33"/>
  <c r="E122" i="33" s="1"/>
  <c r="AH14" i="33"/>
  <c r="D122" i="33" s="1"/>
  <c r="AG14" i="33"/>
  <c r="C122" i="33" s="1"/>
  <c r="AF14" i="33"/>
  <c r="H104" i="33" s="1"/>
  <c r="AE14" i="33"/>
  <c r="G104" i="33" s="1"/>
  <c r="AD14" i="33"/>
  <c r="F104" i="33" s="1"/>
  <c r="AC14" i="33"/>
  <c r="E104" i="33" s="1"/>
  <c r="AB14" i="33"/>
  <c r="D104" i="33" s="1"/>
  <c r="AA14" i="33"/>
  <c r="C104" i="33" s="1"/>
  <c r="Z14" i="33"/>
  <c r="H86" i="33" s="1"/>
  <c r="Y14" i="33"/>
  <c r="G86" i="33" s="1"/>
  <c r="X14" i="33"/>
  <c r="F86" i="33" s="1"/>
  <c r="W14" i="33"/>
  <c r="E86" i="33" s="1"/>
  <c r="V14" i="33"/>
  <c r="D86" i="33" s="1"/>
  <c r="U14" i="33"/>
  <c r="C86" i="33" s="1"/>
  <c r="T14" i="33"/>
  <c r="H68" i="33" s="1"/>
  <c r="S14" i="33"/>
  <c r="G68" i="33" s="1"/>
  <c r="R14" i="33"/>
  <c r="F68" i="33" s="1"/>
  <c r="Q14" i="33"/>
  <c r="P14" i="33"/>
  <c r="D68" i="33" s="1"/>
  <c r="O14" i="33"/>
  <c r="C68" i="33" s="1"/>
  <c r="N14" i="33"/>
  <c r="H50" i="33" s="1"/>
  <c r="M14" i="33"/>
  <c r="G50" i="33" s="1"/>
  <c r="L14" i="33"/>
  <c r="F50" i="33" s="1"/>
  <c r="K14" i="33"/>
  <c r="E50" i="33" s="1"/>
  <c r="J14" i="33"/>
  <c r="D50" i="33" s="1"/>
  <c r="I14" i="33"/>
  <c r="C50" i="33" s="1"/>
  <c r="H14" i="33"/>
  <c r="H32" i="33" s="1"/>
  <c r="G14" i="33"/>
  <c r="G32" i="33" s="1"/>
  <c r="F14" i="33"/>
  <c r="F32" i="33" s="1"/>
  <c r="E14" i="33"/>
  <c r="E32" i="33" s="1"/>
  <c r="D14" i="33"/>
  <c r="D32" i="33" s="1"/>
  <c r="C14" i="33"/>
  <c r="C32" i="33" s="1"/>
  <c r="AI13" i="33"/>
  <c r="E121" i="33" s="1"/>
  <c r="AH13" i="33"/>
  <c r="D121" i="33" s="1"/>
  <c r="AG13" i="33"/>
  <c r="C121" i="33" s="1"/>
  <c r="AF13" i="33"/>
  <c r="H103" i="33" s="1"/>
  <c r="AE13" i="33"/>
  <c r="G103" i="33" s="1"/>
  <c r="AD13" i="33"/>
  <c r="F103" i="33" s="1"/>
  <c r="AC13" i="33"/>
  <c r="E103" i="33" s="1"/>
  <c r="AB13" i="33"/>
  <c r="D103" i="33" s="1"/>
  <c r="AA13" i="33"/>
  <c r="C103" i="33" s="1"/>
  <c r="Z13" i="33"/>
  <c r="H85" i="33" s="1"/>
  <c r="Y13" i="33"/>
  <c r="G85" i="33" s="1"/>
  <c r="X13" i="33"/>
  <c r="W13" i="33"/>
  <c r="E85" i="33" s="1"/>
  <c r="V13" i="33"/>
  <c r="D85" i="33" s="1"/>
  <c r="U13" i="33"/>
  <c r="C85" i="33" s="1"/>
  <c r="T13" i="33"/>
  <c r="H67" i="33" s="1"/>
  <c r="S13" i="33"/>
  <c r="G67" i="33" s="1"/>
  <c r="R13" i="33"/>
  <c r="F67" i="33" s="1"/>
  <c r="Q13" i="33"/>
  <c r="E67" i="33" s="1"/>
  <c r="P13" i="33"/>
  <c r="D67" i="33" s="1"/>
  <c r="O13" i="33"/>
  <c r="C67" i="33" s="1"/>
  <c r="N13" i="33"/>
  <c r="H49" i="33" s="1"/>
  <c r="M13" i="33"/>
  <c r="G49" i="33" s="1"/>
  <c r="L13" i="33"/>
  <c r="F49" i="33" s="1"/>
  <c r="K13" i="33"/>
  <c r="E49" i="33" s="1"/>
  <c r="J13" i="33"/>
  <c r="D49" i="33" s="1"/>
  <c r="I13" i="33"/>
  <c r="C49" i="33" s="1"/>
  <c r="H13" i="33"/>
  <c r="G13" i="33"/>
  <c r="G31" i="33" s="1"/>
  <c r="F13" i="33"/>
  <c r="F31" i="33" s="1"/>
  <c r="E13" i="33"/>
  <c r="E31" i="33" s="1"/>
  <c r="D13" i="33"/>
  <c r="C13" i="33"/>
  <c r="C31" i="33" s="1"/>
  <c r="AI12" i="33"/>
  <c r="E120" i="33" s="1"/>
  <c r="AH12" i="33"/>
  <c r="D120" i="33" s="1"/>
  <c r="AG12" i="33"/>
  <c r="C120" i="33" s="1"/>
  <c r="AF12" i="33"/>
  <c r="H102" i="33" s="1"/>
  <c r="AE12" i="33"/>
  <c r="G102" i="33" s="1"/>
  <c r="AD12" i="33"/>
  <c r="F102" i="33" s="1"/>
  <c r="AC12" i="33"/>
  <c r="E102" i="33" s="1"/>
  <c r="AB12" i="33"/>
  <c r="D102" i="33" s="1"/>
  <c r="AA12" i="33"/>
  <c r="C102" i="33" s="1"/>
  <c r="Z12" i="33"/>
  <c r="H84" i="33" s="1"/>
  <c r="Y12" i="33"/>
  <c r="G84" i="33" s="1"/>
  <c r="X12" i="33"/>
  <c r="F84" i="33" s="1"/>
  <c r="W12" i="33"/>
  <c r="E84" i="33" s="1"/>
  <c r="V12" i="33"/>
  <c r="D84" i="33" s="1"/>
  <c r="U12" i="33"/>
  <c r="C84" i="33" s="1"/>
  <c r="T12" i="33"/>
  <c r="H66" i="33" s="1"/>
  <c r="S12" i="33"/>
  <c r="G66" i="33" s="1"/>
  <c r="R12" i="33"/>
  <c r="F66" i="33" s="1"/>
  <c r="Q12" i="33"/>
  <c r="E66" i="33" s="1"/>
  <c r="P12" i="33"/>
  <c r="D66" i="33" s="1"/>
  <c r="O12" i="33"/>
  <c r="C66" i="33" s="1"/>
  <c r="N12" i="33"/>
  <c r="H48" i="33" s="1"/>
  <c r="M12" i="33"/>
  <c r="G48" i="33" s="1"/>
  <c r="L12" i="33"/>
  <c r="F48" i="33" s="1"/>
  <c r="K12" i="33"/>
  <c r="E48" i="33" s="1"/>
  <c r="J12" i="33"/>
  <c r="D48" i="33" s="1"/>
  <c r="I12" i="33"/>
  <c r="C48" i="33" s="1"/>
  <c r="H12" i="33"/>
  <c r="H30" i="33" s="1"/>
  <c r="G12" i="33"/>
  <c r="G30" i="33" s="1"/>
  <c r="F12" i="33"/>
  <c r="F30" i="33" s="1"/>
  <c r="E12" i="33"/>
  <c r="E30" i="33" s="1"/>
  <c r="D12" i="33"/>
  <c r="D30" i="33" s="1"/>
  <c r="C12" i="33"/>
  <c r="C30" i="33" s="1"/>
  <c r="AI11" i="33"/>
  <c r="E119" i="33" s="1"/>
  <c r="AH11" i="33"/>
  <c r="D119" i="33" s="1"/>
  <c r="AG11" i="33"/>
  <c r="C119" i="33" s="1"/>
  <c r="AF11" i="33"/>
  <c r="H101" i="33" s="1"/>
  <c r="AE11" i="33"/>
  <c r="G101" i="33" s="1"/>
  <c r="AD11" i="33"/>
  <c r="F101" i="33" s="1"/>
  <c r="AC11" i="33"/>
  <c r="E101" i="33" s="1"/>
  <c r="AB11" i="33"/>
  <c r="D101" i="33" s="1"/>
  <c r="AA11" i="33"/>
  <c r="C101" i="33" s="1"/>
  <c r="Z11" i="33"/>
  <c r="H83" i="33" s="1"/>
  <c r="Y11" i="33"/>
  <c r="G83" i="33" s="1"/>
  <c r="X11" i="33"/>
  <c r="F83" i="33" s="1"/>
  <c r="W11" i="33"/>
  <c r="E83" i="33" s="1"/>
  <c r="V11" i="33"/>
  <c r="D83" i="33" s="1"/>
  <c r="U11" i="33"/>
  <c r="C83" i="33" s="1"/>
  <c r="T11" i="33"/>
  <c r="H65" i="33" s="1"/>
  <c r="S11" i="33"/>
  <c r="G65" i="33" s="1"/>
  <c r="R11" i="33"/>
  <c r="Q11" i="33"/>
  <c r="E65" i="33" s="1"/>
  <c r="P11" i="33"/>
  <c r="D65" i="33" s="1"/>
  <c r="O11" i="33"/>
  <c r="C65" i="33" s="1"/>
  <c r="N11" i="33"/>
  <c r="H47" i="33" s="1"/>
  <c r="M11" i="33"/>
  <c r="G47" i="33" s="1"/>
  <c r="L11" i="33"/>
  <c r="F47" i="33" s="1"/>
  <c r="K11" i="33"/>
  <c r="E47" i="33" s="1"/>
  <c r="J11" i="33"/>
  <c r="D47" i="33" s="1"/>
  <c r="I11" i="33"/>
  <c r="C47" i="33" s="1"/>
  <c r="H11" i="33"/>
  <c r="H29" i="33" s="1"/>
  <c r="G11" i="33"/>
  <c r="G29" i="33" s="1"/>
  <c r="F11" i="33"/>
  <c r="F29" i="33" s="1"/>
  <c r="E11" i="33"/>
  <c r="E29" i="33" s="1"/>
  <c r="D11" i="33"/>
  <c r="D29" i="33" s="1"/>
  <c r="C11" i="33"/>
  <c r="C29" i="33" s="1"/>
  <c r="AI10" i="33"/>
  <c r="E118" i="33" s="1"/>
  <c r="AH10" i="33"/>
  <c r="D118" i="33" s="1"/>
  <c r="AG10" i="33"/>
  <c r="C118" i="33" s="1"/>
  <c r="AF10" i="33"/>
  <c r="H100" i="33" s="1"/>
  <c r="AE10" i="33"/>
  <c r="G100" i="33" s="1"/>
  <c r="AD10" i="33"/>
  <c r="F100" i="33" s="1"/>
  <c r="AC10" i="33"/>
  <c r="E100" i="33" s="1"/>
  <c r="AB10" i="33"/>
  <c r="D100" i="33" s="1"/>
  <c r="AA10" i="33"/>
  <c r="C100" i="33" s="1"/>
  <c r="Z10" i="33"/>
  <c r="H82" i="33" s="1"/>
  <c r="Y10" i="33"/>
  <c r="G82" i="33" s="1"/>
  <c r="X10" i="33"/>
  <c r="F82" i="33" s="1"/>
  <c r="W10" i="33"/>
  <c r="E82" i="33" s="1"/>
  <c r="V10" i="33"/>
  <c r="D82" i="33" s="1"/>
  <c r="U10" i="33"/>
  <c r="C82" i="33" s="1"/>
  <c r="T10" i="33"/>
  <c r="H64" i="33" s="1"/>
  <c r="S10" i="33"/>
  <c r="G64" i="33" s="1"/>
  <c r="R10" i="33"/>
  <c r="F64" i="33" s="1"/>
  <c r="Q10" i="33"/>
  <c r="E64" i="33" s="1"/>
  <c r="P10" i="33"/>
  <c r="D64" i="33" s="1"/>
  <c r="O10" i="33"/>
  <c r="C64" i="33" s="1"/>
  <c r="N10" i="33"/>
  <c r="H46" i="33" s="1"/>
  <c r="M10" i="33"/>
  <c r="G46" i="33" s="1"/>
  <c r="L10" i="33"/>
  <c r="F46" i="33" s="1"/>
  <c r="K10" i="33"/>
  <c r="E46" i="33" s="1"/>
  <c r="J10" i="33"/>
  <c r="D46" i="33" s="1"/>
  <c r="I10" i="33"/>
  <c r="C46" i="33" s="1"/>
  <c r="H10" i="33"/>
  <c r="H28" i="33" s="1"/>
  <c r="G10" i="33"/>
  <c r="G28" i="33" s="1"/>
  <c r="F10" i="33"/>
  <c r="F28" i="33" s="1"/>
  <c r="E10" i="33"/>
  <c r="E28" i="33" s="1"/>
  <c r="D10" i="33"/>
  <c r="D28" i="33" s="1"/>
  <c r="C10" i="33"/>
  <c r="C28" i="33" s="1"/>
  <c r="AI9" i="33"/>
  <c r="E117" i="33" s="1"/>
  <c r="AH9" i="33"/>
  <c r="D117" i="33" s="1"/>
  <c r="AG9" i="33"/>
  <c r="C117" i="33" s="1"/>
  <c r="AF9" i="33"/>
  <c r="H99" i="33" s="1"/>
  <c r="AE9" i="33"/>
  <c r="G99" i="33" s="1"/>
  <c r="AD9" i="33"/>
  <c r="F99" i="33" s="1"/>
  <c r="AC9" i="33"/>
  <c r="E99" i="33" s="1"/>
  <c r="AB9" i="33"/>
  <c r="D99" i="33" s="1"/>
  <c r="AA9" i="33"/>
  <c r="C99" i="33" s="1"/>
  <c r="Z9" i="33"/>
  <c r="H81" i="33" s="1"/>
  <c r="Y9" i="33"/>
  <c r="G81" i="33" s="1"/>
  <c r="X9" i="33"/>
  <c r="F81" i="33" s="1"/>
  <c r="W9" i="33"/>
  <c r="E81" i="33" s="1"/>
  <c r="V9" i="33"/>
  <c r="D81" i="33" s="1"/>
  <c r="U9" i="33"/>
  <c r="C81" i="33" s="1"/>
  <c r="T9" i="33"/>
  <c r="H63" i="33" s="1"/>
  <c r="S9" i="33"/>
  <c r="G63" i="33" s="1"/>
  <c r="R9" i="33"/>
  <c r="F63" i="33" s="1"/>
  <c r="Q9" i="33"/>
  <c r="E63" i="33" s="1"/>
  <c r="P9" i="33"/>
  <c r="D63" i="33" s="1"/>
  <c r="O9" i="33"/>
  <c r="C63" i="33" s="1"/>
  <c r="N9" i="33"/>
  <c r="H45" i="33" s="1"/>
  <c r="M9" i="33"/>
  <c r="G45" i="33" s="1"/>
  <c r="L9" i="33"/>
  <c r="F45" i="33" s="1"/>
  <c r="K9" i="33"/>
  <c r="E45" i="33" s="1"/>
  <c r="J9" i="33"/>
  <c r="D45" i="33" s="1"/>
  <c r="I9" i="33"/>
  <c r="C45" i="33" s="1"/>
  <c r="H9" i="33"/>
  <c r="H27" i="33" s="1"/>
  <c r="G9" i="33"/>
  <c r="G27" i="33" s="1"/>
  <c r="F9" i="33"/>
  <c r="F27" i="33" s="1"/>
  <c r="E9" i="33"/>
  <c r="E27" i="33" s="1"/>
  <c r="D9" i="33"/>
  <c r="D27" i="33" s="1"/>
  <c r="C9" i="33"/>
  <c r="C27" i="33" s="1"/>
  <c r="M184" i="174" l="1"/>
  <c r="L184" i="174"/>
  <c r="K184" i="174"/>
  <c r="J184" i="174"/>
  <c r="I184" i="174"/>
  <c r="H184" i="174"/>
  <c r="G184" i="174"/>
  <c r="F184" i="174"/>
  <c r="E184" i="174"/>
  <c r="D184" i="174"/>
  <c r="C184" i="174"/>
  <c r="M183" i="174"/>
  <c r="L183" i="174"/>
  <c r="K183" i="174"/>
  <c r="J183" i="174"/>
  <c r="I183" i="174"/>
  <c r="H183" i="174"/>
  <c r="G183" i="174"/>
  <c r="F183" i="174"/>
  <c r="E183" i="174"/>
  <c r="D183" i="174"/>
  <c r="C183" i="174"/>
  <c r="M182" i="174"/>
  <c r="L182" i="174"/>
  <c r="K182" i="174"/>
  <c r="J182" i="174"/>
  <c r="I182" i="174"/>
  <c r="H182" i="174"/>
  <c r="G182" i="174"/>
  <c r="F182" i="174"/>
  <c r="E182" i="174"/>
  <c r="D182" i="174"/>
  <c r="C182" i="174"/>
  <c r="M181" i="174"/>
  <c r="L181" i="174"/>
  <c r="K181" i="174"/>
  <c r="J181" i="174"/>
  <c r="I181" i="174"/>
  <c r="H181" i="174"/>
  <c r="G181" i="174"/>
  <c r="F181" i="174"/>
  <c r="E181" i="174"/>
  <c r="D181" i="174"/>
  <c r="C181" i="174"/>
  <c r="M180" i="174"/>
  <c r="L180" i="174"/>
  <c r="K180" i="174"/>
  <c r="J180" i="174"/>
  <c r="I180" i="174"/>
  <c r="H180" i="174"/>
  <c r="G180" i="174"/>
  <c r="F180" i="174"/>
  <c r="E180" i="174"/>
  <c r="D180" i="174"/>
  <c r="C180" i="174"/>
  <c r="M179" i="174"/>
  <c r="L179" i="174"/>
  <c r="K179" i="174"/>
  <c r="J179" i="174"/>
  <c r="I179" i="174"/>
  <c r="H179" i="174"/>
  <c r="G179" i="174"/>
  <c r="F179" i="174"/>
  <c r="E179" i="174"/>
  <c r="D179" i="174"/>
  <c r="C179" i="174"/>
  <c r="M178" i="174"/>
  <c r="L178" i="174"/>
  <c r="K178" i="174"/>
  <c r="J178" i="174"/>
  <c r="I178" i="174"/>
  <c r="H178" i="174"/>
  <c r="G178" i="174"/>
  <c r="F178" i="174"/>
  <c r="E178" i="174"/>
  <c r="D178" i="174"/>
  <c r="C178" i="174"/>
  <c r="M177" i="174"/>
  <c r="L177" i="174"/>
  <c r="K177" i="174"/>
  <c r="J177" i="174"/>
  <c r="I177" i="174"/>
  <c r="H177" i="174"/>
  <c r="G177" i="174"/>
  <c r="F177" i="174"/>
  <c r="E177" i="174"/>
  <c r="D177" i="174"/>
  <c r="C177" i="174"/>
  <c r="M176" i="174"/>
  <c r="L176" i="174"/>
  <c r="K176" i="174"/>
  <c r="J176" i="174"/>
  <c r="I176" i="174"/>
  <c r="H176" i="174"/>
  <c r="G176" i="174"/>
  <c r="F176" i="174"/>
  <c r="E176" i="174"/>
  <c r="D176" i="174"/>
  <c r="C176" i="174"/>
  <c r="M170" i="174"/>
  <c r="L170" i="174"/>
  <c r="K170" i="174"/>
  <c r="J170" i="174"/>
  <c r="I170" i="174"/>
  <c r="H170" i="174"/>
  <c r="G170" i="174"/>
  <c r="F170" i="174"/>
  <c r="E170" i="174"/>
  <c r="D170" i="174"/>
  <c r="C170" i="174"/>
  <c r="M169" i="174"/>
  <c r="L169" i="174"/>
  <c r="K169" i="174"/>
  <c r="J169" i="174"/>
  <c r="I169" i="174"/>
  <c r="H169" i="174"/>
  <c r="G169" i="174"/>
  <c r="F169" i="174"/>
  <c r="E169" i="174"/>
  <c r="D169" i="174"/>
  <c r="C169" i="174"/>
  <c r="M168" i="174"/>
  <c r="L168" i="174"/>
  <c r="K168" i="174"/>
  <c r="J168" i="174"/>
  <c r="I168" i="174"/>
  <c r="H168" i="174"/>
  <c r="G168" i="174"/>
  <c r="F168" i="174"/>
  <c r="E168" i="174"/>
  <c r="D168" i="174"/>
  <c r="C168" i="174"/>
  <c r="M167" i="174"/>
  <c r="L167" i="174"/>
  <c r="K167" i="174"/>
  <c r="J167" i="174"/>
  <c r="I167" i="174"/>
  <c r="H167" i="174"/>
  <c r="G167" i="174"/>
  <c r="F167" i="174"/>
  <c r="E167" i="174"/>
  <c r="D167" i="174"/>
  <c r="C167" i="174"/>
  <c r="M166" i="174"/>
  <c r="L166" i="174"/>
  <c r="K166" i="174"/>
  <c r="J166" i="174"/>
  <c r="I166" i="174"/>
  <c r="H166" i="174"/>
  <c r="G166" i="174"/>
  <c r="F166" i="174"/>
  <c r="E166" i="174"/>
  <c r="D166" i="174"/>
  <c r="C166" i="174"/>
  <c r="M165" i="174"/>
  <c r="L165" i="174"/>
  <c r="K165" i="174"/>
  <c r="J165" i="174"/>
  <c r="I165" i="174"/>
  <c r="H165" i="174"/>
  <c r="G165" i="174"/>
  <c r="F165" i="174"/>
  <c r="E165" i="174"/>
  <c r="D165" i="174"/>
  <c r="C165" i="174"/>
  <c r="M164" i="174"/>
  <c r="L164" i="174"/>
  <c r="K164" i="174"/>
  <c r="J164" i="174"/>
  <c r="I164" i="174"/>
  <c r="H164" i="174"/>
  <c r="G164" i="174"/>
  <c r="F164" i="174"/>
  <c r="E164" i="174"/>
  <c r="D164" i="174"/>
  <c r="C164" i="174"/>
  <c r="M163" i="174"/>
  <c r="L163" i="174"/>
  <c r="K163" i="174"/>
  <c r="J163" i="174"/>
  <c r="I163" i="174"/>
  <c r="H163" i="174"/>
  <c r="G163" i="174"/>
  <c r="F163" i="174"/>
  <c r="E163" i="174"/>
  <c r="D163" i="174"/>
  <c r="C163" i="174"/>
  <c r="M162" i="174"/>
  <c r="L162" i="174"/>
  <c r="K162" i="174"/>
  <c r="J162" i="174"/>
  <c r="I162" i="174"/>
  <c r="H162" i="174"/>
  <c r="G162" i="174"/>
  <c r="F162" i="174"/>
  <c r="E162" i="174"/>
  <c r="D162" i="174"/>
  <c r="C162" i="174"/>
  <c r="M128" i="174"/>
  <c r="L128" i="174"/>
  <c r="K128" i="174"/>
  <c r="J128" i="174"/>
  <c r="I128" i="174"/>
  <c r="H128" i="174"/>
  <c r="G128" i="174"/>
  <c r="F128" i="174"/>
  <c r="E128" i="174"/>
  <c r="D128" i="174"/>
  <c r="C128" i="174"/>
  <c r="M127" i="174"/>
  <c r="L127" i="174"/>
  <c r="K127" i="174"/>
  <c r="J127" i="174"/>
  <c r="I127" i="174"/>
  <c r="H127" i="174"/>
  <c r="G127" i="174"/>
  <c r="F127" i="174"/>
  <c r="E127" i="174"/>
  <c r="D127" i="174"/>
  <c r="C127" i="174"/>
  <c r="M126" i="174"/>
  <c r="L126" i="174"/>
  <c r="K126" i="174"/>
  <c r="J126" i="174"/>
  <c r="I126" i="174"/>
  <c r="H126" i="174"/>
  <c r="G126" i="174"/>
  <c r="F126" i="174"/>
  <c r="E126" i="174"/>
  <c r="D126" i="174"/>
  <c r="C126" i="174"/>
  <c r="M125" i="174"/>
  <c r="L125" i="174"/>
  <c r="K125" i="174"/>
  <c r="J125" i="174"/>
  <c r="I125" i="174"/>
  <c r="H125" i="174"/>
  <c r="G125" i="174"/>
  <c r="F125" i="174"/>
  <c r="E125" i="174"/>
  <c r="D125" i="174"/>
  <c r="C125" i="174"/>
  <c r="M124" i="174"/>
  <c r="L124" i="174"/>
  <c r="K124" i="174"/>
  <c r="J124" i="174"/>
  <c r="I124" i="174"/>
  <c r="H124" i="174"/>
  <c r="G124" i="174"/>
  <c r="F124" i="174"/>
  <c r="E124" i="174"/>
  <c r="D124" i="174"/>
  <c r="C124" i="174"/>
  <c r="M123" i="174"/>
  <c r="L123" i="174"/>
  <c r="K123" i="174"/>
  <c r="J123" i="174"/>
  <c r="I123" i="174"/>
  <c r="H123" i="174"/>
  <c r="G123" i="174"/>
  <c r="F123" i="174"/>
  <c r="E123" i="174"/>
  <c r="D123" i="174"/>
  <c r="C123" i="174"/>
  <c r="M122" i="174"/>
  <c r="L122" i="174"/>
  <c r="K122" i="174"/>
  <c r="J122" i="174"/>
  <c r="I122" i="174"/>
  <c r="H122" i="174"/>
  <c r="G122" i="174"/>
  <c r="F122" i="174"/>
  <c r="E122" i="174"/>
  <c r="D122" i="174"/>
  <c r="C122" i="174"/>
  <c r="M121" i="174"/>
  <c r="L121" i="174"/>
  <c r="K121" i="174"/>
  <c r="J121" i="174"/>
  <c r="I121" i="174"/>
  <c r="H121" i="174"/>
  <c r="G121" i="174"/>
  <c r="F121" i="174"/>
  <c r="E121" i="174"/>
  <c r="D121" i="174"/>
  <c r="C121" i="174"/>
  <c r="M120" i="174"/>
  <c r="L120" i="174"/>
  <c r="K120" i="174"/>
  <c r="J120" i="174"/>
  <c r="I120" i="174"/>
  <c r="H120" i="174"/>
  <c r="G120" i="174"/>
  <c r="F120" i="174"/>
  <c r="E120" i="174"/>
  <c r="D120" i="174"/>
  <c r="C120" i="174"/>
  <c r="M119" i="174"/>
  <c r="L119" i="174"/>
  <c r="K119" i="174"/>
  <c r="J119" i="174"/>
  <c r="I119" i="174"/>
  <c r="H119" i="174"/>
  <c r="G119" i="174"/>
  <c r="F119" i="174"/>
  <c r="E119" i="174"/>
  <c r="D119" i="174"/>
  <c r="C119" i="174"/>
  <c r="M118" i="174"/>
  <c r="L118" i="174"/>
  <c r="K118" i="174"/>
  <c r="J118" i="174"/>
  <c r="I118" i="174"/>
  <c r="H118" i="174"/>
  <c r="G118" i="174"/>
  <c r="F118" i="174"/>
  <c r="E118" i="174"/>
  <c r="D118" i="174"/>
  <c r="C118" i="174"/>
  <c r="M117" i="174"/>
  <c r="L117" i="174"/>
  <c r="K117" i="174"/>
  <c r="J117" i="174"/>
  <c r="I117" i="174"/>
  <c r="H117" i="174"/>
  <c r="G117" i="174"/>
  <c r="F117" i="174"/>
  <c r="E117" i="174"/>
  <c r="D117" i="174"/>
  <c r="C117" i="174"/>
  <c r="M111" i="174"/>
  <c r="L111" i="174"/>
  <c r="K111" i="174"/>
  <c r="J111" i="174"/>
  <c r="I111" i="174"/>
  <c r="H111" i="174"/>
  <c r="G111" i="174"/>
  <c r="F111" i="174"/>
  <c r="E111" i="174"/>
  <c r="D111" i="174"/>
  <c r="C111" i="174"/>
  <c r="M110" i="174"/>
  <c r="L110" i="174"/>
  <c r="K110" i="174"/>
  <c r="J110" i="174"/>
  <c r="I110" i="174"/>
  <c r="H110" i="174"/>
  <c r="G110" i="174"/>
  <c r="F110" i="174"/>
  <c r="E110" i="174"/>
  <c r="D110" i="174"/>
  <c r="C110" i="174"/>
  <c r="M109" i="174"/>
  <c r="L109" i="174"/>
  <c r="K109" i="174"/>
  <c r="J109" i="174"/>
  <c r="I109" i="174"/>
  <c r="H109" i="174"/>
  <c r="G109" i="174"/>
  <c r="F109" i="174"/>
  <c r="E109" i="174"/>
  <c r="D109" i="174"/>
  <c r="C109" i="174"/>
  <c r="M108" i="174"/>
  <c r="L108" i="174"/>
  <c r="K108" i="174"/>
  <c r="J108" i="174"/>
  <c r="I108" i="174"/>
  <c r="H108" i="174"/>
  <c r="G108" i="174"/>
  <c r="F108" i="174"/>
  <c r="E108" i="174"/>
  <c r="D108" i="174"/>
  <c r="C108" i="174"/>
  <c r="M107" i="174"/>
  <c r="L107" i="174"/>
  <c r="K107" i="174"/>
  <c r="J107" i="174"/>
  <c r="I107" i="174"/>
  <c r="H107" i="174"/>
  <c r="G107" i="174"/>
  <c r="F107" i="174"/>
  <c r="E107" i="174"/>
  <c r="D107" i="174"/>
  <c r="C107" i="174"/>
  <c r="M106" i="174"/>
  <c r="L106" i="174"/>
  <c r="K106" i="174"/>
  <c r="J106" i="174"/>
  <c r="I106" i="174"/>
  <c r="H106" i="174"/>
  <c r="G106" i="174"/>
  <c r="F106" i="174"/>
  <c r="E106" i="174"/>
  <c r="D106" i="174"/>
  <c r="C106" i="174"/>
  <c r="M105" i="174"/>
  <c r="L105" i="174"/>
  <c r="K105" i="174"/>
  <c r="J105" i="174"/>
  <c r="I105" i="174"/>
  <c r="H105" i="174"/>
  <c r="G105" i="174"/>
  <c r="F105" i="174"/>
  <c r="E105" i="174"/>
  <c r="D105" i="174"/>
  <c r="C105" i="174"/>
  <c r="M104" i="174"/>
  <c r="L104" i="174"/>
  <c r="K104" i="174"/>
  <c r="J104" i="174"/>
  <c r="I104" i="174"/>
  <c r="H104" i="174"/>
  <c r="G104" i="174"/>
  <c r="F104" i="174"/>
  <c r="E104" i="174"/>
  <c r="D104" i="174"/>
  <c r="C104" i="174"/>
  <c r="M103" i="174"/>
  <c r="L103" i="174"/>
  <c r="K103" i="174"/>
  <c r="J103" i="174"/>
  <c r="I103" i="174"/>
  <c r="H103" i="174"/>
  <c r="G103" i="174"/>
  <c r="F103" i="174"/>
  <c r="E103" i="174"/>
  <c r="D103" i="174"/>
  <c r="C103" i="174"/>
  <c r="M102" i="174"/>
  <c r="L102" i="174"/>
  <c r="K102" i="174"/>
  <c r="J102" i="174"/>
  <c r="I102" i="174"/>
  <c r="H102" i="174"/>
  <c r="G102" i="174"/>
  <c r="F102" i="174"/>
  <c r="E102" i="174"/>
  <c r="D102" i="174"/>
  <c r="C102" i="174"/>
  <c r="M101" i="174"/>
  <c r="L101" i="174"/>
  <c r="K101" i="174"/>
  <c r="J101" i="174"/>
  <c r="I101" i="174"/>
  <c r="H101" i="174"/>
  <c r="G101" i="174"/>
  <c r="F101" i="174"/>
  <c r="E101" i="174"/>
  <c r="D101" i="174"/>
  <c r="C101" i="174"/>
  <c r="M100" i="174"/>
  <c r="L100" i="174"/>
  <c r="K100" i="174"/>
  <c r="J100" i="174"/>
  <c r="I100" i="174"/>
  <c r="H100" i="174"/>
  <c r="G100" i="174"/>
  <c r="F100" i="174"/>
  <c r="E100" i="174"/>
  <c r="D100" i="174"/>
  <c r="C100" i="174"/>
  <c r="AI17" i="37"/>
  <c r="AI16" i="37"/>
  <c r="AI15" i="37"/>
  <c r="AI14" i="37"/>
  <c r="AI13" i="37"/>
  <c r="AI12" i="37"/>
  <c r="AI11" i="37"/>
  <c r="AI10" i="37"/>
  <c r="AI9" i="37"/>
  <c r="AH17" i="37"/>
  <c r="AH16" i="37"/>
  <c r="AH15" i="37"/>
  <c r="AH14" i="37"/>
  <c r="AH13" i="37"/>
  <c r="AH12" i="37"/>
  <c r="AH11" i="37"/>
  <c r="AH10" i="37"/>
  <c r="AH9" i="37"/>
  <c r="AF17" i="37"/>
  <c r="AF16" i="37"/>
  <c r="AF15" i="37"/>
  <c r="AF14" i="37"/>
  <c r="AF13" i="37"/>
  <c r="AF12" i="37"/>
  <c r="AF11" i="37"/>
  <c r="AF10" i="37"/>
  <c r="AF9" i="37"/>
  <c r="AE17" i="37"/>
  <c r="AE16" i="37"/>
  <c r="AE15" i="37"/>
  <c r="AE14" i="37"/>
  <c r="AE13" i="37"/>
  <c r="AE12" i="37"/>
  <c r="AE11" i="37"/>
  <c r="AE10" i="37"/>
  <c r="AE9" i="37"/>
  <c r="AC17" i="37"/>
  <c r="AC16" i="37"/>
  <c r="AC15" i="37"/>
  <c r="AC14" i="37"/>
  <c r="AC13" i="37"/>
  <c r="AC12" i="37"/>
  <c r="AC11" i="37"/>
  <c r="AC10" i="37"/>
  <c r="AC9" i="37"/>
  <c r="AB17" i="37"/>
  <c r="AB16" i="37"/>
  <c r="AB15" i="37"/>
  <c r="AB14" i="37"/>
  <c r="AB13" i="37"/>
  <c r="AB12" i="37"/>
  <c r="AB11" i="37"/>
  <c r="AB10" i="37"/>
  <c r="AB9" i="37"/>
  <c r="Z17" i="37"/>
  <c r="Z16" i="37"/>
  <c r="Z15" i="37"/>
  <c r="Z14" i="37"/>
  <c r="Z13" i="37"/>
  <c r="Z12" i="37"/>
  <c r="Z11" i="37"/>
  <c r="Z10" i="37"/>
  <c r="Z9" i="37"/>
  <c r="Y17" i="37"/>
  <c r="Y16" i="37"/>
  <c r="Y15" i="37"/>
  <c r="Y14" i="37"/>
  <c r="Y13" i="37"/>
  <c r="Y12" i="37"/>
  <c r="Y11" i="37"/>
  <c r="Y10" i="37"/>
  <c r="Y9" i="37"/>
  <c r="W17" i="37"/>
  <c r="W16" i="37"/>
  <c r="W15" i="37"/>
  <c r="W14" i="37"/>
  <c r="W13" i="37"/>
  <c r="W12" i="37"/>
  <c r="W11" i="37"/>
  <c r="W10" i="37"/>
  <c r="W9" i="37"/>
  <c r="V17" i="37"/>
  <c r="V16" i="37"/>
  <c r="V15" i="37"/>
  <c r="V14" i="37"/>
  <c r="V13" i="37"/>
  <c r="V12" i="37"/>
  <c r="V11" i="37"/>
  <c r="V10" i="37"/>
  <c r="V9" i="37"/>
  <c r="T17" i="37"/>
  <c r="T16" i="37"/>
  <c r="T15" i="37"/>
  <c r="T14" i="37"/>
  <c r="T13" i="37"/>
  <c r="T12" i="37"/>
  <c r="T11" i="37"/>
  <c r="T10" i="37"/>
  <c r="T9" i="37"/>
  <c r="S17" i="37"/>
  <c r="S16" i="37"/>
  <c r="S15" i="37"/>
  <c r="S14" i="37"/>
  <c r="S13" i="37"/>
  <c r="S12" i="37"/>
  <c r="S11" i="37"/>
  <c r="S10" i="37"/>
  <c r="S9" i="37"/>
  <c r="Q17" i="37"/>
  <c r="Q16" i="37"/>
  <c r="Q15" i="37"/>
  <c r="Q14" i="37"/>
  <c r="Q13" i="37"/>
  <c r="Q12" i="37"/>
  <c r="Q11" i="37"/>
  <c r="Q10" i="37"/>
  <c r="Q9" i="37"/>
  <c r="P17" i="37"/>
  <c r="P16" i="37"/>
  <c r="P15" i="37"/>
  <c r="P14" i="37"/>
  <c r="P13" i="37"/>
  <c r="P12" i="37"/>
  <c r="P11" i="37"/>
  <c r="P10" i="37"/>
  <c r="P9" i="37"/>
  <c r="N17" i="37"/>
  <c r="N16" i="37"/>
  <c r="N15" i="37"/>
  <c r="N14" i="37"/>
  <c r="N13" i="37"/>
  <c r="N12" i="37"/>
  <c r="N11" i="37"/>
  <c r="N10" i="37"/>
  <c r="N9" i="37"/>
  <c r="M17" i="37"/>
  <c r="M16" i="37"/>
  <c r="M15" i="37"/>
  <c r="M14" i="37"/>
  <c r="M13" i="37"/>
  <c r="M12" i="37"/>
  <c r="M11" i="37"/>
  <c r="M10" i="37"/>
  <c r="M9" i="37"/>
  <c r="K17" i="37"/>
  <c r="K16" i="37"/>
  <c r="K15" i="37"/>
  <c r="K14" i="37"/>
  <c r="K13" i="37"/>
  <c r="K12" i="37"/>
  <c r="K11" i="37"/>
  <c r="K10" i="37"/>
  <c r="K9" i="37"/>
  <c r="J17" i="37"/>
  <c r="J16" i="37"/>
  <c r="J15" i="37"/>
  <c r="J14" i="37"/>
  <c r="J13" i="37"/>
  <c r="J12" i="37"/>
  <c r="J11" i="37"/>
  <c r="J10" i="37"/>
  <c r="J9" i="37"/>
  <c r="H17" i="37"/>
  <c r="H16" i="37"/>
  <c r="H15" i="37"/>
  <c r="H14" i="37"/>
  <c r="H13" i="37"/>
  <c r="H12" i="37"/>
  <c r="H11" i="37"/>
  <c r="H10" i="37"/>
  <c r="H9" i="37"/>
  <c r="G17" i="37"/>
  <c r="G16" i="37"/>
  <c r="G15" i="37"/>
  <c r="G14" i="37"/>
  <c r="G13" i="37"/>
  <c r="G12" i="37"/>
  <c r="G11" i="37"/>
  <c r="G10" i="37"/>
  <c r="G9" i="37"/>
  <c r="AG17" i="37"/>
  <c r="AG16" i="37"/>
  <c r="AG15" i="37"/>
  <c r="AG14" i="37"/>
  <c r="AG13" i="37"/>
  <c r="AG12" i="37"/>
  <c r="AG11" i="37"/>
  <c r="AG10" i="37"/>
  <c r="AG9" i="37"/>
  <c r="AD17" i="37"/>
  <c r="AD16" i="37"/>
  <c r="AD15" i="37"/>
  <c r="AD14" i="37"/>
  <c r="AD13" i="37"/>
  <c r="AD12" i="37"/>
  <c r="AD11" i="37"/>
  <c r="AD10" i="37"/>
  <c r="AD9" i="37"/>
  <c r="AA17" i="37"/>
  <c r="AA16" i="37"/>
  <c r="AA15" i="37"/>
  <c r="AA14" i="37"/>
  <c r="AA13" i="37"/>
  <c r="AA12" i="37"/>
  <c r="AA11" i="37"/>
  <c r="AA10" i="37"/>
  <c r="AA9" i="37"/>
  <c r="X17" i="37"/>
  <c r="X16" i="37"/>
  <c r="X15" i="37"/>
  <c r="X14" i="37"/>
  <c r="X13" i="37"/>
  <c r="X12" i="37"/>
  <c r="X11" i="37"/>
  <c r="X10" i="37"/>
  <c r="X9" i="37"/>
  <c r="U17" i="37"/>
  <c r="U16" i="37"/>
  <c r="U15" i="37"/>
  <c r="U14" i="37"/>
  <c r="U13" i="37"/>
  <c r="U12" i="37"/>
  <c r="U11" i="37"/>
  <c r="U10" i="37"/>
  <c r="U9" i="37"/>
  <c r="R17" i="37"/>
  <c r="R16" i="37"/>
  <c r="R15" i="37"/>
  <c r="R14" i="37"/>
  <c r="R13" i="37"/>
  <c r="R12" i="37"/>
  <c r="R11" i="37"/>
  <c r="R10" i="37"/>
  <c r="R9" i="37"/>
  <c r="O17" i="37"/>
  <c r="O16" i="37"/>
  <c r="O15" i="37"/>
  <c r="O14" i="37"/>
  <c r="O13" i="37"/>
  <c r="O12" i="37"/>
  <c r="O11" i="37"/>
  <c r="O10" i="37"/>
  <c r="O9" i="37"/>
  <c r="L17" i="37"/>
  <c r="L16" i="37"/>
  <c r="L15" i="37"/>
  <c r="L14" i="37"/>
  <c r="L13" i="37"/>
  <c r="L12" i="37"/>
  <c r="L11" i="37"/>
  <c r="L10" i="37"/>
  <c r="L9" i="37"/>
  <c r="I17" i="37"/>
  <c r="I16" i="37"/>
  <c r="I15" i="37"/>
  <c r="I14" i="37"/>
  <c r="I13" i="37"/>
  <c r="I12" i="37"/>
  <c r="I11" i="37"/>
  <c r="I10" i="37"/>
  <c r="I9" i="37"/>
  <c r="F17" i="37"/>
  <c r="F16" i="37"/>
  <c r="F15" i="37"/>
  <c r="F14" i="37"/>
  <c r="F13" i="37"/>
  <c r="F12" i="37"/>
  <c r="F11" i="37"/>
  <c r="F10" i="37"/>
  <c r="F9" i="37"/>
  <c r="E17" i="37"/>
  <c r="E16" i="37"/>
  <c r="E15" i="37"/>
  <c r="E14" i="37"/>
  <c r="E13" i="37"/>
  <c r="E12" i="37"/>
  <c r="E11" i="37"/>
  <c r="E10" i="37"/>
  <c r="E9" i="37"/>
  <c r="D17" i="37"/>
  <c r="D16" i="37"/>
  <c r="D15" i="37"/>
  <c r="D14" i="37"/>
  <c r="D13" i="37"/>
  <c r="D12" i="37"/>
  <c r="D11" i="37"/>
  <c r="D10" i="37"/>
  <c r="D9" i="37"/>
  <c r="C17" i="37"/>
  <c r="C16" i="37"/>
  <c r="C15" i="37"/>
  <c r="C14" i="37"/>
  <c r="C13" i="37"/>
  <c r="C12" i="37"/>
  <c r="C11" i="37"/>
  <c r="C10" i="37"/>
  <c r="C9" i="37"/>
  <c r="M184" i="173"/>
  <c r="L184" i="173"/>
  <c r="K184" i="173"/>
  <c r="J184" i="173"/>
  <c r="I184" i="173"/>
  <c r="H184" i="173"/>
  <c r="G184" i="173"/>
  <c r="F184" i="173"/>
  <c r="E184" i="173"/>
  <c r="D184" i="173"/>
  <c r="C184" i="173"/>
  <c r="M183" i="173"/>
  <c r="L183" i="173"/>
  <c r="K183" i="173"/>
  <c r="J183" i="173"/>
  <c r="I183" i="173"/>
  <c r="H183" i="173"/>
  <c r="G183" i="173"/>
  <c r="F183" i="173"/>
  <c r="E183" i="173"/>
  <c r="D183" i="173"/>
  <c r="C183" i="173"/>
  <c r="M182" i="173"/>
  <c r="L182" i="173"/>
  <c r="K182" i="173"/>
  <c r="J182" i="173"/>
  <c r="I182" i="173"/>
  <c r="H182" i="173"/>
  <c r="G182" i="173"/>
  <c r="F182" i="173"/>
  <c r="E182" i="173"/>
  <c r="D182" i="173"/>
  <c r="C182" i="173"/>
  <c r="M181" i="173"/>
  <c r="L181" i="173"/>
  <c r="K181" i="173"/>
  <c r="J181" i="173"/>
  <c r="I181" i="173"/>
  <c r="H181" i="173"/>
  <c r="G181" i="173"/>
  <c r="F181" i="173"/>
  <c r="E181" i="173"/>
  <c r="D181" i="173"/>
  <c r="C181" i="173"/>
  <c r="M180" i="173"/>
  <c r="L180" i="173"/>
  <c r="K180" i="173"/>
  <c r="J180" i="173"/>
  <c r="I180" i="173"/>
  <c r="H180" i="173"/>
  <c r="G180" i="173"/>
  <c r="F180" i="173"/>
  <c r="E180" i="173"/>
  <c r="D180" i="173"/>
  <c r="C180" i="173"/>
  <c r="M179" i="173"/>
  <c r="L179" i="173"/>
  <c r="K179" i="173"/>
  <c r="J179" i="173"/>
  <c r="I179" i="173"/>
  <c r="H179" i="173"/>
  <c r="G179" i="173"/>
  <c r="F179" i="173"/>
  <c r="E179" i="173"/>
  <c r="D179" i="173"/>
  <c r="C179" i="173"/>
  <c r="M178" i="173"/>
  <c r="L178" i="173"/>
  <c r="K178" i="173"/>
  <c r="J178" i="173"/>
  <c r="I178" i="173"/>
  <c r="H178" i="173"/>
  <c r="G178" i="173"/>
  <c r="F178" i="173"/>
  <c r="E178" i="173"/>
  <c r="D178" i="173"/>
  <c r="C178" i="173"/>
  <c r="M177" i="173"/>
  <c r="L177" i="173"/>
  <c r="K177" i="173"/>
  <c r="J177" i="173"/>
  <c r="I177" i="173"/>
  <c r="H177" i="173"/>
  <c r="G177" i="173"/>
  <c r="F177" i="173"/>
  <c r="E177" i="173"/>
  <c r="D177" i="173"/>
  <c r="C177" i="173"/>
  <c r="M176" i="173"/>
  <c r="L176" i="173"/>
  <c r="K176" i="173"/>
  <c r="J176" i="173"/>
  <c r="I176" i="173"/>
  <c r="H176" i="173"/>
  <c r="G176" i="173"/>
  <c r="F176" i="173"/>
  <c r="E176" i="173"/>
  <c r="D176" i="173"/>
  <c r="C176" i="173"/>
  <c r="M170" i="173"/>
  <c r="L170" i="173"/>
  <c r="K170" i="173"/>
  <c r="J170" i="173"/>
  <c r="I170" i="173"/>
  <c r="H170" i="173"/>
  <c r="G170" i="173"/>
  <c r="F170" i="173"/>
  <c r="E170" i="173"/>
  <c r="D170" i="173"/>
  <c r="C170" i="173"/>
  <c r="M169" i="173"/>
  <c r="L169" i="173"/>
  <c r="K169" i="173"/>
  <c r="J169" i="173"/>
  <c r="I169" i="173"/>
  <c r="H169" i="173"/>
  <c r="G169" i="173"/>
  <c r="F169" i="173"/>
  <c r="E169" i="173"/>
  <c r="D169" i="173"/>
  <c r="C169" i="173"/>
  <c r="M168" i="173"/>
  <c r="L168" i="173"/>
  <c r="K168" i="173"/>
  <c r="J168" i="173"/>
  <c r="I168" i="173"/>
  <c r="H168" i="173"/>
  <c r="G168" i="173"/>
  <c r="F168" i="173"/>
  <c r="E168" i="173"/>
  <c r="D168" i="173"/>
  <c r="C168" i="173"/>
  <c r="M167" i="173"/>
  <c r="L167" i="173"/>
  <c r="K167" i="173"/>
  <c r="J167" i="173"/>
  <c r="I167" i="173"/>
  <c r="H167" i="173"/>
  <c r="G167" i="173"/>
  <c r="F167" i="173"/>
  <c r="E167" i="173"/>
  <c r="D167" i="173"/>
  <c r="C167" i="173"/>
  <c r="M166" i="173"/>
  <c r="L166" i="173"/>
  <c r="K166" i="173"/>
  <c r="J166" i="173"/>
  <c r="I166" i="173"/>
  <c r="H166" i="173"/>
  <c r="G166" i="173"/>
  <c r="F166" i="173"/>
  <c r="E166" i="173"/>
  <c r="D166" i="173"/>
  <c r="C166" i="173"/>
  <c r="M165" i="173"/>
  <c r="L165" i="173"/>
  <c r="K165" i="173"/>
  <c r="J165" i="173"/>
  <c r="I165" i="173"/>
  <c r="H165" i="173"/>
  <c r="G165" i="173"/>
  <c r="F165" i="173"/>
  <c r="E165" i="173"/>
  <c r="D165" i="173"/>
  <c r="C165" i="173"/>
  <c r="M164" i="173"/>
  <c r="L164" i="173"/>
  <c r="K164" i="173"/>
  <c r="J164" i="173"/>
  <c r="I164" i="173"/>
  <c r="H164" i="173"/>
  <c r="G164" i="173"/>
  <c r="F164" i="173"/>
  <c r="E164" i="173"/>
  <c r="D164" i="173"/>
  <c r="C164" i="173"/>
  <c r="M163" i="173"/>
  <c r="L163" i="173"/>
  <c r="K163" i="173"/>
  <c r="J163" i="173"/>
  <c r="I163" i="173"/>
  <c r="H163" i="173"/>
  <c r="G163" i="173"/>
  <c r="F163" i="173"/>
  <c r="E163" i="173"/>
  <c r="D163" i="173"/>
  <c r="C163" i="173"/>
  <c r="M162" i="173"/>
  <c r="L162" i="173"/>
  <c r="K162" i="173"/>
  <c r="J162" i="173"/>
  <c r="I162" i="173"/>
  <c r="H162" i="173"/>
  <c r="G162" i="173"/>
  <c r="F162" i="173"/>
  <c r="E162" i="173"/>
  <c r="D162" i="173"/>
  <c r="C162" i="173"/>
  <c r="M128" i="173"/>
  <c r="L128" i="173"/>
  <c r="K128" i="173"/>
  <c r="J128" i="173"/>
  <c r="I128" i="173"/>
  <c r="H128" i="173"/>
  <c r="G128" i="173"/>
  <c r="F128" i="173"/>
  <c r="E128" i="173"/>
  <c r="D128" i="173"/>
  <c r="C128" i="173"/>
  <c r="M127" i="173"/>
  <c r="L127" i="173"/>
  <c r="K127" i="173"/>
  <c r="J127" i="173"/>
  <c r="I127" i="173"/>
  <c r="H127" i="173"/>
  <c r="G127" i="173"/>
  <c r="F127" i="173"/>
  <c r="E127" i="173"/>
  <c r="D127" i="173"/>
  <c r="C127" i="173"/>
  <c r="M126" i="173"/>
  <c r="L126" i="173"/>
  <c r="K126" i="173"/>
  <c r="J126" i="173"/>
  <c r="I126" i="173"/>
  <c r="H126" i="173"/>
  <c r="G126" i="173"/>
  <c r="F126" i="173"/>
  <c r="E126" i="173"/>
  <c r="D126" i="173"/>
  <c r="C126" i="173"/>
  <c r="M125" i="173"/>
  <c r="L125" i="173"/>
  <c r="K125" i="173"/>
  <c r="J125" i="173"/>
  <c r="I125" i="173"/>
  <c r="H125" i="173"/>
  <c r="G125" i="173"/>
  <c r="F125" i="173"/>
  <c r="E125" i="173"/>
  <c r="D125" i="173"/>
  <c r="C125" i="173"/>
  <c r="M124" i="173"/>
  <c r="L124" i="173"/>
  <c r="K124" i="173"/>
  <c r="J124" i="173"/>
  <c r="I124" i="173"/>
  <c r="H124" i="173"/>
  <c r="G124" i="173"/>
  <c r="F124" i="173"/>
  <c r="E124" i="173"/>
  <c r="D124" i="173"/>
  <c r="C124" i="173"/>
  <c r="M123" i="173"/>
  <c r="L123" i="173"/>
  <c r="K123" i="173"/>
  <c r="J123" i="173"/>
  <c r="I123" i="173"/>
  <c r="H123" i="173"/>
  <c r="G123" i="173"/>
  <c r="F123" i="173"/>
  <c r="E123" i="173"/>
  <c r="D123" i="173"/>
  <c r="C123" i="173"/>
  <c r="M122" i="173"/>
  <c r="L122" i="173"/>
  <c r="K122" i="173"/>
  <c r="J122" i="173"/>
  <c r="I122" i="173"/>
  <c r="H122" i="173"/>
  <c r="G122" i="173"/>
  <c r="F122" i="173"/>
  <c r="E122" i="173"/>
  <c r="D122" i="173"/>
  <c r="C122" i="173"/>
  <c r="M121" i="173"/>
  <c r="L121" i="173"/>
  <c r="K121" i="173"/>
  <c r="J121" i="173"/>
  <c r="I121" i="173"/>
  <c r="H121" i="173"/>
  <c r="G121" i="173"/>
  <c r="F121" i="173"/>
  <c r="E121" i="173"/>
  <c r="D121" i="173"/>
  <c r="C121" i="173"/>
  <c r="M120" i="173"/>
  <c r="L120" i="173"/>
  <c r="K120" i="173"/>
  <c r="J120" i="173"/>
  <c r="I120" i="173"/>
  <c r="H120" i="173"/>
  <c r="G120" i="173"/>
  <c r="F120" i="173"/>
  <c r="E120" i="173"/>
  <c r="D120" i="173"/>
  <c r="C120" i="173"/>
  <c r="M119" i="173"/>
  <c r="L119" i="173"/>
  <c r="K119" i="173"/>
  <c r="J119" i="173"/>
  <c r="I119" i="173"/>
  <c r="H119" i="173"/>
  <c r="G119" i="173"/>
  <c r="F119" i="173"/>
  <c r="E119" i="173"/>
  <c r="D119" i="173"/>
  <c r="C119" i="173"/>
  <c r="M118" i="173"/>
  <c r="L118" i="173"/>
  <c r="K118" i="173"/>
  <c r="J118" i="173"/>
  <c r="I118" i="173"/>
  <c r="H118" i="173"/>
  <c r="G118" i="173"/>
  <c r="F118" i="173"/>
  <c r="E118" i="173"/>
  <c r="D118" i="173"/>
  <c r="C118" i="173"/>
  <c r="M117" i="173"/>
  <c r="L117" i="173"/>
  <c r="K117" i="173"/>
  <c r="J117" i="173"/>
  <c r="I117" i="173"/>
  <c r="H117" i="173"/>
  <c r="G117" i="173"/>
  <c r="F117" i="173"/>
  <c r="E117" i="173"/>
  <c r="D117" i="173"/>
  <c r="C117" i="173"/>
  <c r="M111" i="173"/>
  <c r="L111" i="173"/>
  <c r="K111" i="173"/>
  <c r="J111" i="173"/>
  <c r="I111" i="173"/>
  <c r="H111" i="173"/>
  <c r="G111" i="173"/>
  <c r="F111" i="173"/>
  <c r="E111" i="173"/>
  <c r="D111" i="173"/>
  <c r="C111" i="173"/>
  <c r="M110" i="173"/>
  <c r="L110" i="173"/>
  <c r="K110" i="173"/>
  <c r="J110" i="173"/>
  <c r="I110" i="173"/>
  <c r="H110" i="173"/>
  <c r="G110" i="173"/>
  <c r="F110" i="173"/>
  <c r="E110" i="173"/>
  <c r="D110" i="173"/>
  <c r="C110" i="173"/>
  <c r="M109" i="173"/>
  <c r="L109" i="173"/>
  <c r="K109" i="173"/>
  <c r="J109" i="173"/>
  <c r="I109" i="173"/>
  <c r="H109" i="173"/>
  <c r="G109" i="173"/>
  <c r="F109" i="173"/>
  <c r="E109" i="173"/>
  <c r="D109" i="173"/>
  <c r="C109" i="173"/>
  <c r="M108" i="173"/>
  <c r="L108" i="173"/>
  <c r="K108" i="173"/>
  <c r="J108" i="173"/>
  <c r="I108" i="173"/>
  <c r="H108" i="173"/>
  <c r="G108" i="173"/>
  <c r="F108" i="173"/>
  <c r="E108" i="173"/>
  <c r="D108" i="173"/>
  <c r="C108" i="173"/>
  <c r="M107" i="173"/>
  <c r="L107" i="173"/>
  <c r="K107" i="173"/>
  <c r="J107" i="173"/>
  <c r="I107" i="173"/>
  <c r="H107" i="173"/>
  <c r="G107" i="173"/>
  <c r="F107" i="173"/>
  <c r="E107" i="173"/>
  <c r="D107" i="173"/>
  <c r="C107" i="173"/>
  <c r="M106" i="173"/>
  <c r="L106" i="173"/>
  <c r="K106" i="173"/>
  <c r="J106" i="173"/>
  <c r="I106" i="173"/>
  <c r="H106" i="173"/>
  <c r="G106" i="173"/>
  <c r="F106" i="173"/>
  <c r="E106" i="173"/>
  <c r="D106" i="173"/>
  <c r="C106" i="173"/>
  <c r="M105" i="173"/>
  <c r="L105" i="173"/>
  <c r="K105" i="173"/>
  <c r="J105" i="173"/>
  <c r="I105" i="173"/>
  <c r="H105" i="173"/>
  <c r="G105" i="173"/>
  <c r="F105" i="173"/>
  <c r="E105" i="173"/>
  <c r="D105" i="173"/>
  <c r="C105" i="173"/>
  <c r="M104" i="173"/>
  <c r="L104" i="173"/>
  <c r="K104" i="173"/>
  <c r="J104" i="173"/>
  <c r="I104" i="173"/>
  <c r="H104" i="173"/>
  <c r="G104" i="173"/>
  <c r="F104" i="173"/>
  <c r="E104" i="173"/>
  <c r="D104" i="173"/>
  <c r="C104" i="173"/>
  <c r="M103" i="173"/>
  <c r="L103" i="173"/>
  <c r="K103" i="173"/>
  <c r="J103" i="173"/>
  <c r="I103" i="173"/>
  <c r="H103" i="173"/>
  <c r="G103" i="173"/>
  <c r="F103" i="173"/>
  <c r="E103" i="173"/>
  <c r="D103" i="173"/>
  <c r="C103" i="173"/>
  <c r="M102" i="173"/>
  <c r="L102" i="173"/>
  <c r="K102" i="173"/>
  <c r="J102" i="173"/>
  <c r="I102" i="173"/>
  <c r="H102" i="173"/>
  <c r="G102" i="173"/>
  <c r="F102" i="173"/>
  <c r="E102" i="173"/>
  <c r="D102" i="173"/>
  <c r="C102" i="173"/>
  <c r="M101" i="173"/>
  <c r="L101" i="173"/>
  <c r="K101" i="173"/>
  <c r="J101" i="173"/>
  <c r="I101" i="173"/>
  <c r="H101" i="173"/>
  <c r="G101" i="173"/>
  <c r="F101" i="173"/>
  <c r="E101" i="173"/>
  <c r="D101" i="173"/>
  <c r="C101" i="173"/>
  <c r="M100" i="173"/>
  <c r="L100" i="173"/>
  <c r="K100" i="173"/>
  <c r="J100" i="173"/>
  <c r="I100" i="173"/>
  <c r="H100" i="173"/>
  <c r="G100" i="173"/>
  <c r="F100" i="173"/>
  <c r="E100" i="173"/>
  <c r="D100" i="173"/>
  <c r="C100" i="173"/>
  <c r="T17" i="27" l="1"/>
  <c r="T16" i="27"/>
  <c r="T15" i="27"/>
  <c r="T14" i="27"/>
  <c r="T13" i="27"/>
  <c r="T12" i="27"/>
  <c r="T11" i="27"/>
  <c r="T10" i="27"/>
  <c r="T9" i="27"/>
  <c r="S17" i="27"/>
  <c r="S16" i="27"/>
  <c r="S15" i="27"/>
  <c r="S14" i="27"/>
  <c r="S13" i="27"/>
  <c r="S12" i="27"/>
  <c r="S11" i="27"/>
  <c r="S10" i="27"/>
  <c r="S9" i="27"/>
  <c r="Q17" i="27"/>
  <c r="Q16" i="27"/>
  <c r="Q15" i="27"/>
  <c r="Q14" i="27"/>
  <c r="Q13" i="27"/>
  <c r="Q12" i="27"/>
  <c r="Q11" i="27"/>
  <c r="Q10" i="27"/>
  <c r="Q9" i="27"/>
  <c r="P17" i="27"/>
  <c r="P16" i="27"/>
  <c r="P15" i="27"/>
  <c r="P14" i="27"/>
  <c r="P13" i="27"/>
  <c r="P12" i="27"/>
  <c r="P11" i="27"/>
  <c r="P10" i="27"/>
  <c r="P9" i="27"/>
  <c r="N17" i="27"/>
  <c r="N16" i="27"/>
  <c r="N15" i="27"/>
  <c r="N14" i="27"/>
  <c r="N13" i="27"/>
  <c r="N12" i="27"/>
  <c r="N11" i="27"/>
  <c r="N10" i="27"/>
  <c r="N9" i="27"/>
  <c r="M17" i="27"/>
  <c r="M16" i="27"/>
  <c r="M15" i="27"/>
  <c r="M14" i="27"/>
  <c r="M13" i="27"/>
  <c r="M12" i="27"/>
  <c r="M11" i="27"/>
  <c r="M10" i="27"/>
  <c r="M9" i="27"/>
  <c r="K17" i="27"/>
  <c r="K16" i="27"/>
  <c r="K15" i="27"/>
  <c r="K14" i="27"/>
  <c r="K13" i="27"/>
  <c r="K12" i="27"/>
  <c r="K11" i="27"/>
  <c r="K10" i="27"/>
  <c r="K9" i="27"/>
  <c r="J17" i="27"/>
  <c r="J16" i="27"/>
  <c r="J15" i="27"/>
  <c r="J14" i="27"/>
  <c r="J13" i="27"/>
  <c r="J12" i="27"/>
  <c r="J11" i="27"/>
  <c r="J10" i="27"/>
  <c r="J9" i="27"/>
  <c r="H17" i="27"/>
  <c r="H16" i="27"/>
  <c r="H15" i="27"/>
  <c r="H14" i="27"/>
  <c r="H13" i="27"/>
  <c r="H12" i="27"/>
  <c r="H11" i="27"/>
  <c r="H10" i="27"/>
  <c r="H9" i="27"/>
  <c r="G17" i="27"/>
  <c r="G16" i="27"/>
  <c r="G15" i="27"/>
  <c r="G14" i="27"/>
  <c r="G13" i="27"/>
  <c r="G12" i="27"/>
  <c r="G11" i="27"/>
  <c r="G10" i="27"/>
  <c r="G9" i="27"/>
  <c r="R17" i="27"/>
  <c r="R16" i="27"/>
  <c r="R15" i="27"/>
  <c r="R14" i="27"/>
  <c r="R13" i="27"/>
  <c r="R12" i="27"/>
  <c r="R11" i="27"/>
  <c r="R10" i="27"/>
  <c r="R9" i="27"/>
  <c r="O17" i="27"/>
  <c r="O16" i="27"/>
  <c r="O15" i="27"/>
  <c r="O14" i="27"/>
  <c r="O13" i="27"/>
  <c r="O12" i="27"/>
  <c r="O11" i="27"/>
  <c r="O10" i="27"/>
  <c r="O9" i="27"/>
  <c r="L17" i="27"/>
  <c r="L16" i="27"/>
  <c r="L15" i="27"/>
  <c r="L14" i="27"/>
  <c r="L13" i="27"/>
  <c r="L12" i="27"/>
  <c r="L11" i="27"/>
  <c r="L10" i="27"/>
  <c r="L9" i="27"/>
  <c r="I17" i="27"/>
  <c r="I16" i="27"/>
  <c r="I15" i="27"/>
  <c r="I14" i="27"/>
  <c r="I13" i="27"/>
  <c r="I12" i="27"/>
  <c r="I11" i="27"/>
  <c r="I10" i="27"/>
  <c r="I9" i="27"/>
  <c r="F17" i="27"/>
  <c r="F16" i="27"/>
  <c r="F15" i="27"/>
  <c r="F14" i="27"/>
  <c r="F13" i="27"/>
  <c r="F12" i="27"/>
  <c r="F11" i="27"/>
  <c r="F10" i="27"/>
  <c r="F9" i="27"/>
  <c r="E17" i="27"/>
  <c r="E16" i="27"/>
  <c r="E15" i="27"/>
  <c r="E14" i="27"/>
  <c r="E13" i="27"/>
  <c r="E12" i="27"/>
  <c r="E11" i="27"/>
  <c r="E10" i="27"/>
  <c r="E9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H164" i="171"/>
  <c r="H150" i="171"/>
  <c r="M164" i="171"/>
  <c r="L164" i="171"/>
  <c r="K164" i="171"/>
  <c r="J164" i="171"/>
  <c r="I164" i="171"/>
  <c r="G164" i="171"/>
  <c r="F164" i="171"/>
  <c r="E164" i="171"/>
  <c r="D164" i="171"/>
  <c r="C164" i="171"/>
  <c r="M163" i="171"/>
  <c r="L163" i="171"/>
  <c r="K163" i="171"/>
  <c r="J163" i="171"/>
  <c r="I163" i="171"/>
  <c r="H163" i="171"/>
  <c r="G163" i="171"/>
  <c r="F163" i="171"/>
  <c r="E163" i="171"/>
  <c r="D163" i="171"/>
  <c r="C163" i="171"/>
  <c r="M162" i="171"/>
  <c r="L162" i="171"/>
  <c r="K162" i="171"/>
  <c r="J162" i="171"/>
  <c r="I162" i="171"/>
  <c r="H162" i="171"/>
  <c r="G162" i="171"/>
  <c r="F162" i="171"/>
  <c r="E162" i="171"/>
  <c r="D162" i="171"/>
  <c r="C162" i="171"/>
  <c r="M161" i="171"/>
  <c r="L161" i="171"/>
  <c r="K161" i="171"/>
  <c r="J161" i="171"/>
  <c r="I161" i="171"/>
  <c r="H161" i="171"/>
  <c r="G161" i="171"/>
  <c r="F161" i="171"/>
  <c r="E161" i="171"/>
  <c r="D161" i="171"/>
  <c r="C161" i="171"/>
  <c r="M160" i="171"/>
  <c r="L160" i="171"/>
  <c r="K160" i="171"/>
  <c r="J160" i="171"/>
  <c r="I160" i="171"/>
  <c r="H160" i="171"/>
  <c r="G160" i="171"/>
  <c r="F160" i="171"/>
  <c r="E160" i="171"/>
  <c r="D160" i="171"/>
  <c r="C160" i="171"/>
  <c r="M159" i="171"/>
  <c r="L159" i="171"/>
  <c r="K159" i="171"/>
  <c r="J159" i="171"/>
  <c r="I159" i="171"/>
  <c r="H159" i="171"/>
  <c r="G159" i="171"/>
  <c r="F159" i="171"/>
  <c r="E159" i="171"/>
  <c r="D159" i="171"/>
  <c r="C159" i="171"/>
  <c r="M158" i="171"/>
  <c r="L158" i="171"/>
  <c r="K158" i="171"/>
  <c r="J158" i="171"/>
  <c r="I158" i="171"/>
  <c r="H158" i="171"/>
  <c r="G158" i="171"/>
  <c r="F158" i="171"/>
  <c r="E158" i="171"/>
  <c r="D158" i="171"/>
  <c r="C158" i="171"/>
  <c r="M157" i="171"/>
  <c r="L157" i="171"/>
  <c r="K157" i="171"/>
  <c r="J157" i="171"/>
  <c r="I157" i="171"/>
  <c r="H157" i="171"/>
  <c r="G157" i="171"/>
  <c r="F157" i="171"/>
  <c r="E157" i="171"/>
  <c r="D157" i="171"/>
  <c r="C157" i="171"/>
  <c r="M156" i="171"/>
  <c r="L156" i="171"/>
  <c r="K156" i="171"/>
  <c r="J156" i="171"/>
  <c r="I156" i="171"/>
  <c r="H156" i="171"/>
  <c r="G156" i="171"/>
  <c r="F156" i="171"/>
  <c r="E156" i="171"/>
  <c r="D156" i="171"/>
  <c r="C156" i="171"/>
  <c r="M150" i="171"/>
  <c r="L150" i="171"/>
  <c r="K150" i="171"/>
  <c r="J150" i="171"/>
  <c r="I150" i="171"/>
  <c r="G150" i="171"/>
  <c r="F150" i="171"/>
  <c r="E150" i="171"/>
  <c r="D150" i="171"/>
  <c r="C150" i="171"/>
  <c r="M149" i="171"/>
  <c r="L149" i="171"/>
  <c r="K149" i="171"/>
  <c r="J149" i="171"/>
  <c r="I149" i="171"/>
  <c r="H149" i="171"/>
  <c r="G149" i="171"/>
  <c r="F149" i="171"/>
  <c r="E149" i="171"/>
  <c r="D149" i="171"/>
  <c r="C149" i="171"/>
  <c r="M148" i="171"/>
  <c r="L148" i="171"/>
  <c r="K148" i="171"/>
  <c r="J148" i="171"/>
  <c r="I148" i="171"/>
  <c r="H148" i="171"/>
  <c r="G148" i="171"/>
  <c r="F148" i="171"/>
  <c r="E148" i="171"/>
  <c r="D148" i="171"/>
  <c r="C148" i="171"/>
  <c r="M147" i="171"/>
  <c r="L147" i="171"/>
  <c r="K147" i="171"/>
  <c r="J147" i="171"/>
  <c r="I147" i="171"/>
  <c r="H147" i="171"/>
  <c r="G147" i="171"/>
  <c r="F147" i="171"/>
  <c r="E147" i="171"/>
  <c r="D147" i="171"/>
  <c r="C147" i="171"/>
  <c r="M146" i="171"/>
  <c r="L146" i="171"/>
  <c r="K146" i="171"/>
  <c r="J146" i="171"/>
  <c r="I146" i="171"/>
  <c r="H146" i="171"/>
  <c r="G146" i="171"/>
  <c r="F146" i="171"/>
  <c r="E146" i="171"/>
  <c r="D146" i="171"/>
  <c r="C146" i="171"/>
  <c r="M145" i="171"/>
  <c r="L145" i="171"/>
  <c r="K145" i="171"/>
  <c r="J145" i="171"/>
  <c r="I145" i="171"/>
  <c r="H145" i="171"/>
  <c r="G145" i="171"/>
  <c r="F145" i="171"/>
  <c r="E145" i="171"/>
  <c r="D145" i="171"/>
  <c r="C145" i="171"/>
  <c r="M144" i="171"/>
  <c r="L144" i="171"/>
  <c r="K144" i="171"/>
  <c r="J144" i="171"/>
  <c r="I144" i="171"/>
  <c r="H144" i="171"/>
  <c r="G144" i="171"/>
  <c r="F144" i="171"/>
  <c r="E144" i="171"/>
  <c r="D144" i="171"/>
  <c r="C144" i="171"/>
  <c r="M143" i="171"/>
  <c r="L143" i="171"/>
  <c r="K143" i="171"/>
  <c r="J143" i="171"/>
  <c r="I143" i="171"/>
  <c r="H143" i="171"/>
  <c r="G143" i="171"/>
  <c r="F143" i="171"/>
  <c r="E143" i="171"/>
  <c r="D143" i="171"/>
  <c r="C143" i="171"/>
  <c r="M142" i="171"/>
  <c r="L142" i="171"/>
  <c r="K142" i="171"/>
  <c r="J142" i="171"/>
  <c r="I142" i="171"/>
  <c r="H142" i="171"/>
  <c r="G142" i="171"/>
  <c r="F142" i="171"/>
  <c r="E142" i="171"/>
  <c r="D142" i="171"/>
  <c r="C142" i="171"/>
  <c r="T17" i="25"/>
  <c r="T16" i="25"/>
  <c r="T15" i="25"/>
  <c r="T14" i="25"/>
  <c r="T13" i="25"/>
  <c r="T12" i="25"/>
  <c r="T11" i="25"/>
  <c r="T10" i="25"/>
  <c r="T9" i="25"/>
  <c r="S17" i="25"/>
  <c r="S16" i="25"/>
  <c r="S15" i="25"/>
  <c r="S14" i="25"/>
  <c r="S13" i="25"/>
  <c r="S12" i="25"/>
  <c r="S11" i="25"/>
  <c r="S10" i="25"/>
  <c r="S9" i="25"/>
  <c r="Q17" i="25"/>
  <c r="Q16" i="25"/>
  <c r="Q15" i="25"/>
  <c r="Q14" i="25"/>
  <c r="Q13" i="25"/>
  <c r="Q12" i="25"/>
  <c r="Q11" i="25"/>
  <c r="Q10" i="25"/>
  <c r="Q9" i="25"/>
  <c r="P17" i="25"/>
  <c r="P16" i="25"/>
  <c r="P15" i="25"/>
  <c r="P14" i="25"/>
  <c r="P13" i="25"/>
  <c r="P12" i="25"/>
  <c r="P11" i="25"/>
  <c r="P10" i="25"/>
  <c r="P9" i="25"/>
  <c r="N17" i="25"/>
  <c r="N16" i="25"/>
  <c r="N15" i="25"/>
  <c r="N14" i="25"/>
  <c r="N13" i="25"/>
  <c r="N12" i="25"/>
  <c r="N11" i="25"/>
  <c r="N10" i="25"/>
  <c r="N9" i="25"/>
  <c r="M17" i="25"/>
  <c r="M16" i="25"/>
  <c r="M15" i="25"/>
  <c r="M14" i="25"/>
  <c r="M13" i="25"/>
  <c r="M12" i="25"/>
  <c r="M11" i="25"/>
  <c r="M10" i="25"/>
  <c r="M9" i="25"/>
  <c r="K17" i="25"/>
  <c r="K16" i="25"/>
  <c r="K15" i="25"/>
  <c r="K14" i="25"/>
  <c r="K13" i="25"/>
  <c r="K12" i="25"/>
  <c r="K11" i="25"/>
  <c r="K10" i="25"/>
  <c r="K9" i="25"/>
  <c r="J17" i="25"/>
  <c r="J16" i="25"/>
  <c r="J15" i="25"/>
  <c r="J14" i="25"/>
  <c r="J13" i="25"/>
  <c r="J12" i="25"/>
  <c r="J11" i="25"/>
  <c r="J10" i="25"/>
  <c r="J9" i="25"/>
  <c r="H17" i="25"/>
  <c r="H16" i="25"/>
  <c r="H15" i="25"/>
  <c r="H14" i="25"/>
  <c r="H13" i="25"/>
  <c r="H12" i="25"/>
  <c r="H11" i="25"/>
  <c r="H10" i="25"/>
  <c r="H9" i="25"/>
  <c r="G17" i="25"/>
  <c r="G16" i="25"/>
  <c r="G15" i="25"/>
  <c r="G14" i="25"/>
  <c r="G13" i="25"/>
  <c r="G12" i="25"/>
  <c r="G11" i="25"/>
  <c r="G10" i="25"/>
  <c r="G9" i="25"/>
  <c r="E17" i="25"/>
  <c r="E16" i="25"/>
  <c r="E15" i="25"/>
  <c r="E14" i="25"/>
  <c r="E13" i="25"/>
  <c r="E12" i="25"/>
  <c r="E11" i="25"/>
  <c r="E10" i="25"/>
  <c r="E9" i="25"/>
  <c r="D17" i="25"/>
  <c r="D16" i="25"/>
  <c r="D15" i="25"/>
  <c r="D14" i="25"/>
  <c r="D13" i="25"/>
  <c r="D12" i="25"/>
  <c r="D11" i="25"/>
  <c r="D10" i="25"/>
  <c r="D9" i="25"/>
  <c r="R17" i="25"/>
  <c r="R16" i="25"/>
  <c r="R15" i="25"/>
  <c r="R14" i="25"/>
  <c r="R13" i="25"/>
  <c r="R12" i="25"/>
  <c r="R11" i="25"/>
  <c r="R10" i="25"/>
  <c r="R9" i="25"/>
  <c r="O17" i="25"/>
  <c r="O16" i="25"/>
  <c r="O15" i="25"/>
  <c r="O14" i="25"/>
  <c r="O13" i="25"/>
  <c r="O12" i="25"/>
  <c r="O11" i="25"/>
  <c r="O10" i="25"/>
  <c r="O9" i="25"/>
  <c r="L17" i="25"/>
  <c r="L16" i="25"/>
  <c r="L15" i="25"/>
  <c r="L14" i="25"/>
  <c r="L13" i="25"/>
  <c r="L12" i="25"/>
  <c r="L11" i="25"/>
  <c r="L10" i="25"/>
  <c r="L9" i="25"/>
  <c r="I17" i="25"/>
  <c r="I16" i="25"/>
  <c r="I15" i="25"/>
  <c r="I14" i="25"/>
  <c r="I13" i="25"/>
  <c r="I12" i="25"/>
  <c r="I11" i="25"/>
  <c r="I10" i="25"/>
  <c r="I9" i="25"/>
  <c r="F17" i="25"/>
  <c r="F16" i="25"/>
  <c r="F15" i="25"/>
  <c r="F14" i="25"/>
  <c r="F13" i="25"/>
  <c r="F12" i="25"/>
  <c r="F11" i="25"/>
  <c r="F10" i="25"/>
  <c r="F9" i="25"/>
  <c r="C17" i="25"/>
  <c r="C16" i="25"/>
  <c r="C15" i="25"/>
  <c r="C14" i="25"/>
  <c r="C13" i="25"/>
  <c r="C12" i="25"/>
  <c r="C11" i="25"/>
  <c r="C10" i="25"/>
  <c r="C9" i="25"/>
  <c r="C108" i="171" l="1"/>
  <c r="M108" i="171" l="1"/>
  <c r="L108" i="171"/>
  <c r="K108" i="171"/>
  <c r="J108" i="171"/>
  <c r="I108" i="171"/>
  <c r="H108" i="171"/>
  <c r="G108" i="171"/>
  <c r="F108" i="171"/>
  <c r="E108" i="171"/>
  <c r="D108" i="171"/>
  <c r="M107" i="171"/>
  <c r="L107" i="171"/>
  <c r="K107" i="171"/>
  <c r="J107" i="171"/>
  <c r="I107" i="171"/>
  <c r="H107" i="171"/>
  <c r="G107" i="171"/>
  <c r="F107" i="171"/>
  <c r="E107" i="171"/>
  <c r="D107" i="171"/>
  <c r="C107" i="171"/>
  <c r="M106" i="171"/>
  <c r="L106" i="171"/>
  <c r="K106" i="171"/>
  <c r="J106" i="171"/>
  <c r="I106" i="171"/>
  <c r="H106" i="171"/>
  <c r="G106" i="171"/>
  <c r="F106" i="171"/>
  <c r="E106" i="171"/>
  <c r="D106" i="171"/>
  <c r="C106" i="171"/>
  <c r="M105" i="171"/>
  <c r="L105" i="171"/>
  <c r="K105" i="171"/>
  <c r="J105" i="171"/>
  <c r="I105" i="171"/>
  <c r="H105" i="171"/>
  <c r="G105" i="171"/>
  <c r="F105" i="171"/>
  <c r="E105" i="171"/>
  <c r="D105" i="171"/>
  <c r="C105" i="171"/>
  <c r="M104" i="171"/>
  <c r="L104" i="171"/>
  <c r="K104" i="171"/>
  <c r="J104" i="171"/>
  <c r="I104" i="171"/>
  <c r="H104" i="171"/>
  <c r="G104" i="171"/>
  <c r="F104" i="171"/>
  <c r="E104" i="171"/>
  <c r="D104" i="171"/>
  <c r="C104" i="171"/>
  <c r="M103" i="171"/>
  <c r="L103" i="171"/>
  <c r="K103" i="171"/>
  <c r="J103" i="171"/>
  <c r="I103" i="171"/>
  <c r="H103" i="171"/>
  <c r="G103" i="171"/>
  <c r="F103" i="171"/>
  <c r="E103" i="171"/>
  <c r="D103" i="171"/>
  <c r="C103" i="171"/>
  <c r="M102" i="171"/>
  <c r="L102" i="171"/>
  <c r="K102" i="171"/>
  <c r="J102" i="171"/>
  <c r="I102" i="171"/>
  <c r="H102" i="171"/>
  <c r="G102" i="171"/>
  <c r="F102" i="171"/>
  <c r="E102" i="171"/>
  <c r="D102" i="171"/>
  <c r="C102" i="171"/>
  <c r="M101" i="171"/>
  <c r="L101" i="171"/>
  <c r="K101" i="171"/>
  <c r="J101" i="171"/>
  <c r="I101" i="171"/>
  <c r="H101" i="171"/>
  <c r="G101" i="171"/>
  <c r="F101" i="171"/>
  <c r="E101" i="171"/>
  <c r="D101" i="171"/>
  <c r="C101" i="171"/>
  <c r="M100" i="171"/>
  <c r="L100" i="171"/>
  <c r="K100" i="171"/>
  <c r="J100" i="171"/>
  <c r="I100" i="171"/>
  <c r="H100" i="171"/>
  <c r="G100" i="171"/>
  <c r="F100" i="171"/>
  <c r="E100" i="171"/>
  <c r="D100" i="171"/>
  <c r="C100" i="171"/>
  <c r="M99" i="171"/>
  <c r="L99" i="171"/>
  <c r="K99" i="171"/>
  <c r="J99" i="171"/>
  <c r="I99" i="171"/>
  <c r="H99" i="171"/>
  <c r="G99" i="171"/>
  <c r="F99" i="171"/>
  <c r="E99" i="171"/>
  <c r="D99" i="171"/>
  <c r="C99" i="171"/>
  <c r="M98" i="171"/>
  <c r="L98" i="171"/>
  <c r="K98" i="171"/>
  <c r="J98" i="171"/>
  <c r="I98" i="171"/>
  <c r="H98" i="171"/>
  <c r="G98" i="171"/>
  <c r="F98" i="171"/>
  <c r="E98" i="171"/>
  <c r="D98" i="171"/>
  <c r="C98" i="171"/>
  <c r="M97" i="171"/>
  <c r="L97" i="171"/>
  <c r="K97" i="171"/>
  <c r="J97" i="171"/>
  <c r="I97" i="171"/>
  <c r="H97" i="171"/>
  <c r="G97" i="171"/>
  <c r="F97" i="171"/>
  <c r="E97" i="171"/>
  <c r="D97" i="171"/>
  <c r="C97" i="171"/>
  <c r="M91" i="171"/>
  <c r="L91" i="171"/>
  <c r="K91" i="171"/>
  <c r="J91" i="171"/>
  <c r="I91" i="171"/>
  <c r="H91" i="171"/>
  <c r="G91" i="171"/>
  <c r="F91" i="171"/>
  <c r="E91" i="171"/>
  <c r="D91" i="171"/>
  <c r="C91" i="171"/>
  <c r="M90" i="171"/>
  <c r="L90" i="171"/>
  <c r="K90" i="171"/>
  <c r="J90" i="171"/>
  <c r="I90" i="171"/>
  <c r="H90" i="171"/>
  <c r="G90" i="171"/>
  <c r="F90" i="171"/>
  <c r="E90" i="171"/>
  <c r="D90" i="171"/>
  <c r="C90" i="171"/>
  <c r="M89" i="171"/>
  <c r="L89" i="171"/>
  <c r="K89" i="171"/>
  <c r="J89" i="171"/>
  <c r="I89" i="171"/>
  <c r="H89" i="171"/>
  <c r="G89" i="171"/>
  <c r="F89" i="171"/>
  <c r="E89" i="171"/>
  <c r="D89" i="171"/>
  <c r="C89" i="171"/>
  <c r="M88" i="171"/>
  <c r="L88" i="171"/>
  <c r="K88" i="171"/>
  <c r="J88" i="171"/>
  <c r="I88" i="171"/>
  <c r="H88" i="171"/>
  <c r="G88" i="171"/>
  <c r="F88" i="171"/>
  <c r="E88" i="171"/>
  <c r="D88" i="171"/>
  <c r="C88" i="171"/>
  <c r="M87" i="171"/>
  <c r="L87" i="171"/>
  <c r="K87" i="171"/>
  <c r="J87" i="171"/>
  <c r="I87" i="171"/>
  <c r="H87" i="171"/>
  <c r="G87" i="171"/>
  <c r="F87" i="171"/>
  <c r="E87" i="171"/>
  <c r="D87" i="171"/>
  <c r="C87" i="171"/>
  <c r="M86" i="171"/>
  <c r="L86" i="171"/>
  <c r="K86" i="171"/>
  <c r="J86" i="171"/>
  <c r="I86" i="171"/>
  <c r="H86" i="171"/>
  <c r="G86" i="171"/>
  <c r="F86" i="171"/>
  <c r="E86" i="171"/>
  <c r="D86" i="171"/>
  <c r="C86" i="171"/>
  <c r="M85" i="171"/>
  <c r="L85" i="171"/>
  <c r="K85" i="171"/>
  <c r="J85" i="171"/>
  <c r="I85" i="171"/>
  <c r="H85" i="171"/>
  <c r="G85" i="171"/>
  <c r="F85" i="171"/>
  <c r="E85" i="171"/>
  <c r="D85" i="171"/>
  <c r="C85" i="171"/>
  <c r="M84" i="171"/>
  <c r="L84" i="171"/>
  <c r="K84" i="171"/>
  <c r="J84" i="171"/>
  <c r="I84" i="171"/>
  <c r="H84" i="171"/>
  <c r="G84" i="171"/>
  <c r="F84" i="171"/>
  <c r="E84" i="171"/>
  <c r="D84" i="171"/>
  <c r="C84" i="171"/>
  <c r="M83" i="171"/>
  <c r="L83" i="171"/>
  <c r="K83" i="171"/>
  <c r="J83" i="171"/>
  <c r="I83" i="171"/>
  <c r="H83" i="171"/>
  <c r="G83" i="171"/>
  <c r="F83" i="171"/>
  <c r="E83" i="171"/>
  <c r="D83" i="171"/>
  <c r="C83" i="171"/>
  <c r="M82" i="171"/>
  <c r="L82" i="171"/>
  <c r="K82" i="171"/>
  <c r="J82" i="171"/>
  <c r="I82" i="171"/>
  <c r="H82" i="171"/>
  <c r="G82" i="171"/>
  <c r="F82" i="171"/>
  <c r="E82" i="171"/>
  <c r="D82" i="171"/>
  <c r="C82" i="171"/>
  <c r="M81" i="171"/>
  <c r="L81" i="171"/>
  <c r="K81" i="171"/>
  <c r="J81" i="171"/>
  <c r="I81" i="171"/>
  <c r="H81" i="171"/>
  <c r="G81" i="171"/>
  <c r="F81" i="171"/>
  <c r="E81" i="171"/>
  <c r="D81" i="171"/>
  <c r="C81" i="171"/>
  <c r="M80" i="171"/>
  <c r="L80" i="171"/>
  <c r="K80" i="171"/>
  <c r="J80" i="171"/>
  <c r="I80" i="171"/>
  <c r="H80" i="171"/>
  <c r="G80" i="171"/>
  <c r="F80" i="171"/>
  <c r="E80" i="171"/>
  <c r="D80" i="171"/>
  <c r="C80" i="171"/>
  <c r="E107" i="37" l="1"/>
  <c r="E106" i="37"/>
  <c r="E105" i="37"/>
  <c r="E104" i="37"/>
  <c r="E103" i="37"/>
  <c r="E102" i="37"/>
  <c r="E101" i="37"/>
  <c r="E100" i="37"/>
  <c r="E99" i="37"/>
  <c r="D107" i="37"/>
  <c r="D106" i="37"/>
  <c r="D105" i="37"/>
  <c r="D104" i="37"/>
  <c r="D103" i="37"/>
  <c r="D102" i="37"/>
  <c r="D101" i="37"/>
  <c r="D100" i="37"/>
  <c r="D99" i="37"/>
  <c r="C107" i="37"/>
  <c r="C106" i="37"/>
  <c r="C105" i="37"/>
  <c r="C104" i="37"/>
  <c r="C103" i="37"/>
  <c r="C102" i="37"/>
  <c r="C101" i="37"/>
  <c r="C100" i="37"/>
  <c r="C99" i="37"/>
  <c r="H92" i="37"/>
  <c r="H91" i="37"/>
  <c r="H90" i="37"/>
  <c r="H89" i="37"/>
  <c r="H88" i="37"/>
  <c r="H87" i="37"/>
  <c r="H86" i="37"/>
  <c r="H85" i="37"/>
  <c r="H84" i="37"/>
  <c r="G92" i="37"/>
  <c r="G91" i="37"/>
  <c r="G90" i="37"/>
  <c r="G89" i="37"/>
  <c r="G88" i="37"/>
  <c r="G87" i="37"/>
  <c r="G86" i="37"/>
  <c r="G85" i="37"/>
  <c r="G84" i="37"/>
  <c r="F92" i="37"/>
  <c r="F91" i="37"/>
  <c r="F90" i="37"/>
  <c r="F89" i="37"/>
  <c r="F88" i="37"/>
  <c r="F87" i="37"/>
  <c r="F86" i="37"/>
  <c r="F85" i="37"/>
  <c r="F84" i="37"/>
  <c r="E92" i="37"/>
  <c r="E91" i="37"/>
  <c r="E90" i="37"/>
  <c r="E89" i="37"/>
  <c r="E88" i="37"/>
  <c r="E87" i="37"/>
  <c r="E86" i="37"/>
  <c r="E85" i="37"/>
  <c r="E84" i="37"/>
  <c r="D92" i="37"/>
  <c r="D91" i="37"/>
  <c r="D90" i="37"/>
  <c r="D89" i="37"/>
  <c r="D88" i="37"/>
  <c r="D87" i="37"/>
  <c r="D86" i="37"/>
  <c r="D85" i="37"/>
  <c r="D84" i="37"/>
  <c r="C92" i="37"/>
  <c r="C91" i="37"/>
  <c r="C90" i="37"/>
  <c r="C89" i="37"/>
  <c r="C88" i="37"/>
  <c r="C87" i="37"/>
  <c r="C86" i="37"/>
  <c r="C85" i="37"/>
  <c r="C84" i="37"/>
  <c r="H77" i="37"/>
  <c r="H76" i="37"/>
  <c r="H75" i="37"/>
  <c r="H74" i="37"/>
  <c r="H73" i="37"/>
  <c r="H72" i="37"/>
  <c r="H71" i="37"/>
  <c r="H70" i="37"/>
  <c r="H69" i="37"/>
  <c r="G77" i="37"/>
  <c r="G76" i="37"/>
  <c r="G75" i="37"/>
  <c r="G74" i="37"/>
  <c r="G73" i="37"/>
  <c r="G72" i="37"/>
  <c r="G71" i="37"/>
  <c r="G70" i="37"/>
  <c r="G69" i="37"/>
  <c r="F77" i="37"/>
  <c r="F76" i="37"/>
  <c r="F75" i="37"/>
  <c r="F74" i="37"/>
  <c r="F73" i="37"/>
  <c r="F72" i="37"/>
  <c r="F71" i="37"/>
  <c r="F70" i="37"/>
  <c r="F69" i="37"/>
  <c r="E77" i="37"/>
  <c r="E76" i="37"/>
  <c r="E75" i="37"/>
  <c r="E74" i="37"/>
  <c r="E73" i="37"/>
  <c r="E72" i="37"/>
  <c r="E71" i="37"/>
  <c r="E70" i="37"/>
  <c r="E69" i="37"/>
  <c r="D77" i="37"/>
  <c r="D76" i="37"/>
  <c r="D75" i="37"/>
  <c r="D74" i="37"/>
  <c r="D73" i="37"/>
  <c r="D72" i="37"/>
  <c r="D71" i="37"/>
  <c r="D70" i="37"/>
  <c r="D69" i="37"/>
  <c r="C77" i="37"/>
  <c r="C76" i="37"/>
  <c r="C75" i="37"/>
  <c r="C74" i="37"/>
  <c r="C73" i="37"/>
  <c r="C72" i="37"/>
  <c r="C71" i="37"/>
  <c r="C70" i="37"/>
  <c r="C69" i="37"/>
  <c r="H62" i="25" l="1"/>
  <c r="G62" i="25"/>
  <c r="F62" i="25"/>
  <c r="E62" i="25"/>
  <c r="D62" i="25"/>
  <c r="C62" i="25"/>
  <c r="H61" i="25"/>
  <c r="G61" i="25"/>
  <c r="F61" i="25"/>
  <c r="E61" i="25"/>
  <c r="D61" i="25"/>
  <c r="C61" i="25"/>
  <c r="H60" i="25"/>
  <c r="G60" i="25"/>
  <c r="F60" i="25"/>
  <c r="E60" i="25"/>
  <c r="D60" i="25"/>
  <c r="C60" i="25"/>
  <c r="H59" i="25"/>
  <c r="G59" i="25"/>
  <c r="F59" i="25"/>
  <c r="E59" i="25"/>
  <c r="D59" i="25"/>
  <c r="C59" i="25"/>
  <c r="H58" i="25"/>
  <c r="G58" i="25"/>
  <c r="F58" i="25"/>
  <c r="E58" i="25"/>
  <c r="D58" i="25"/>
  <c r="C58" i="25"/>
  <c r="H57" i="25"/>
  <c r="G57" i="25"/>
  <c r="F57" i="25"/>
  <c r="E57" i="25"/>
  <c r="D57" i="25"/>
  <c r="C57" i="25"/>
  <c r="H56" i="25"/>
  <c r="G56" i="25"/>
  <c r="F56" i="25"/>
  <c r="E56" i="25"/>
  <c r="D56" i="25"/>
  <c r="C56" i="25"/>
  <c r="H55" i="25"/>
  <c r="G55" i="25"/>
  <c r="F55" i="25"/>
  <c r="E55" i="25"/>
  <c r="D55" i="25"/>
  <c r="C55" i="25"/>
  <c r="H54" i="25"/>
  <c r="G54" i="25"/>
  <c r="F54" i="25"/>
  <c r="E54" i="25"/>
  <c r="D54" i="25"/>
  <c r="C54" i="25"/>
  <c r="H47" i="25"/>
  <c r="G47" i="25"/>
  <c r="F47" i="25"/>
  <c r="E47" i="25"/>
  <c r="D47" i="25"/>
  <c r="C47" i="25"/>
  <c r="H46" i="25"/>
  <c r="G46" i="25"/>
  <c r="F46" i="25"/>
  <c r="E46" i="25"/>
  <c r="D46" i="25"/>
  <c r="C46" i="25"/>
  <c r="H45" i="25"/>
  <c r="G45" i="25"/>
  <c r="F45" i="25"/>
  <c r="E45" i="25"/>
  <c r="D45" i="25"/>
  <c r="C45" i="25"/>
  <c r="H44" i="25"/>
  <c r="G44" i="25"/>
  <c r="F44" i="25"/>
  <c r="E44" i="25"/>
  <c r="D44" i="25"/>
  <c r="C44" i="25"/>
  <c r="H43" i="25"/>
  <c r="G43" i="25"/>
  <c r="F43" i="25"/>
  <c r="E43" i="25"/>
  <c r="D43" i="25"/>
  <c r="C43" i="25"/>
  <c r="H42" i="25"/>
  <c r="G42" i="25"/>
  <c r="F42" i="25"/>
  <c r="E42" i="25"/>
  <c r="D42" i="25"/>
  <c r="C42" i="25"/>
  <c r="H41" i="25"/>
  <c r="G41" i="25"/>
  <c r="F41" i="25"/>
  <c r="E41" i="25"/>
  <c r="D41" i="25"/>
  <c r="C41" i="25"/>
  <c r="H40" i="25"/>
  <c r="G40" i="25"/>
  <c r="F40" i="25"/>
  <c r="E40" i="25"/>
  <c r="D40" i="25"/>
  <c r="C40" i="25"/>
  <c r="H39" i="25"/>
  <c r="G39" i="25"/>
  <c r="F39" i="25"/>
  <c r="E39" i="25"/>
  <c r="D39" i="25"/>
  <c r="C39" i="25"/>
  <c r="H32" i="25"/>
  <c r="G32" i="25"/>
  <c r="F32" i="25"/>
  <c r="E32" i="25"/>
  <c r="D32" i="25"/>
  <c r="C32" i="25"/>
  <c r="H31" i="25"/>
  <c r="G31" i="25"/>
  <c r="F31" i="25"/>
  <c r="E31" i="25"/>
  <c r="D31" i="25"/>
  <c r="C31" i="25"/>
  <c r="H30" i="25"/>
  <c r="G30" i="25"/>
  <c r="F30" i="25"/>
  <c r="E30" i="25"/>
  <c r="D30" i="25"/>
  <c r="C30" i="25"/>
  <c r="H29" i="25"/>
  <c r="G29" i="25"/>
  <c r="F29" i="25"/>
  <c r="E29" i="25"/>
  <c r="D29" i="25"/>
  <c r="C29" i="25"/>
  <c r="H28" i="25"/>
  <c r="G28" i="25"/>
  <c r="F28" i="25"/>
  <c r="E28" i="25"/>
  <c r="D28" i="25"/>
  <c r="C28" i="25"/>
  <c r="H27" i="25"/>
  <c r="G27" i="25"/>
  <c r="F27" i="25"/>
  <c r="E27" i="25"/>
  <c r="D27" i="25"/>
  <c r="C27" i="25"/>
  <c r="H26" i="25"/>
  <c r="G26" i="25"/>
  <c r="F26" i="25"/>
  <c r="E26" i="25"/>
  <c r="D26" i="25"/>
  <c r="C26" i="25"/>
  <c r="H25" i="25"/>
  <c r="G25" i="25"/>
  <c r="F25" i="25"/>
  <c r="E25" i="25"/>
  <c r="D25" i="25"/>
  <c r="C25" i="25"/>
  <c r="H24" i="25"/>
  <c r="G24" i="25"/>
  <c r="F24" i="25"/>
  <c r="E24" i="25"/>
  <c r="D24" i="25"/>
  <c r="C24" i="25"/>
  <c r="H62" i="27" l="1"/>
  <c r="H61" i="27"/>
  <c r="H60" i="27"/>
  <c r="H59" i="27"/>
  <c r="H58" i="27"/>
  <c r="H57" i="27"/>
  <c r="H56" i="27"/>
  <c r="H55" i="27"/>
  <c r="H54" i="27"/>
  <c r="G62" i="27"/>
  <c r="G61" i="27"/>
  <c r="G60" i="27"/>
  <c r="G59" i="27"/>
  <c r="G58" i="27"/>
  <c r="G57" i="27"/>
  <c r="G56" i="27"/>
  <c r="G55" i="27"/>
  <c r="G54" i="27"/>
  <c r="F62" i="27"/>
  <c r="F61" i="27"/>
  <c r="F60" i="27"/>
  <c r="F59" i="27"/>
  <c r="F58" i="27"/>
  <c r="F57" i="27"/>
  <c r="F56" i="27"/>
  <c r="F55" i="27"/>
  <c r="F54" i="27"/>
  <c r="E62" i="27"/>
  <c r="E61" i="27"/>
  <c r="E60" i="27"/>
  <c r="E59" i="27"/>
  <c r="E58" i="27"/>
  <c r="E57" i="27"/>
  <c r="E56" i="27"/>
  <c r="E55" i="27"/>
  <c r="E54" i="27"/>
  <c r="D62" i="27"/>
  <c r="D61" i="27"/>
  <c r="D60" i="27"/>
  <c r="D59" i="27"/>
  <c r="D58" i="27"/>
  <c r="D57" i="27"/>
  <c r="D56" i="27"/>
  <c r="D55" i="27"/>
  <c r="D54" i="27"/>
  <c r="C62" i="27"/>
  <c r="C61" i="27"/>
  <c r="C60" i="27"/>
  <c r="C59" i="27"/>
  <c r="C58" i="27"/>
  <c r="C57" i="27"/>
  <c r="C56" i="27"/>
  <c r="C55" i="27"/>
  <c r="C54" i="27"/>
  <c r="H47" i="27"/>
  <c r="H46" i="27"/>
  <c r="H45" i="27"/>
  <c r="H44" i="27"/>
  <c r="H43" i="27"/>
  <c r="H42" i="27"/>
  <c r="H41" i="27"/>
  <c r="H40" i="27"/>
  <c r="H39" i="27"/>
  <c r="G47" i="27"/>
  <c r="G46" i="27"/>
  <c r="G45" i="27"/>
  <c r="G44" i="27"/>
  <c r="G43" i="27"/>
  <c r="G42" i="27"/>
  <c r="G41" i="27"/>
  <c r="G40" i="27"/>
  <c r="G39" i="27"/>
  <c r="F47" i="27"/>
  <c r="F46" i="27"/>
  <c r="F45" i="27"/>
  <c r="F44" i="27"/>
  <c r="F43" i="27"/>
  <c r="F42" i="27"/>
  <c r="F41" i="27"/>
  <c r="F40" i="27"/>
  <c r="F39" i="27"/>
  <c r="E47" i="27"/>
  <c r="E46" i="27"/>
  <c r="E45" i="27"/>
  <c r="E44" i="27"/>
  <c r="E43" i="27"/>
  <c r="E42" i="27"/>
  <c r="E41" i="27"/>
  <c r="E40" i="27"/>
  <c r="E39" i="27"/>
  <c r="D47" i="27"/>
  <c r="D46" i="27"/>
  <c r="D45" i="27"/>
  <c r="D44" i="27"/>
  <c r="D43" i="27"/>
  <c r="D42" i="27"/>
  <c r="D41" i="27"/>
  <c r="D40" i="27"/>
  <c r="D39" i="27"/>
  <c r="C47" i="27"/>
  <c r="C46" i="27"/>
  <c r="C45" i="27"/>
  <c r="C44" i="27"/>
  <c r="C43" i="27"/>
  <c r="C42" i="27"/>
  <c r="C41" i="27"/>
  <c r="C40" i="27"/>
  <c r="C39" i="27"/>
  <c r="H32" i="27"/>
  <c r="H31" i="27"/>
  <c r="H30" i="27"/>
  <c r="H29" i="27"/>
  <c r="H28" i="27"/>
  <c r="H27" i="27"/>
  <c r="H26" i="27"/>
  <c r="H25" i="27"/>
  <c r="H24" i="27"/>
  <c r="G32" i="27"/>
  <c r="G31" i="27"/>
  <c r="G30" i="27"/>
  <c r="G29" i="27"/>
  <c r="G28" i="27"/>
  <c r="G27" i="27"/>
  <c r="G26" i="27"/>
  <c r="G25" i="27"/>
  <c r="G24" i="27"/>
  <c r="F32" i="27"/>
  <c r="F31" i="27"/>
  <c r="F30" i="27"/>
  <c r="F29" i="27"/>
  <c r="F28" i="27"/>
  <c r="F27" i="27"/>
  <c r="F26" i="27"/>
  <c r="F25" i="27"/>
  <c r="F24" i="27"/>
  <c r="E32" i="27"/>
  <c r="E31" i="27"/>
  <c r="E30" i="27"/>
  <c r="E29" i="27"/>
  <c r="E28" i="27"/>
  <c r="E27" i="27"/>
  <c r="E26" i="27"/>
  <c r="E25" i="27"/>
  <c r="E24" i="27"/>
  <c r="D32" i="27"/>
  <c r="D31" i="27"/>
  <c r="D30" i="27"/>
  <c r="D29" i="27"/>
  <c r="D28" i="27"/>
  <c r="D27" i="27"/>
  <c r="D26" i="27"/>
  <c r="D25" i="27"/>
  <c r="D24" i="27"/>
  <c r="C32" i="27"/>
  <c r="C31" i="27"/>
  <c r="C30" i="27"/>
  <c r="C29" i="27"/>
  <c r="C28" i="27"/>
  <c r="C27" i="27"/>
  <c r="C26" i="27"/>
  <c r="C25" i="27"/>
  <c r="C24" i="27"/>
  <c r="L40" i="171" l="1"/>
  <c r="L39" i="171"/>
  <c r="L38" i="171"/>
  <c r="L37" i="171"/>
  <c r="L36" i="171"/>
  <c r="L35" i="171"/>
  <c r="L30" i="171"/>
  <c r="L29" i="171"/>
  <c r="L28" i="171"/>
  <c r="L27" i="171"/>
  <c r="L26" i="171"/>
  <c r="L25" i="171"/>
  <c r="L20" i="171"/>
  <c r="L19" i="171"/>
  <c r="L18" i="171"/>
  <c r="L17" i="171"/>
  <c r="L16" i="171"/>
  <c r="L15" i="171"/>
  <c r="L10" i="171"/>
  <c r="L9" i="171"/>
  <c r="L8" i="171"/>
  <c r="L7" i="171"/>
  <c r="L6" i="171"/>
  <c r="L5" i="171"/>
  <c r="H20" i="196" l="1"/>
  <c r="G20" i="196"/>
  <c r="F20" i="196"/>
  <c r="E20" i="196"/>
  <c r="D20" i="196"/>
  <c r="C20" i="196"/>
  <c r="H19" i="196"/>
  <c r="G19" i="196"/>
  <c r="F19" i="196"/>
  <c r="E19" i="196"/>
  <c r="D19" i="196"/>
  <c r="C19" i="196"/>
  <c r="H18" i="196"/>
  <c r="G18" i="196"/>
  <c r="F18" i="196"/>
  <c r="E18" i="196"/>
  <c r="D18" i="196"/>
  <c r="C18" i="196"/>
  <c r="H17" i="196"/>
  <c r="G17" i="196"/>
  <c r="F17" i="196"/>
  <c r="E17" i="196"/>
  <c r="D17" i="196"/>
  <c r="C17" i="196"/>
  <c r="H7" i="196"/>
  <c r="G7" i="196"/>
  <c r="F7" i="196"/>
  <c r="E7" i="196"/>
  <c r="D7" i="196"/>
  <c r="H16" i="196" s="1"/>
  <c r="C7" i="196"/>
  <c r="E16" i="196" s="1"/>
  <c r="C16" i="196" l="1"/>
  <c r="G16" i="196"/>
  <c r="D16" i="196"/>
  <c r="F16" i="196"/>
  <c r="G7" i="194" l="1"/>
  <c r="F7" i="194"/>
  <c r="E7" i="194"/>
  <c r="D16" i="194" s="1"/>
  <c r="D7" i="194"/>
  <c r="C7" i="194"/>
  <c r="E16" i="194" s="1"/>
  <c r="G20" i="194"/>
  <c r="F20" i="194"/>
  <c r="E20" i="194"/>
  <c r="D20" i="194"/>
  <c r="C20" i="194"/>
  <c r="G19" i="194"/>
  <c r="F19" i="194"/>
  <c r="E19" i="194"/>
  <c r="D19" i="194"/>
  <c r="C19" i="194"/>
  <c r="G18" i="194"/>
  <c r="F18" i="194"/>
  <c r="E18" i="194"/>
  <c r="D18" i="194"/>
  <c r="C18" i="194"/>
  <c r="G17" i="194"/>
  <c r="F17" i="194"/>
  <c r="E17" i="194"/>
  <c r="D17" i="194"/>
  <c r="C17" i="194"/>
  <c r="F16" i="194"/>
  <c r="C16" i="194" l="1"/>
  <c r="G16" i="194"/>
  <c r="C3" i="333" l="1"/>
  <c r="C3" i="332" l="1"/>
  <c r="E6" i="23" l="1"/>
  <c r="F6" i="23"/>
  <c r="D6" i="23"/>
  <c r="C6" i="23"/>
  <c r="G4" i="243"/>
  <c r="F4" i="243"/>
  <c r="E4" i="243"/>
  <c r="D4" i="243"/>
  <c r="C9" i="14" l="1"/>
  <c r="C8" i="14"/>
  <c r="D14" i="2" l="1"/>
  <c r="D13" i="2"/>
  <c r="C11" i="2"/>
  <c r="E18" i="41" l="1"/>
  <c r="D18" i="41"/>
  <c r="E17" i="41"/>
  <c r="D17" i="41"/>
  <c r="E16" i="41"/>
  <c r="D16" i="41"/>
  <c r="E15" i="41"/>
  <c r="D15" i="41"/>
  <c r="E14" i="41"/>
  <c r="D14" i="41"/>
  <c r="E13" i="41"/>
  <c r="D13" i="41"/>
  <c r="E12" i="41"/>
  <c r="D12" i="41"/>
  <c r="E11" i="41"/>
  <c r="D11" i="41"/>
  <c r="E10" i="41"/>
  <c r="D10" i="41"/>
  <c r="E9" i="41"/>
  <c r="D9" i="41"/>
  <c r="E8" i="41"/>
  <c r="D8" i="41"/>
  <c r="E13" i="29"/>
  <c r="D13" i="29"/>
  <c r="C13" i="29"/>
  <c r="E12" i="29"/>
  <c r="D12" i="29"/>
  <c r="C12" i="29"/>
  <c r="E11" i="29"/>
  <c r="D11" i="29"/>
  <c r="C11" i="29"/>
  <c r="E10" i="29"/>
  <c r="D10" i="29"/>
  <c r="C10" i="29"/>
  <c r="E9" i="29"/>
  <c r="D9" i="29"/>
  <c r="C9" i="29"/>
  <c r="E8" i="29"/>
  <c r="D8" i="29"/>
  <c r="C8" i="29"/>
  <c r="E13" i="28"/>
  <c r="D13" i="28"/>
  <c r="E12" i="28"/>
  <c r="D12" i="28"/>
  <c r="E11" i="28"/>
  <c r="D11" i="28"/>
  <c r="E10" i="28"/>
  <c r="D10" i="28"/>
  <c r="E9" i="28"/>
  <c r="D9" i="28"/>
  <c r="E8" i="28"/>
  <c r="D8" i="28"/>
  <c r="C13" i="28"/>
  <c r="C12" i="28"/>
  <c r="C11" i="28"/>
  <c r="C10" i="28"/>
  <c r="C9" i="28"/>
  <c r="C8" i="28"/>
  <c r="E8" i="30"/>
  <c r="E13" i="30"/>
  <c r="D13" i="30"/>
  <c r="E12" i="30"/>
  <c r="D12" i="30"/>
  <c r="E11" i="30"/>
  <c r="D11" i="30"/>
  <c r="E10" i="30"/>
  <c r="D10" i="30"/>
  <c r="E9" i="30"/>
  <c r="D9" i="30"/>
  <c r="D8" i="30"/>
  <c r="C13" i="30"/>
  <c r="C12" i="30"/>
  <c r="C11" i="30"/>
  <c r="C10" i="30"/>
  <c r="C9" i="30"/>
  <c r="C8" i="30"/>
  <c r="E17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C17" i="16"/>
  <c r="F17" i="16" s="1"/>
  <c r="D17" i="16"/>
  <c r="F20" i="16" l="1"/>
  <c r="F24" i="16"/>
  <c r="F19" i="16"/>
  <c r="F23" i="16"/>
  <c r="F18" i="16"/>
  <c r="F22" i="16"/>
  <c r="F21" i="16"/>
  <c r="C10" i="456"/>
  <c r="C3" i="456"/>
  <c r="E13" i="116" l="1"/>
  <c r="E13" i="114"/>
  <c r="E11" i="114"/>
  <c r="E12" i="112"/>
  <c r="E24" i="22"/>
  <c r="E33" i="20" l="1"/>
  <c r="E27" i="19"/>
  <c r="E31" i="17"/>
  <c r="E9" i="155" l="1"/>
  <c r="E9" i="153"/>
  <c r="E10" i="139"/>
  <c r="E9" i="130" l="1"/>
  <c r="C9" i="130"/>
  <c r="C12" i="116"/>
  <c r="E12" i="116"/>
  <c r="E9" i="114"/>
  <c r="E12" i="114"/>
  <c r="C8" i="113"/>
  <c r="C11" i="47"/>
  <c r="C10" i="47"/>
  <c r="E12" i="47"/>
  <c r="E15" i="46"/>
  <c r="E14" i="22" l="1"/>
  <c r="C9" i="223" l="1"/>
  <c r="C8" i="12" l="1"/>
  <c r="D8" i="12"/>
  <c r="E8" i="12"/>
  <c r="C9" i="12"/>
  <c r="D9" i="12"/>
  <c r="E9" i="12"/>
  <c r="C10" i="12"/>
  <c r="F10" i="12" s="1"/>
  <c r="D10" i="12"/>
  <c r="E10" i="12"/>
  <c r="C11" i="12"/>
  <c r="D11" i="12"/>
  <c r="E11" i="12"/>
  <c r="C12" i="12"/>
  <c r="D12" i="12"/>
  <c r="E12" i="12"/>
  <c r="C13" i="12"/>
  <c r="D13" i="12"/>
  <c r="E13" i="12"/>
  <c r="C14" i="12"/>
  <c r="D14" i="12"/>
  <c r="E14" i="12"/>
  <c r="C15" i="12"/>
  <c r="D15" i="12"/>
  <c r="E15" i="12"/>
  <c r="C16" i="12"/>
  <c r="D16" i="12"/>
  <c r="E16" i="12"/>
  <c r="C17" i="12"/>
  <c r="D17" i="12"/>
  <c r="E17" i="12"/>
  <c r="C19" i="12"/>
  <c r="D19" i="12"/>
  <c r="E19" i="12"/>
  <c r="C20" i="12"/>
  <c r="D20" i="12"/>
  <c r="E20" i="12"/>
  <c r="C21" i="12"/>
  <c r="D21" i="12"/>
  <c r="E21" i="12"/>
  <c r="C22" i="12"/>
  <c r="D22" i="12"/>
  <c r="E22" i="12"/>
  <c r="C23" i="12"/>
  <c r="D23" i="12"/>
  <c r="E23" i="12"/>
  <c r="C24" i="12"/>
  <c r="D24" i="12"/>
  <c r="E24" i="12"/>
  <c r="C25" i="12"/>
  <c r="D25" i="12"/>
  <c r="E25" i="12"/>
  <c r="C26" i="12"/>
  <c r="D26" i="12"/>
  <c r="E26" i="12"/>
  <c r="C27" i="12"/>
  <c r="D27" i="12"/>
  <c r="E27" i="12"/>
  <c r="C28" i="12"/>
  <c r="D28" i="12"/>
  <c r="E28" i="12"/>
  <c r="C30" i="12"/>
  <c r="D30" i="12"/>
  <c r="E30" i="12"/>
  <c r="C31" i="12"/>
  <c r="D31" i="12"/>
  <c r="E31" i="12"/>
  <c r="C32" i="12"/>
  <c r="D32" i="12"/>
  <c r="E32" i="12"/>
  <c r="C33" i="12"/>
  <c r="D33" i="12"/>
  <c r="E33" i="12"/>
  <c r="C34" i="12"/>
  <c r="D34" i="12"/>
  <c r="E34" i="12"/>
  <c r="C35" i="12"/>
  <c r="D35" i="12"/>
  <c r="E35" i="12"/>
  <c r="C36" i="12"/>
  <c r="D36" i="12"/>
  <c r="E36" i="12"/>
  <c r="C37" i="12"/>
  <c r="D37" i="12"/>
  <c r="E37" i="12"/>
  <c r="C38" i="12"/>
  <c r="D38" i="12"/>
  <c r="E38" i="12"/>
  <c r="C39" i="12"/>
  <c r="D39" i="12"/>
  <c r="E39" i="12"/>
  <c r="F37" i="12" l="1"/>
  <c r="F8" i="12"/>
  <c r="F39" i="12"/>
  <c r="F26" i="12"/>
  <c r="F24" i="12"/>
  <c r="F22" i="12"/>
  <c r="F20" i="12"/>
  <c r="F17" i="12"/>
  <c r="F11" i="12"/>
  <c r="F34" i="12"/>
  <c r="F32" i="12"/>
  <c r="F30" i="12"/>
  <c r="F14" i="12"/>
  <c r="F35" i="12"/>
  <c r="F33" i="12"/>
  <c r="F31" i="12"/>
  <c r="F28" i="12"/>
  <c r="F15" i="12"/>
  <c r="F13" i="12"/>
  <c r="F9" i="12"/>
  <c r="F38" i="12"/>
  <c r="F36" i="12"/>
  <c r="F27" i="12"/>
  <c r="F25" i="12"/>
  <c r="F23" i="12"/>
  <c r="F21" i="12"/>
  <c r="F19" i="12"/>
  <c r="F16" i="12"/>
  <c r="F12" i="12"/>
  <c r="B116" i="42"/>
  <c r="B98" i="42"/>
  <c r="B80" i="42"/>
  <c r="B62" i="42"/>
  <c r="B44" i="42"/>
  <c r="B26" i="42"/>
  <c r="B8" i="42"/>
  <c r="B7" i="35"/>
  <c r="B116" i="40"/>
  <c r="B98" i="40"/>
  <c r="B80" i="40"/>
  <c r="B62" i="40"/>
  <c r="B44" i="40"/>
  <c r="B26" i="40"/>
  <c r="B8" i="40"/>
  <c r="B7" i="34"/>
  <c r="B98" i="38"/>
  <c r="B83" i="38"/>
  <c r="B68" i="38"/>
  <c r="B53" i="38"/>
  <c r="B38" i="38"/>
  <c r="B23" i="38"/>
  <c r="B8" i="38"/>
  <c r="B116" i="33"/>
  <c r="B98" i="33"/>
  <c r="B80" i="33"/>
  <c r="B62" i="33"/>
  <c r="B44" i="33"/>
  <c r="B26" i="33"/>
  <c r="B8" i="33"/>
  <c r="B7" i="31"/>
  <c r="B7" i="41"/>
  <c r="B7" i="39"/>
  <c r="B5" i="32"/>
  <c r="B98" i="37"/>
  <c r="B83" i="37"/>
  <c r="B68" i="37"/>
  <c r="B53" i="37"/>
  <c r="B38" i="37"/>
  <c r="B23" i="37"/>
  <c r="B8" i="37"/>
  <c r="B7" i="36"/>
  <c r="B7" i="29"/>
  <c r="B7" i="28"/>
  <c r="B53" i="27"/>
  <c r="B38" i="27"/>
  <c r="B23" i="27"/>
  <c r="B8" i="27"/>
  <c r="B53" i="25"/>
  <c r="B38" i="25"/>
  <c r="B23" i="25"/>
  <c r="B8" i="25"/>
  <c r="B7" i="30"/>
  <c r="B16" i="196"/>
  <c r="B7" i="196"/>
  <c r="B16" i="194"/>
  <c r="B7" i="194"/>
  <c r="B7" i="14"/>
  <c r="B7" i="13"/>
  <c r="D31" i="333" l="1"/>
  <c r="D26" i="333"/>
  <c r="D21" i="333"/>
  <c r="D16" i="333"/>
  <c r="C31" i="456" s="1"/>
  <c r="E78" i="333"/>
  <c r="E75" i="333"/>
  <c r="E72" i="333"/>
  <c r="E69" i="333"/>
  <c r="C28" i="456" l="1"/>
  <c r="F73" i="333"/>
  <c r="F57" i="333"/>
  <c r="F41" i="333"/>
  <c r="F72" i="333"/>
  <c r="F56" i="333"/>
  <c r="F40" i="333"/>
  <c r="F79" i="333"/>
  <c r="F63" i="333"/>
  <c r="F47" i="333"/>
  <c r="F78" i="333"/>
  <c r="F62" i="333"/>
  <c r="F46" i="333"/>
  <c r="F70" i="333"/>
  <c r="F54" i="333"/>
  <c r="F38" i="333"/>
  <c r="F69" i="333"/>
  <c r="F53" i="333"/>
  <c r="F37" i="333"/>
  <c r="F76" i="333"/>
  <c r="F60" i="333"/>
  <c r="F44" i="333"/>
  <c r="F75" i="333"/>
  <c r="F59" i="333"/>
  <c r="F43" i="333"/>
  <c r="E38" i="333"/>
  <c r="E41" i="333"/>
  <c r="E44" i="333"/>
  <c r="E47" i="333"/>
  <c r="E54" i="333"/>
  <c r="E57" i="333"/>
  <c r="E60" i="333"/>
  <c r="E63" i="333"/>
  <c r="E70" i="333"/>
  <c r="E73" i="333"/>
  <c r="E76" i="333"/>
  <c r="E79" i="333"/>
  <c r="E13" i="333"/>
  <c r="E14" i="333"/>
  <c r="E15" i="333"/>
  <c r="E16" i="333"/>
  <c r="E18" i="333"/>
  <c r="E19" i="333"/>
  <c r="E20" i="333"/>
  <c r="E21" i="333"/>
  <c r="E23" i="333"/>
  <c r="E24" i="333"/>
  <c r="E25" i="333"/>
  <c r="E26" i="333"/>
  <c r="E28" i="333"/>
  <c r="E29" i="333"/>
  <c r="E30" i="333"/>
  <c r="E31" i="333"/>
  <c r="E37" i="333"/>
  <c r="E40" i="333"/>
  <c r="E43" i="333"/>
  <c r="E46" i="333"/>
  <c r="E53" i="333"/>
  <c r="E56" i="333"/>
  <c r="E59" i="333"/>
  <c r="E62" i="333"/>
  <c r="E68" i="332" l="1"/>
  <c r="E543" i="332" l="1"/>
  <c r="E542" i="332"/>
  <c r="E541" i="332"/>
  <c r="E540" i="332"/>
  <c r="E539" i="332"/>
  <c r="E538" i="332"/>
  <c r="E537" i="332"/>
  <c r="E536" i="332"/>
  <c r="E535" i="332"/>
  <c r="E534" i="332"/>
  <c r="E533" i="332"/>
  <c r="E532" i="332"/>
  <c r="E531" i="332"/>
  <c r="E530" i="332"/>
  <c r="E529" i="332"/>
  <c r="E528" i="332"/>
  <c r="E527" i="332"/>
  <c r="E526" i="332"/>
  <c r="E525" i="332"/>
  <c r="E524" i="332"/>
  <c r="E523" i="332"/>
  <c r="E522" i="332"/>
  <c r="E521" i="332"/>
  <c r="E520" i="332"/>
  <c r="E519" i="332"/>
  <c r="E518" i="332"/>
  <c r="E517" i="332"/>
  <c r="E516" i="332"/>
  <c r="E515" i="332"/>
  <c r="E514" i="332"/>
  <c r="E513" i="332"/>
  <c r="E512" i="332"/>
  <c r="E407" i="332"/>
  <c r="E406" i="332"/>
  <c r="E405" i="332"/>
  <c r="E404" i="332"/>
  <c r="E403" i="332"/>
  <c r="E402" i="332"/>
  <c r="E401" i="332"/>
  <c r="E400" i="332"/>
  <c r="E399" i="332"/>
  <c r="E398" i="332"/>
  <c r="E397" i="332"/>
  <c r="E396" i="332"/>
  <c r="E395" i="332"/>
  <c r="E394" i="332"/>
  <c r="E393" i="332"/>
  <c r="E392" i="332"/>
  <c r="E391" i="332"/>
  <c r="E390" i="332"/>
  <c r="E389" i="332"/>
  <c r="E388" i="332"/>
  <c r="E387" i="332"/>
  <c r="E386" i="332"/>
  <c r="E385" i="332"/>
  <c r="E384" i="332"/>
  <c r="E383" i="332"/>
  <c r="E382" i="332"/>
  <c r="E381" i="332"/>
  <c r="E380" i="332"/>
  <c r="E379" i="332"/>
  <c r="E378" i="332"/>
  <c r="E377" i="332"/>
  <c r="E376" i="332"/>
  <c r="E270" i="332"/>
  <c r="E269" i="332"/>
  <c r="E268" i="332"/>
  <c r="E267" i="332"/>
  <c r="E266" i="332"/>
  <c r="E265" i="332"/>
  <c r="E264" i="332"/>
  <c r="E263" i="332"/>
  <c r="E262" i="332"/>
  <c r="E261" i="332"/>
  <c r="E260" i="332"/>
  <c r="E259" i="332"/>
  <c r="E258" i="332"/>
  <c r="E257" i="332"/>
  <c r="E256" i="332"/>
  <c r="E255" i="332"/>
  <c r="E254" i="332"/>
  <c r="E253" i="332"/>
  <c r="E252" i="332"/>
  <c r="E251" i="332"/>
  <c r="E250" i="332"/>
  <c r="E249" i="332"/>
  <c r="E248" i="332"/>
  <c r="E247" i="332"/>
  <c r="E246" i="332"/>
  <c r="E245" i="332"/>
  <c r="E244" i="332"/>
  <c r="E243" i="332"/>
  <c r="E242" i="332"/>
  <c r="E241" i="332"/>
  <c r="E240" i="332"/>
  <c r="E239" i="332"/>
  <c r="E134" i="332"/>
  <c r="E133" i="332"/>
  <c r="E132" i="332"/>
  <c r="E131" i="332"/>
  <c r="E130" i="332"/>
  <c r="E129" i="332"/>
  <c r="E128" i="332"/>
  <c r="E127" i="332"/>
  <c r="E126" i="332"/>
  <c r="E125" i="332"/>
  <c r="E124" i="332"/>
  <c r="E123" i="332"/>
  <c r="E122" i="332"/>
  <c r="E121" i="332"/>
  <c r="F341" i="332"/>
  <c r="F340" i="332"/>
  <c r="F339" i="332"/>
  <c r="F338" i="332"/>
  <c r="F337" i="332"/>
  <c r="F336" i="332"/>
  <c r="F335" i="332"/>
  <c r="F334" i="332"/>
  <c r="F333" i="332"/>
  <c r="F332" i="332"/>
  <c r="F331" i="332"/>
  <c r="F330" i="332"/>
  <c r="F329" i="332"/>
  <c r="F328" i="332"/>
  <c r="F327" i="332"/>
  <c r="F326" i="332"/>
  <c r="F325" i="332"/>
  <c r="F324" i="332"/>
  <c r="F323" i="332"/>
  <c r="F322" i="332"/>
  <c r="F321" i="332"/>
  <c r="F320" i="332"/>
  <c r="F319" i="332"/>
  <c r="F318" i="332"/>
  <c r="F317" i="332"/>
  <c r="F316" i="332"/>
  <c r="F315" i="332"/>
  <c r="F314" i="332"/>
  <c r="F313" i="332"/>
  <c r="F312" i="332"/>
  <c r="F311" i="332"/>
  <c r="F310" i="332"/>
  <c r="F204" i="332"/>
  <c r="F203" i="332"/>
  <c r="F202" i="332"/>
  <c r="F201" i="332"/>
  <c r="F200" i="332"/>
  <c r="F199" i="332"/>
  <c r="F198" i="332"/>
  <c r="F197" i="332"/>
  <c r="F196" i="332"/>
  <c r="F195" i="332"/>
  <c r="F194" i="332"/>
  <c r="F193" i="332"/>
  <c r="F192" i="332"/>
  <c r="F191" i="332"/>
  <c r="F190" i="332"/>
  <c r="F189" i="332"/>
  <c r="F188" i="332"/>
  <c r="F187" i="332"/>
  <c r="F186" i="332"/>
  <c r="F185" i="332"/>
  <c r="F184" i="332"/>
  <c r="F183" i="332"/>
  <c r="F182" i="332"/>
  <c r="F181" i="332"/>
  <c r="F180" i="332"/>
  <c r="F179" i="332"/>
  <c r="F178" i="332"/>
  <c r="F177" i="332"/>
  <c r="F176" i="332"/>
  <c r="F175" i="332"/>
  <c r="F174" i="332"/>
  <c r="F173" i="332"/>
  <c r="G204" i="332"/>
  <c r="G203" i="332"/>
  <c r="G202" i="332"/>
  <c r="G201" i="332"/>
  <c r="G200" i="332"/>
  <c r="G199" i="332"/>
  <c r="G198" i="332"/>
  <c r="G197" i="332"/>
  <c r="G196" i="332"/>
  <c r="G195" i="332"/>
  <c r="G194" i="332"/>
  <c r="G193" i="332"/>
  <c r="G192" i="332"/>
  <c r="G191" i="332"/>
  <c r="G190" i="332"/>
  <c r="G189" i="332"/>
  <c r="G188" i="332"/>
  <c r="G187" i="332"/>
  <c r="G186" i="332"/>
  <c r="G185" i="332"/>
  <c r="G184" i="332"/>
  <c r="G183" i="332"/>
  <c r="G182" i="332"/>
  <c r="G181" i="332"/>
  <c r="G180" i="332"/>
  <c r="G179" i="332"/>
  <c r="G178" i="332"/>
  <c r="G177" i="332"/>
  <c r="G176" i="332"/>
  <c r="G175" i="332"/>
  <c r="G174" i="332"/>
  <c r="G173" i="332"/>
  <c r="F374" i="332"/>
  <c r="F373" i="332"/>
  <c r="F372" i="332"/>
  <c r="F371" i="332"/>
  <c r="F370" i="332"/>
  <c r="F369" i="332"/>
  <c r="F368" i="332"/>
  <c r="F367" i="332"/>
  <c r="F366" i="332"/>
  <c r="F365" i="332"/>
  <c r="F364" i="332"/>
  <c r="F363" i="332"/>
  <c r="F362" i="332"/>
  <c r="F361" i="332"/>
  <c r="F360" i="332"/>
  <c r="F359" i="332"/>
  <c r="F358" i="332"/>
  <c r="F357" i="332"/>
  <c r="F356" i="332"/>
  <c r="F355" i="332"/>
  <c r="F354" i="332"/>
  <c r="F353" i="332"/>
  <c r="F352" i="332"/>
  <c r="F351" i="332"/>
  <c r="F350" i="332"/>
  <c r="F349" i="332"/>
  <c r="F348" i="332"/>
  <c r="F347" i="332"/>
  <c r="F346" i="332"/>
  <c r="F345" i="332"/>
  <c r="F344" i="332"/>
  <c r="F343" i="332"/>
  <c r="F237" i="332"/>
  <c r="F236" i="332"/>
  <c r="F235" i="332"/>
  <c r="F234" i="332"/>
  <c r="F233" i="332"/>
  <c r="F232" i="332"/>
  <c r="F231" i="332"/>
  <c r="F230" i="332"/>
  <c r="F229" i="332"/>
  <c r="F228" i="332"/>
  <c r="F227" i="332"/>
  <c r="F226" i="332"/>
  <c r="F225" i="332"/>
  <c r="F224" i="332"/>
  <c r="F223" i="332"/>
  <c r="F222" i="332"/>
  <c r="F221" i="332"/>
  <c r="F220" i="332"/>
  <c r="F219" i="332"/>
  <c r="F218" i="332"/>
  <c r="F217" i="332"/>
  <c r="F216" i="332"/>
  <c r="F215" i="332"/>
  <c r="F214" i="332"/>
  <c r="F213" i="332"/>
  <c r="F212" i="332"/>
  <c r="F211" i="332"/>
  <c r="F210" i="332"/>
  <c r="F209" i="332"/>
  <c r="F208" i="332"/>
  <c r="F207" i="332"/>
  <c r="F206" i="332"/>
  <c r="G374" i="332"/>
  <c r="G373" i="332"/>
  <c r="G372" i="332"/>
  <c r="G371" i="332"/>
  <c r="G370" i="332"/>
  <c r="G369" i="332"/>
  <c r="G368" i="332"/>
  <c r="G367" i="332"/>
  <c r="G366" i="332"/>
  <c r="G365" i="332"/>
  <c r="G364" i="332"/>
  <c r="G363" i="332"/>
  <c r="G362" i="332"/>
  <c r="G361" i="332"/>
  <c r="G360" i="332"/>
  <c r="G359" i="332"/>
  <c r="G358" i="332"/>
  <c r="G357" i="332"/>
  <c r="G356" i="332"/>
  <c r="G355" i="332"/>
  <c r="G354" i="332"/>
  <c r="G353" i="332"/>
  <c r="G352" i="332"/>
  <c r="G351" i="332"/>
  <c r="G350" i="332"/>
  <c r="G349" i="332"/>
  <c r="G348" i="332"/>
  <c r="G347" i="332"/>
  <c r="G346" i="332"/>
  <c r="G345" i="332"/>
  <c r="G344" i="332"/>
  <c r="G343" i="332"/>
  <c r="F407" i="332"/>
  <c r="F406" i="332"/>
  <c r="F405" i="332"/>
  <c r="F404" i="332"/>
  <c r="F403" i="332"/>
  <c r="F402" i="332"/>
  <c r="F401" i="332"/>
  <c r="F400" i="332"/>
  <c r="F399" i="332"/>
  <c r="F398" i="332"/>
  <c r="F397" i="332"/>
  <c r="F396" i="332"/>
  <c r="F395" i="332"/>
  <c r="F394" i="332"/>
  <c r="F393" i="332"/>
  <c r="F392" i="332"/>
  <c r="F391" i="332"/>
  <c r="F390" i="332"/>
  <c r="F389" i="332"/>
  <c r="F388" i="332"/>
  <c r="F387" i="332"/>
  <c r="F386" i="332"/>
  <c r="F385" i="332"/>
  <c r="F384" i="332"/>
  <c r="F383" i="332"/>
  <c r="F382" i="332"/>
  <c r="F381" i="332"/>
  <c r="F380" i="332"/>
  <c r="F379" i="332"/>
  <c r="F378" i="332"/>
  <c r="F377" i="332"/>
  <c r="F376" i="332"/>
  <c r="F270" i="332"/>
  <c r="F269" i="332"/>
  <c r="F268" i="332"/>
  <c r="F267" i="332"/>
  <c r="F266" i="332"/>
  <c r="F265" i="332"/>
  <c r="F264" i="332"/>
  <c r="F263" i="332"/>
  <c r="F262" i="332"/>
  <c r="F261" i="332"/>
  <c r="F260" i="332"/>
  <c r="F259" i="332"/>
  <c r="F258" i="332"/>
  <c r="F257" i="332"/>
  <c r="F256" i="332"/>
  <c r="F255" i="332"/>
  <c r="F254" i="332"/>
  <c r="F253" i="332"/>
  <c r="F252" i="332"/>
  <c r="F251" i="332"/>
  <c r="F250" i="332"/>
  <c r="F249" i="332"/>
  <c r="F248" i="332"/>
  <c r="F247" i="332"/>
  <c r="F246" i="332"/>
  <c r="F245" i="332"/>
  <c r="F244" i="332"/>
  <c r="F243" i="332"/>
  <c r="F242" i="332"/>
  <c r="F241" i="332"/>
  <c r="F240" i="332"/>
  <c r="F239" i="332"/>
  <c r="G134" i="332"/>
  <c r="G133" i="332"/>
  <c r="G132" i="332"/>
  <c r="G131" i="332"/>
  <c r="G130" i="332"/>
  <c r="G129" i="332"/>
  <c r="G128" i="332"/>
  <c r="G127" i="332"/>
  <c r="G126" i="332"/>
  <c r="G125" i="332"/>
  <c r="G124" i="332"/>
  <c r="G123" i="332"/>
  <c r="G122" i="332"/>
  <c r="G121" i="332"/>
  <c r="G120" i="332"/>
  <c r="G407" i="332"/>
  <c r="G406" i="332"/>
  <c r="G405" i="332"/>
  <c r="G404" i="332"/>
  <c r="G403" i="332"/>
  <c r="G402" i="332"/>
  <c r="G401" i="332"/>
  <c r="G400" i="332"/>
  <c r="G399" i="332"/>
  <c r="G398" i="332"/>
  <c r="G397" i="332"/>
  <c r="G396" i="332"/>
  <c r="G395" i="332"/>
  <c r="G394" i="332"/>
  <c r="G393" i="332"/>
  <c r="G392" i="332"/>
  <c r="G391" i="332"/>
  <c r="G390" i="332"/>
  <c r="G389" i="332"/>
  <c r="G388" i="332"/>
  <c r="G387" i="332"/>
  <c r="G386" i="332"/>
  <c r="G385" i="332"/>
  <c r="G384" i="332"/>
  <c r="G383" i="332"/>
  <c r="G382" i="332"/>
  <c r="G381" i="332"/>
  <c r="G380" i="332"/>
  <c r="G379" i="332"/>
  <c r="G378" i="332"/>
  <c r="G377" i="332"/>
  <c r="G376" i="332"/>
  <c r="F440" i="332"/>
  <c r="F439" i="332"/>
  <c r="F438" i="332"/>
  <c r="F437" i="332"/>
  <c r="F436" i="332"/>
  <c r="F435" i="332"/>
  <c r="F434" i="332"/>
  <c r="F433" i="332"/>
  <c r="F432" i="332"/>
  <c r="F431" i="332"/>
  <c r="F430" i="332"/>
  <c r="F429" i="332"/>
  <c r="F428" i="332"/>
  <c r="F427" i="332"/>
  <c r="F426" i="332"/>
  <c r="F425" i="332"/>
  <c r="F424" i="332"/>
  <c r="F423" i="332"/>
  <c r="F422" i="332"/>
  <c r="F421" i="332"/>
  <c r="F420" i="332"/>
  <c r="G167" i="332"/>
  <c r="G166" i="332"/>
  <c r="G165" i="332"/>
  <c r="G164" i="332"/>
  <c r="G163" i="332"/>
  <c r="G162" i="332"/>
  <c r="G161" i="332"/>
  <c r="G160" i="332"/>
  <c r="G159" i="332"/>
  <c r="G158" i="332"/>
  <c r="F419" i="332"/>
  <c r="F418" i="332"/>
  <c r="F417" i="332"/>
  <c r="F416" i="332"/>
  <c r="F415" i="332"/>
  <c r="F414" i="332"/>
  <c r="F413" i="332"/>
  <c r="F412" i="332"/>
  <c r="F411" i="332"/>
  <c r="F410" i="332"/>
  <c r="F409" i="332"/>
  <c r="F303" i="332"/>
  <c r="F302" i="332"/>
  <c r="F301" i="332"/>
  <c r="F300" i="332"/>
  <c r="F299" i="332"/>
  <c r="F298" i="332"/>
  <c r="F297" i="332"/>
  <c r="F296" i="332"/>
  <c r="F295" i="332"/>
  <c r="F294" i="332"/>
  <c r="F293" i="332"/>
  <c r="F292" i="332"/>
  <c r="F291" i="332"/>
  <c r="F290" i="332"/>
  <c r="F289" i="332"/>
  <c r="F288" i="332"/>
  <c r="F287" i="332"/>
  <c r="F286" i="332"/>
  <c r="F285" i="332"/>
  <c r="F284" i="332"/>
  <c r="F283" i="332"/>
  <c r="F282" i="332"/>
  <c r="F281" i="332"/>
  <c r="F280" i="332"/>
  <c r="F279" i="332"/>
  <c r="F278" i="332"/>
  <c r="F277" i="332"/>
  <c r="F276" i="332"/>
  <c r="F275" i="332"/>
  <c r="F274" i="332"/>
  <c r="F273" i="332"/>
  <c r="F272" i="332"/>
  <c r="F167" i="332"/>
  <c r="F166" i="332"/>
  <c r="F165" i="332"/>
  <c r="F164" i="332"/>
  <c r="F163" i="332"/>
  <c r="F162" i="332"/>
  <c r="F161" i="332"/>
  <c r="F160" i="332"/>
  <c r="F159" i="332"/>
  <c r="F158" i="332"/>
  <c r="G157" i="332"/>
  <c r="G156" i="332"/>
  <c r="G155" i="332"/>
  <c r="G154" i="332"/>
  <c r="G153" i="332"/>
  <c r="G152" i="332"/>
  <c r="G151" i="332"/>
  <c r="G150" i="332"/>
  <c r="G149" i="332"/>
  <c r="G148" i="332"/>
  <c r="G147" i="332"/>
  <c r="G146" i="332"/>
  <c r="G145" i="332"/>
  <c r="G144" i="332"/>
  <c r="G143" i="332"/>
  <c r="G142" i="332"/>
  <c r="G141" i="332"/>
  <c r="G140" i="332"/>
  <c r="G139" i="332"/>
  <c r="G138" i="332"/>
  <c r="G137" i="332"/>
  <c r="G136" i="332"/>
  <c r="G440" i="332"/>
  <c r="G439" i="332"/>
  <c r="G438" i="332"/>
  <c r="G437" i="332"/>
  <c r="G436" i="332"/>
  <c r="G435" i="332"/>
  <c r="G434" i="332"/>
  <c r="G433" i="332"/>
  <c r="G432" i="332"/>
  <c r="G431" i="332"/>
  <c r="G430" i="332"/>
  <c r="G429" i="332"/>
  <c r="G428" i="332"/>
  <c r="G427" i="332"/>
  <c r="G426" i="332"/>
  <c r="G425" i="332"/>
  <c r="G424" i="332"/>
  <c r="G423" i="332"/>
  <c r="G422" i="332"/>
  <c r="G421" i="332"/>
  <c r="G420" i="332"/>
  <c r="G419" i="332"/>
  <c r="G418" i="332"/>
  <c r="G417" i="332"/>
  <c r="G416" i="332"/>
  <c r="G415" i="332"/>
  <c r="G414" i="332"/>
  <c r="G413" i="332"/>
  <c r="G412" i="332"/>
  <c r="G411" i="332"/>
  <c r="G410" i="332"/>
  <c r="G409" i="332"/>
  <c r="F38" i="332"/>
  <c r="F40" i="332"/>
  <c r="F42" i="332"/>
  <c r="F45" i="332"/>
  <c r="F46" i="332"/>
  <c r="F48" i="332"/>
  <c r="F50" i="332"/>
  <c r="F52" i="332"/>
  <c r="F54" i="332"/>
  <c r="F56" i="332"/>
  <c r="F58" i="332"/>
  <c r="F60" i="332"/>
  <c r="F62" i="332"/>
  <c r="F64" i="332"/>
  <c r="F66" i="332"/>
  <c r="F68" i="332"/>
  <c r="F70" i="332"/>
  <c r="F72" i="332"/>
  <c r="F74" i="332"/>
  <c r="F76" i="332"/>
  <c r="F79" i="332"/>
  <c r="F81" i="332"/>
  <c r="F83" i="332"/>
  <c r="E510" i="332"/>
  <c r="E509" i="332"/>
  <c r="E508" i="332"/>
  <c r="E507" i="332"/>
  <c r="E506" i="332"/>
  <c r="E505" i="332"/>
  <c r="E504" i="332"/>
  <c r="E503" i="332"/>
  <c r="E502" i="332"/>
  <c r="E501" i="332"/>
  <c r="E500" i="332"/>
  <c r="E499" i="332"/>
  <c r="E498" i="332"/>
  <c r="E497" i="332"/>
  <c r="E496" i="332"/>
  <c r="E495" i="332"/>
  <c r="E494" i="332"/>
  <c r="E493" i="332"/>
  <c r="E492" i="332"/>
  <c r="E491" i="332"/>
  <c r="E490" i="332"/>
  <c r="E489" i="332"/>
  <c r="E488" i="332"/>
  <c r="E487" i="332"/>
  <c r="E486" i="332"/>
  <c r="E485" i="332"/>
  <c r="E484" i="332"/>
  <c r="E483" i="332"/>
  <c r="E482" i="332"/>
  <c r="E481" i="332"/>
  <c r="E480" i="332"/>
  <c r="E479" i="332"/>
  <c r="E374" i="332"/>
  <c r="E373" i="332"/>
  <c r="E372" i="332"/>
  <c r="E371" i="332"/>
  <c r="E370" i="332"/>
  <c r="E369" i="332"/>
  <c r="E368" i="332"/>
  <c r="E367" i="332"/>
  <c r="E366" i="332"/>
  <c r="E365" i="332"/>
  <c r="E364" i="332"/>
  <c r="E363" i="332"/>
  <c r="E362" i="332"/>
  <c r="E361" i="332"/>
  <c r="E360" i="332"/>
  <c r="E359" i="332"/>
  <c r="E358" i="332"/>
  <c r="E357" i="332"/>
  <c r="E356" i="332"/>
  <c r="E355" i="332"/>
  <c r="E354" i="332"/>
  <c r="E353" i="332"/>
  <c r="E352" i="332"/>
  <c r="E351" i="332"/>
  <c r="E350" i="332"/>
  <c r="E349" i="332"/>
  <c r="E348" i="332"/>
  <c r="E347" i="332"/>
  <c r="E346" i="332"/>
  <c r="E345" i="332"/>
  <c r="E344" i="332"/>
  <c r="E343" i="332"/>
  <c r="E237" i="332"/>
  <c r="E236" i="332"/>
  <c r="E235" i="332"/>
  <c r="E234" i="332"/>
  <c r="E233" i="332"/>
  <c r="E232" i="332"/>
  <c r="E231" i="332"/>
  <c r="E230" i="332"/>
  <c r="E229" i="332"/>
  <c r="E228" i="332"/>
  <c r="E227" i="332"/>
  <c r="E226" i="332"/>
  <c r="E225" i="332"/>
  <c r="E224" i="332"/>
  <c r="E223" i="332"/>
  <c r="E222" i="332"/>
  <c r="E221" i="332"/>
  <c r="E220" i="332"/>
  <c r="E219" i="332"/>
  <c r="E218" i="332"/>
  <c r="E217" i="332"/>
  <c r="E216" i="332"/>
  <c r="E215" i="332"/>
  <c r="E214" i="332"/>
  <c r="E213" i="332"/>
  <c r="E212" i="332"/>
  <c r="E211" i="332"/>
  <c r="E210" i="332"/>
  <c r="E209" i="332"/>
  <c r="E208" i="332"/>
  <c r="E207" i="332"/>
  <c r="E206" i="332"/>
  <c r="E576" i="332"/>
  <c r="E575" i="332"/>
  <c r="E574" i="332"/>
  <c r="E573" i="332"/>
  <c r="E572" i="332"/>
  <c r="E571" i="332"/>
  <c r="E570" i="332"/>
  <c r="E569" i="332"/>
  <c r="E568" i="332"/>
  <c r="E567" i="332"/>
  <c r="E566" i="332"/>
  <c r="E565" i="332"/>
  <c r="E564" i="332"/>
  <c r="E563" i="332"/>
  <c r="E562" i="332"/>
  <c r="E561" i="332"/>
  <c r="E560" i="332"/>
  <c r="E559" i="332"/>
  <c r="E558" i="332"/>
  <c r="E557" i="332"/>
  <c r="E556" i="332"/>
  <c r="E555" i="332"/>
  <c r="E554" i="332"/>
  <c r="E553" i="332"/>
  <c r="E552" i="332"/>
  <c r="E551" i="332"/>
  <c r="E550" i="332"/>
  <c r="E549" i="332"/>
  <c r="E548" i="332"/>
  <c r="E547" i="332"/>
  <c r="E546" i="332"/>
  <c r="E545" i="332"/>
  <c r="E440" i="332"/>
  <c r="E439" i="332"/>
  <c r="E438" i="332"/>
  <c r="E437" i="332"/>
  <c r="E436" i="332"/>
  <c r="E435" i="332"/>
  <c r="E434" i="332"/>
  <c r="E433" i="332"/>
  <c r="E432" i="332"/>
  <c r="E431" i="332"/>
  <c r="E430" i="332"/>
  <c r="E429" i="332"/>
  <c r="E428" i="332"/>
  <c r="E427" i="332"/>
  <c r="E426" i="332"/>
  <c r="E425" i="332"/>
  <c r="E424" i="332"/>
  <c r="E423" i="332"/>
  <c r="E422" i="332"/>
  <c r="E421" i="332"/>
  <c r="E420" i="332"/>
  <c r="E419" i="332"/>
  <c r="E418" i="332"/>
  <c r="E417" i="332"/>
  <c r="E416" i="332"/>
  <c r="E415" i="332"/>
  <c r="E414" i="332"/>
  <c r="E413" i="332"/>
  <c r="E412" i="332"/>
  <c r="E411" i="332"/>
  <c r="E410" i="332"/>
  <c r="E409" i="332"/>
  <c r="E303" i="332"/>
  <c r="E302" i="332"/>
  <c r="E301" i="332"/>
  <c r="E300" i="332"/>
  <c r="E299" i="332"/>
  <c r="E298" i="332"/>
  <c r="E297" i="332"/>
  <c r="E296" i="332"/>
  <c r="E295" i="332"/>
  <c r="E294" i="332"/>
  <c r="E293" i="332"/>
  <c r="E292" i="332"/>
  <c r="E291" i="332"/>
  <c r="E290" i="332"/>
  <c r="E289" i="332"/>
  <c r="E288" i="332"/>
  <c r="E287" i="332"/>
  <c r="E286" i="332"/>
  <c r="E285" i="332"/>
  <c r="E284" i="332"/>
  <c r="E283" i="332"/>
  <c r="E282" i="332"/>
  <c r="E281" i="332"/>
  <c r="E280" i="332"/>
  <c r="E279" i="332"/>
  <c r="E278" i="332"/>
  <c r="E277" i="332"/>
  <c r="E276" i="332"/>
  <c r="E275" i="332"/>
  <c r="E274" i="332"/>
  <c r="E273" i="332"/>
  <c r="E272" i="332"/>
  <c r="E167" i="332"/>
  <c r="E166" i="332"/>
  <c r="E165" i="332"/>
  <c r="E164" i="332"/>
  <c r="E163" i="332"/>
  <c r="E162" i="332"/>
  <c r="E161" i="332"/>
  <c r="E160" i="332"/>
  <c r="E159" i="332"/>
  <c r="E158" i="332"/>
  <c r="E157" i="332"/>
  <c r="E156" i="332"/>
  <c r="E155" i="332"/>
  <c r="E154" i="332"/>
  <c r="E153" i="332"/>
  <c r="E152" i="332"/>
  <c r="E151" i="332"/>
  <c r="E150" i="332"/>
  <c r="E149" i="332"/>
  <c r="E148" i="332"/>
  <c r="E147" i="332"/>
  <c r="E146" i="332"/>
  <c r="E145" i="332"/>
  <c r="E144" i="332"/>
  <c r="E143" i="332"/>
  <c r="E142" i="332"/>
  <c r="E141" i="332"/>
  <c r="E140" i="332"/>
  <c r="E139" i="332"/>
  <c r="E138" i="332"/>
  <c r="E137" i="332"/>
  <c r="E136" i="332"/>
  <c r="E13" i="332"/>
  <c r="E14" i="332"/>
  <c r="E15" i="332"/>
  <c r="E16" i="332"/>
  <c r="E18" i="332"/>
  <c r="E19" i="332"/>
  <c r="E20" i="332"/>
  <c r="E21" i="332"/>
  <c r="E23" i="332"/>
  <c r="E24" i="332"/>
  <c r="E25" i="332"/>
  <c r="E26" i="332"/>
  <c r="E28" i="332"/>
  <c r="E29" i="332"/>
  <c r="E30" i="332"/>
  <c r="E31" i="332"/>
  <c r="E37" i="332"/>
  <c r="G37" i="332"/>
  <c r="E38" i="332"/>
  <c r="G38" i="332"/>
  <c r="E39" i="332"/>
  <c r="G39" i="332"/>
  <c r="E40" i="332"/>
  <c r="G40" i="332"/>
  <c r="E41" i="332"/>
  <c r="G41" i="332"/>
  <c r="E42" i="332"/>
  <c r="G42" i="332"/>
  <c r="E43" i="332"/>
  <c r="G43" i="332"/>
  <c r="E44" i="332"/>
  <c r="G44" i="332"/>
  <c r="E45" i="332"/>
  <c r="G45" i="332"/>
  <c r="E46" i="332"/>
  <c r="G46" i="332"/>
  <c r="E47" i="332"/>
  <c r="G47" i="332"/>
  <c r="E48" i="332"/>
  <c r="G48" i="332"/>
  <c r="E49" i="332"/>
  <c r="G49" i="332"/>
  <c r="E50" i="332"/>
  <c r="G50" i="332"/>
  <c r="E51" i="332"/>
  <c r="G51" i="332"/>
  <c r="E52" i="332"/>
  <c r="G52" i="332"/>
  <c r="E53" i="332"/>
  <c r="G53" i="332"/>
  <c r="E54" i="332"/>
  <c r="G54" i="332"/>
  <c r="E55" i="332"/>
  <c r="G55" i="332"/>
  <c r="E56" i="332"/>
  <c r="G56" i="332"/>
  <c r="E57" i="332"/>
  <c r="G57" i="332"/>
  <c r="E58" i="332"/>
  <c r="G58" i="332"/>
  <c r="E59" i="332"/>
  <c r="G59" i="332"/>
  <c r="E60" i="332"/>
  <c r="G60" i="332"/>
  <c r="E61" i="332"/>
  <c r="G61" i="332"/>
  <c r="E62" i="332"/>
  <c r="G62" i="332"/>
  <c r="E63" i="332"/>
  <c r="G63" i="332"/>
  <c r="E64" i="332"/>
  <c r="G64" i="332"/>
  <c r="E65" i="332"/>
  <c r="G65" i="332"/>
  <c r="E66" i="332"/>
  <c r="G66" i="332"/>
  <c r="E67" i="332"/>
  <c r="G67" i="332"/>
  <c r="G68" i="332"/>
  <c r="E70" i="332"/>
  <c r="G70" i="332"/>
  <c r="E71" i="332"/>
  <c r="G71" i="332"/>
  <c r="E72" i="332"/>
  <c r="G72" i="332"/>
  <c r="E73" i="332"/>
  <c r="G73" i="332"/>
  <c r="E74" i="332"/>
  <c r="G74" i="332"/>
  <c r="E75" i="332"/>
  <c r="G75" i="332"/>
  <c r="E76" i="332"/>
  <c r="G76" i="332"/>
  <c r="E77" i="332"/>
  <c r="G77" i="332"/>
  <c r="E78" i="332"/>
  <c r="G78" i="332"/>
  <c r="E79" i="332"/>
  <c r="G79" i="332"/>
  <c r="E80" i="332"/>
  <c r="G80" i="332"/>
  <c r="E81" i="332"/>
  <c r="G81" i="332"/>
  <c r="E82" i="332"/>
  <c r="G82" i="332"/>
  <c r="E83" i="332"/>
  <c r="G83" i="332"/>
  <c r="E84" i="332"/>
  <c r="G84" i="332"/>
  <c r="E85" i="332"/>
  <c r="G85" i="332"/>
  <c r="E86" i="332"/>
  <c r="G86" i="332"/>
  <c r="E87" i="332"/>
  <c r="G87" i="332"/>
  <c r="E88" i="332"/>
  <c r="G88" i="332"/>
  <c r="E89" i="332"/>
  <c r="G89" i="332"/>
  <c r="E90" i="332"/>
  <c r="G90" i="332"/>
  <c r="E91" i="332"/>
  <c r="G91" i="332"/>
  <c r="E92" i="332"/>
  <c r="G92" i="332"/>
  <c r="E93" i="332"/>
  <c r="G93" i="332"/>
  <c r="E94" i="332"/>
  <c r="G94" i="332"/>
  <c r="E95" i="332"/>
  <c r="G95" i="332"/>
  <c r="E96" i="332"/>
  <c r="G96" i="332"/>
  <c r="E97" i="332"/>
  <c r="G97" i="332"/>
  <c r="E98" i="332"/>
  <c r="G98" i="332"/>
  <c r="E99" i="332"/>
  <c r="G99" i="332"/>
  <c r="E100" i="332"/>
  <c r="G100" i="332"/>
  <c r="E101" i="332"/>
  <c r="G101" i="332"/>
  <c r="E103" i="332"/>
  <c r="G103" i="332"/>
  <c r="E104" i="332"/>
  <c r="G104" i="332"/>
  <c r="E105" i="332"/>
  <c r="G105" i="332"/>
  <c r="E106" i="332"/>
  <c r="G106" i="332"/>
  <c r="E107" i="332"/>
  <c r="G107" i="332"/>
  <c r="E108" i="332"/>
  <c r="G108" i="332"/>
  <c r="E109" i="332"/>
  <c r="G109" i="332"/>
  <c r="E110" i="332"/>
  <c r="G110" i="332"/>
  <c r="E111" i="332"/>
  <c r="G111" i="332"/>
  <c r="E112" i="332"/>
  <c r="G112" i="332"/>
  <c r="E113" i="332"/>
  <c r="G113" i="332"/>
  <c r="E114" i="332"/>
  <c r="G114" i="332"/>
  <c r="E115" i="332"/>
  <c r="G115" i="332"/>
  <c r="E116" i="332"/>
  <c r="G116" i="332"/>
  <c r="E117" i="332"/>
  <c r="G117" i="332"/>
  <c r="E118" i="332"/>
  <c r="G118" i="332"/>
  <c r="E119" i="332"/>
  <c r="G119" i="332"/>
  <c r="E120" i="332"/>
  <c r="E477" i="332"/>
  <c r="E476" i="332"/>
  <c r="E475" i="332"/>
  <c r="E474" i="332"/>
  <c r="E473" i="332"/>
  <c r="E472" i="332"/>
  <c r="E471" i="332"/>
  <c r="E470" i="332"/>
  <c r="E469" i="332"/>
  <c r="E468" i="332"/>
  <c r="E467" i="332"/>
  <c r="E466" i="332"/>
  <c r="E465" i="332"/>
  <c r="E464" i="332"/>
  <c r="E463" i="332"/>
  <c r="E462" i="332"/>
  <c r="E461" i="332"/>
  <c r="E460" i="332"/>
  <c r="E459" i="332"/>
  <c r="E458" i="332"/>
  <c r="E457" i="332"/>
  <c r="E456" i="332"/>
  <c r="E455" i="332"/>
  <c r="E454" i="332"/>
  <c r="E453" i="332"/>
  <c r="E452" i="332"/>
  <c r="E451" i="332"/>
  <c r="E450" i="332"/>
  <c r="E449" i="332"/>
  <c r="E448" i="332"/>
  <c r="E447" i="332"/>
  <c r="E446" i="332"/>
  <c r="E341" i="332"/>
  <c r="E340" i="332"/>
  <c r="E339" i="332"/>
  <c r="E338" i="332"/>
  <c r="E337" i="332"/>
  <c r="E336" i="332"/>
  <c r="E335" i="332"/>
  <c r="E334" i="332"/>
  <c r="E333" i="332"/>
  <c r="E332" i="332"/>
  <c r="E331" i="332"/>
  <c r="E330" i="332"/>
  <c r="E329" i="332"/>
  <c r="E328" i="332"/>
  <c r="E327" i="332"/>
  <c r="E326" i="332"/>
  <c r="E325" i="332"/>
  <c r="E324" i="332"/>
  <c r="E323" i="332"/>
  <c r="E322" i="332"/>
  <c r="E321" i="332"/>
  <c r="E320" i="332"/>
  <c r="E319" i="332"/>
  <c r="E318" i="332"/>
  <c r="E317" i="332"/>
  <c r="E316" i="332"/>
  <c r="E315" i="332"/>
  <c r="E314" i="332"/>
  <c r="E313" i="332"/>
  <c r="E312" i="332"/>
  <c r="E311" i="332"/>
  <c r="E310" i="332"/>
  <c r="E204" i="332"/>
  <c r="E203" i="332"/>
  <c r="E202" i="332"/>
  <c r="E201" i="332"/>
  <c r="E200" i="332"/>
  <c r="E199" i="332"/>
  <c r="E198" i="332"/>
  <c r="E197" i="332"/>
  <c r="E196" i="332"/>
  <c r="E195" i="332"/>
  <c r="E194" i="332"/>
  <c r="E193" i="332"/>
  <c r="E192" i="332"/>
  <c r="E191" i="332"/>
  <c r="E190" i="332"/>
  <c r="E189" i="332"/>
  <c r="E188" i="332"/>
  <c r="E187" i="332"/>
  <c r="E186" i="332"/>
  <c r="E185" i="332"/>
  <c r="E184" i="332"/>
  <c r="E183" i="332"/>
  <c r="E182" i="332"/>
  <c r="E181" i="332"/>
  <c r="E180" i="332"/>
  <c r="E179" i="332"/>
  <c r="E178" i="332"/>
  <c r="E177" i="332"/>
  <c r="E176" i="332"/>
  <c r="E175" i="332"/>
  <c r="E174" i="332"/>
  <c r="E173" i="332"/>
  <c r="G341" i="332"/>
  <c r="G340" i="332"/>
  <c r="G339" i="332"/>
  <c r="G338" i="332"/>
  <c r="G337" i="332"/>
  <c r="G336" i="332"/>
  <c r="G335" i="332"/>
  <c r="G334" i="332"/>
  <c r="G333" i="332"/>
  <c r="G332" i="332"/>
  <c r="G331" i="332"/>
  <c r="G330" i="332"/>
  <c r="G329" i="332"/>
  <c r="G328" i="332"/>
  <c r="G327" i="332"/>
  <c r="G326" i="332"/>
  <c r="G325" i="332"/>
  <c r="G324" i="332"/>
  <c r="G323" i="332"/>
  <c r="G322" i="332"/>
  <c r="G321" i="332"/>
  <c r="G320" i="332"/>
  <c r="G319" i="332"/>
  <c r="G318" i="332"/>
  <c r="G317" i="332"/>
  <c r="G316" i="332"/>
  <c r="G315" i="332"/>
  <c r="G314" i="332"/>
  <c r="G313" i="332"/>
  <c r="G312" i="332"/>
  <c r="G311" i="332"/>
  <c r="G310" i="332"/>
  <c r="G237" i="332"/>
  <c r="G236" i="332"/>
  <c r="G235" i="332"/>
  <c r="G234" i="332"/>
  <c r="G233" i="332"/>
  <c r="G232" i="332"/>
  <c r="G231" i="332"/>
  <c r="G230" i="332"/>
  <c r="G229" i="332"/>
  <c r="G228" i="332"/>
  <c r="G227" i="332"/>
  <c r="G226" i="332"/>
  <c r="G225" i="332"/>
  <c r="G224" i="332"/>
  <c r="G223" i="332"/>
  <c r="G222" i="332"/>
  <c r="G221" i="332"/>
  <c r="G220" i="332"/>
  <c r="G219" i="332"/>
  <c r="G218" i="332"/>
  <c r="G217" i="332"/>
  <c r="G216" i="332"/>
  <c r="G215" i="332"/>
  <c r="G214" i="332"/>
  <c r="G213" i="332"/>
  <c r="G212" i="332"/>
  <c r="G211" i="332"/>
  <c r="G210" i="332"/>
  <c r="G209" i="332"/>
  <c r="G208" i="332"/>
  <c r="G207" i="332"/>
  <c r="G206" i="332"/>
  <c r="G270" i="332"/>
  <c r="G269" i="332"/>
  <c r="G268" i="332"/>
  <c r="G267" i="332"/>
  <c r="G266" i="332"/>
  <c r="G265" i="332"/>
  <c r="G264" i="332"/>
  <c r="G263" i="332"/>
  <c r="G262" i="332"/>
  <c r="G261" i="332"/>
  <c r="G260" i="332"/>
  <c r="G259" i="332"/>
  <c r="G258" i="332"/>
  <c r="G257" i="332"/>
  <c r="G256" i="332"/>
  <c r="G255" i="332"/>
  <c r="G254" i="332"/>
  <c r="G253" i="332"/>
  <c r="G252" i="332"/>
  <c r="G251" i="332"/>
  <c r="G250" i="332"/>
  <c r="G249" i="332"/>
  <c r="G248" i="332"/>
  <c r="G247" i="332"/>
  <c r="G246" i="332"/>
  <c r="G245" i="332"/>
  <c r="G244" i="332"/>
  <c r="G243" i="332"/>
  <c r="G242" i="332"/>
  <c r="G241" i="332"/>
  <c r="G240" i="332"/>
  <c r="G239" i="332"/>
  <c r="G303" i="332"/>
  <c r="G302" i="332"/>
  <c r="G301" i="332"/>
  <c r="G300" i="332"/>
  <c r="G299" i="332"/>
  <c r="G298" i="332"/>
  <c r="G297" i="332"/>
  <c r="G296" i="332"/>
  <c r="G295" i="332"/>
  <c r="G294" i="332"/>
  <c r="G293" i="332"/>
  <c r="G292" i="332"/>
  <c r="G291" i="332"/>
  <c r="G290" i="332"/>
  <c r="G289" i="332"/>
  <c r="G288" i="332"/>
  <c r="G287" i="332"/>
  <c r="G286" i="332"/>
  <c r="G285" i="332"/>
  <c r="G284" i="332"/>
  <c r="G283" i="332"/>
  <c r="G282" i="332"/>
  <c r="G281" i="332"/>
  <c r="G280" i="332"/>
  <c r="G279" i="332"/>
  <c r="G278" i="332"/>
  <c r="G277" i="332"/>
  <c r="G276" i="332"/>
  <c r="G275" i="332"/>
  <c r="G274" i="332"/>
  <c r="G273" i="332"/>
  <c r="G272" i="332"/>
  <c r="F37" i="332"/>
  <c r="F39" i="332"/>
  <c r="F41" i="332"/>
  <c r="F43" i="332"/>
  <c r="F44" i="332"/>
  <c r="F47" i="332"/>
  <c r="F49" i="332"/>
  <c r="F51" i="332"/>
  <c r="F53" i="332"/>
  <c r="F55" i="332"/>
  <c r="F57" i="332"/>
  <c r="F59" i="332"/>
  <c r="F61" i="332"/>
  <c r="F63" i="332"/>
  <c r="F65" i="332"/>
  <c r="F67" i="332"/>
  <c r="F71" i="332"/>
  <c r="F73" i="332"/>
  <c r="F75" i="332"/>
  <c r="F77" i="332"/>
  <c r="F78" i="332"/>
  <c r="F80" i="332"/>
  <c r="F82" i="332"/>
  <c r="F84" i="332"/>
  <c r="F85" i="332"/>
  <c r="F86" i="332"/>
  <c r="F87" i="332"/>
  <c r="F88" i="332"/>
  <c r="F89" i="332"/>
  <c r="F90" i="332"/>
  <c r="F91" i="332"/>
  <c r="F92" i="332"/>
  <c r="F93" i="332"/>
  <c r="F94" i="332"/>
  <c r="F95" i="332"/>
  <c r="F96" i="332"/>
  <c r="F97" i="332"/>
  <c r="F98" i="332"/>
  <c r="F99" i="332"/>
  <c r="F100" i="332"/>
  <c r="F101" i="332"/>
  <c r="F103" i="332"/>
  <c r="F104" i="332"/>
  <c r="F105" i="332"/>
  <c r="F106" i="332"/>
  <c r="F107" i="332"/>
  <c r="F108" i="332"/>
  <c r="F109" i="332"/>
  <c r="F110" i="332"/>
  <c r="F111" i="332"/>
  <c r="F112" i="332"/>
  <c r="F113" i="332"/>
  <c r="F114" i="332"/>
  <c r="F115" i="332"/>
  <c r="F116" i="332"/>
  <c r="F117" i="332"/>
  <c r="F118" i="332"/>
  <c r="F119" i="332"/>
  <c r="F120" i="332"/>
  <c r="F121" i="332"/>
  <c r="F122" i="332"/>
  <c r="F123" i="332"/>
  <c r="F124" i="332"/>
  <c r="F125" i="332"/>
  <c r="F126" i="332"/>
  <c r="F127" i="332"/>
  <c r="F128" i="332"/>
  <c r="F129" i="332"/>
  <c r="F130" i="332"/>
  <c r="F131" i="332"/>
  <c r="F132" i="332"/>
  <c r="F133" i="332"/>
  <c r="F134" i="332"/>
  <c r="F136" i="332"/>
  <c r="F137" i="332"/>
  <c r="F138" i="332"/>
  <c r="F139" i="332"/>
  <c r="F140" i="332"/>
  <c r="F141" i="332"/>
  <c r="F142" i="332"/>
  <c r="F143" i="332"/>
  <c r="F144" i="332"/>
  <c r="F145" i="332"/>
  <c r="F146" i="332"/>
  <c r="F147" i="332"/>
  <c r="F148" i="332"/>
  <c r="F149" i="332"/>
  <c r="F150" i="332"/>
  <c r="F151" i="332"/>
  <c r="F152" i="332"/>
  <c r="F153" i="332"/>
  <c r="F154" i="332"/>
  <c r="F155" i="332"/>
  <c r="F156" i="332"/>
  <c r="F157" i="332"/>
  <c r="D9" i="153" l="1"/>
  <c r="C9" i="153"/>
  <c r="G8" i="225" l="1"/>
  <c r="G7" i="225"/>
  <c r="G6" i="225"/>
  <c r="G5" i="225"/>
  <c r="B7" i="24" l="1"/>
  <c r="F13" i="198" l="1"/>
  <c r="D14" i="198"/>
  <c r="E14" i="198"/>
  <c r="F14" i="198" s="1"/>
  <c r="F16" i="198"/>
  <c r="D17" i="198"/>
  <c r="E17" i="198"/>
  <c r="F17" i="198" s="1"/>
  <c r="F19" i="198"/>
  <c r="D20" i="198"/>
  <c r="E20" i="198"/>
  <c r="F20" i="198" s="1"/>
  <c r="F22" i="198"/>
  <c r="D23" i="198"/>
  <c r="E23" i="198"/>
  <c r="F23" i="198" s="1"/>
  <c r="F26" i="198"/>
  <c r="G26" i="198"/>
  <c r="F27" i="198"/>
  <c r="G27" i="198"/>
  <c r="F28" i="198"/>
  <c r="G28" i="198"/>
  <c r="F29" i="198"/>
  <c r="G29" i="198"/>
  <c r="F30" i="198"/>
  <c r="G30" i="198"/>
  <c r="F31" i="198"/>
  <c r="G31" i="198"/>
  <c r="F32" i="198"/>
  <c r="G32" i="198"/>
  <c r="F34" i="198"/>
  <c r="G34" i="198"/>
  <c r="F35" i="198"/>
  <c r="G35" i="198"/>
  <c r="F36" i="198"/>
  <c r="G36" i="198"/>
  <c r="F37" i="198"/>
  <c r="G37" i="198"/>
  <c r="F38" i="198"/>
  <c r="G38" i="198"/>
  <c r="F39" i="198"/>
  <c r="G39" i="198"/>
  <c r="F40" i="198"/>
  <c r="G40" i="198"/>
  <c r="F42" i="198"/>
  <c r="G42" i="198"/>
  <c r="F43" i="198"/>
  <c r="G43" i="198"/>
  <c r="F44" i="198"/>
  <c r="G44" i="198"/>
  <c r="F45" i="198"/>
  <c r="G45" i="198"/>
  <c r="F46" i="198"/>
  <c r="G46" i="198"/>
  <c r="F47" i="198"/>
  <c r="G47" i="198"/>
  <c r="F48" i="198"/>
  <c r="G48" i="198"/>
  <c r="F50" i="198"/>
  <c r="G50" i="198"/>
  <c r="F51" i="198"/>
  <c r="G51" i="198"/>
  <c r="F52" i="198"/>
  <c r="G52" i="198"/>
  <c r="F53" i="198"/>
  <c r="G53" i="198"/>
  <c r="F54" i="198"/>
  <c r="G54" i="198"/>
  <c r="F55" i="198"/>
  <c r="G55" i="198"/>
  <c r="F56" i="198"/>
  <c r="G56" i="198"/>
  <c r="B6" i="23" l="1"/>
  <c r="D24" i="37" l="1"/>
  <c r="E24" i="37"/>
  <c r="F24" i="37"/>
  <c r="G24" i="37"/>
  <c r="H24" i="37"/>
  <c r="C39" i="37"/>
  <c r="D39" i="37"/>
  <c r="E39" i="37"/>
  <c r="F39" i="37"/>
  <c r="G39" i="37"/>
  <c r="H39" i="37"/>
  <c r="C54" i="37"/>
  <c r="D54" i="37"/>
  <c r="E54" i="37"/>
  <c r="F54" i="37"/>
  <c r="G54" i="37"/>
  <c r="H54" i="37"/>
  <c r="D25" i="37"/>
  <c r="E25" i="37"/>
  <c r="F25" i="37"/>
  <c r="G25" i="37"/>
  <c r="H25" i="37"/>
  <c r="C40" i="37"/>
  <c r="D40" i="37"/>
  <c r="E40" i="37"/>
  <c r="F40" i="37"/>
  <c r="G40" i="37"/>
  <c r="H40" i="37"/>
  <c r="C55" i="37"/>
  <c r="D55" i="37"/>
  <c r="E55" i="37"/>
  <c r="F55" i="37"/>
  <c r="G55" i="37"/>
  <c r="H55" i="37"/>
  <c r="D26" i="37"/>
  <c r="E26" i="37"/>
  <c r="F26" i="37"/>
  <c r="G26" i="37"/>
  <c r="H26" i="37"/>
  <c r="C41" i="37"/>
  <c r="D41" i="37"/>
  <c r="E41" i="37"/>
  <c r="F41" i="37"/>
  <c r="G41" i="37"/>
  <c r="H41" i="37"/>
  <c r="C56" i="37"/>
  <c r="D56" i="37"/>
  <c r="E56" i="37"/>
  <c r="F56" i="37"/>
  <c r="G56" i="37"/>
  <c r="H56" i="37"/>
  <c r="D27" i="37"/>
  <c r="E27" i="37"/>
  <c r="F27" i="37"/>
  <c r="G27" i="37"/>
  <c r="H27" i="37"/>
  <c r="C42" i="37"/>
  <c r="D42" i="37"/>
  <c r="E42" i="37"/>
  <c r="F42" i="37"/>
  <c r="G42" i="37"/>
  <c r="H42" i="37"/>
  <c r="C57" i="37"/>
  <c r="D57" i="37"/>
  <c r="E57" i="37"/>
  <c r="F57" i="37"/>
  <c r="G57" i="37"/>
  <c r="H57" i="37"/>
  <c r="D28" i="37"/>
  <c r="E28" i="37"/>
  <c r="F28" i="37"/>
  <c r="G28" i="37"/>
  <c r="H28" i="37"/>
  <c r="C43" i="37"/>
  <c r="D43" i="37"/>
  <c r="E43" i="37"/>
  <c r="F43" i="37"/>
  <c r="G43" i="37"/>
  <c r="H43" i="37"/>
  <c r="C58" i="37"/>
  <c r="D58" i="37"/>
  <c r="E58" i="37"/>
  <c r="F58" i="37"/>
  <c r="G58" i="37"/>
  <c r="H58" i="37"/>
  <c r="D29" i="37"/>
  <c r="E29" i="37"/>
  <c r="F29" i="37"/>
  <c r="G29" i="37"/>
  <c r="H29" i="37"/>
  <c r="C44" i="37"/>
  <c r="D44" i="37"/>
  <c r="E44" i="37"/>
  <c r="F44" i="37"/>
  <c r="G44" i="37"/>
  <c r="H44" i="37"/>
  <c r="C59" i="37"/>
  <c r="D59" i="37"/>
  <c r="E59" i="37"/>
  <c r="F59" i="37"/>
  <c r="G59" i="37"/>
  <c r="H59" i="37"/>
  <c r="D30" i="37"/>
  <c r="E30" i="37"/>
  <c r="F30" i="37"/>
  <c r="G30" i="37"/>
  <c r="H30" i="37"/>
  <c r="C45" i="37"/>
  <c r="D45" i="37"/>
  <c r="E45" i="37"/>
  <c r="F45" i="37"/>
  <c r="G45" i="37"/>
  <c r="H45" i="37"/>
  <c r="C60" i="37"/>
  <c r="D60" i="37"/>
  <c r="E60" i="37"/>
  <c r="F60" i="37"/>
  <c r="G60" i="37"/>
  <c r="H60" i="37"/>
  <c r="D31" i="37"/>
  <c r="E31" i="37"/>
  <c r="F31" i="37"/>
  <c r="G31" i="37"/>
  <c r="H31" i="37"/>
  <c r="C46" i="37"/>
  <c r="D46" i="37"/>
  <c r="E46" i="37"/>
  <c r="F46" i="37"/>
  <c r="G46" i="37"/>
  <c r="H46" i="37"/>
  <c r="C61" i="37"/>
  <c r="D61" i="37"/>
  <c r="E61" i="37"/>
  <c r="F61" i="37"/>
  <c r="G61" i="37"/>
  <c r="H61" i="37"/>
  <c r="D32" i="37"/>
  <c r="E32" i="37"/>
  <c r="F32" i="37"/>
  <c r="G32" i="37"/>
  <c r="H32" i="37"/>
  <c r="C47" i="37"/>
  <c r="D47" i="37"/>
  <c r="E47" i="37"/>
  <c r="F47" i="37"/>
  <c r="G47" i="37"/>
  <c r="H47" i="37"/>
  <c r="C62" i="37"/>
  <c r="D62" i="37"/>
  <c r="E62" i="37"/>
  <c r="F62" i="37"/>
  <c r="G62" i="37"/>
  <c r="H62" i="37"/>
  <c r="C32" i="37"/>
  <c r="C31" i="37"/>
  <c r="C30" i="37"/>
  <c r="C29" i="37"/>
  <c r="C28" i="37"/>
  <c r="C27" i="37"/>
  <c r="C26" i="37"/>
  <c r="C25" i="37"/>
  <c r="C24" i="37"/>
  <c r="D9" i="35" l="1"/>
  <c r="E9" i="35"/>
  <c r="D10" i="35"/>
  <c r="E10" i="35"/>
  <c r="D11" i="35"/>
  <c r="E11" i="35"/>
  <c r="D12" i="35"/>
  <c r="E12" i="35"/>
  <c r="D13" i="35"/>
  <c r="E13" i="35"/>
  <c r="D14" i="35"/>
  <c r="E14" i="35"/>
  <c r="D15" i="35"/>
  <c r="E15" i="35"/>
  <c r="D16" i="35"/>
  <c r="E16" i="35"/>
  <c r="D17" i="35"/>
  <c r="E17" i="35"/>
  <c r="D18" i="35"/>
  <c r="E18" i="35"/>
  <c r="E8" i="35"/>
  <c r="D8" i="35"/>
  <c r="C9" i="35"/>
  <c r="C10" i="35"/>
  <c r="C11" i="35"/>
  <c r="C12" i="35"/>
  <c r="C13" i="35"/>
  <c r="C14" i="35"/>
  <c r="C15" i="35"/>
  <c r="C16" i="35"/>
  <c r="C17" i="35"/>
  <c r="C18" i="35"/>
  <c r="C8" i="35"/>
  <c r="C18" i="41" l="1"/>
  <c r="C17" i="41"/>
  <c r="C16" i="41"/>
  <c r="C15" i="41"/>
  <c r="C14" i="41"/>
  <c r="C13" i="41"/>
  <c r="C12" i="41"/>
  <c r="C11" i="41"/>
  <c r="C10" i="41"/>
  <c r="C9" i="41"/>
  <c r="C8" i="41"/>
  <c r="E18" i="39"/>
  <c r="D18" i="39"/>
  <c r="E17" i="39"/>
  <c r="D17" i="39"/>
  <c r="E16" i="39"/>
  <c r="D16" i="39"/>
  <c r="E15" i="39"/>
  <c r="D15" i="39"/>
  <c r="E14" i="39"/>
  <c r="D14" i="39"/>
  <c r="E13" i="39"/>
  <c r="D13" i="39"/>
  <c r="E12" i="39"/>
  <c r="D12" i="39"/>
  <c r="E11" i="39"/>
  <c r="D11" i="39"/>
  <c r="E10" i="39"/>
  <c r="D10" i="39"/>
  <c r="E9" i="39"/>
  <c r="D9" i="39"/>
  <c r="E8" i="39"/>
  <c r="D8" i="39"/>
  <c r="C18" i="39"/>
  <c r="C17" i="39"/>
  <c r="C16" i="39"/>
  <c r="C15" i="39"/>
  <c r="C14" i="39"/>
  <c r="C13" i="39"/>
  <c r="C12" i="39"/>
  <c r="C11" i="39"/>
  <c r="C10" i="39"/>
  <c r="C9" i="39"/>
  <c r="C8" i="39"/>
  <c r="E8" i="36" l="1"/>
  <c r="E9" i="36"/>
  <c r="E10" i="36"/>
  <c r="E11" i="36"/>
  <c r="E12" i="36"/>
  <c r="E13" i="36"/>
  <c r="E14" i="36"/>
  <c r="E15" i="36"/>
  <c r="E16" i="36"/>
  <c r="E17" i="36"/>
  <c r="E18" i="36"/>
  <c r="D9" i="36"/>
  <c r="D10" i="36"/>
  <c r="D11" i="36"/>
  <c r="D12" i="36"/>
  <c r="D13" i="36"/>
  <c r="D14" i="36"/>
  <c r="D15" i="36"/>
  <c r="D16" i="36"/>
  <c r="D17" i="36"/>
  <c r="D18" i="36"/>
  <c r="D8" i="36"/>
  <c r="C9" i="36"/>
  <c r="C10" i="36"/>
  <c r="C11" i="36"/>
  <c r="C12" i="36"/>
  <c r="C13" i="36"/>
  <c r="C14" i="36"/>
  <c r="C15" i="36"/>
  <c r="C16" i="36"/>
  <c r="C17" i="36"/>
  <c r="C18" i="36"/>
  <c r="C8" i="36"/>
  <c r="G5" i="242" l="1"/>
  <c r="D31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6" i="108"/>
  <c r="D15" i="108"/>
  <c r="D14" i="108"/>
  <c r="D13" i="108"/>
  <c r="D12" i="108"/>
  <c r="D11" i="108"/>
  <c r="D10" i="108"/>
  <c r="D9" i="108"/>
  <c r="D8" i="108"/>
  <c r="C31" i="108"/>
  <c r="C29" i="108"/>
  <c r="C28" i="108"/>
  <c r="C27" i="108"/>
  <c r="C26" i="108"/>
  <c r="C25" i="108"/>
  <c r="C24" i="108"/>
  <c r="C23" i="108"/>
  <c r="C22" i="108"/>
  <c r="C21" i="108"/>
  <c r="C20" i="108"/>
  <c r="C19" i="108"/>
  <c r="C18" i="108"/>
  <c r="C16" i="108"/>
  <c r="C15" i="108"/>
  <c r="C14" i="108"/>
  <c r="C13" i="108"/>
  <c r="C12" i="108"/>
  <c r="C11" i="108"/>
  <c r="C10" i="108"/>
  <c r="C9" i="108"/>
  <c r="C8" i="108"/>
  <c r="C10" i="163" l="1"/>
  <c r="C9" i="163"/>
  <c r="C8" i="163"/>
  <c r="D10" i="163"/>
  <c r="D9" i="163"/>
  <c r="D8" i="163"/>
  <c r="E10" i="163"/>
  <c r="E9" i="163"/>
  <c r="E8" i="163"/>
  <c r="E10" i="24"/>
  <c r="E9" i="24"/>
  <c r="E8" i="24"/>
  <c r="D10" i="24"/>
  <c r="D9" i="24"/>
  <c r="D8" i="24"/>
  <c r="C10" i="24"/>
  <c r="C9" i="24"/>
  <c r="C8" i="24"/>
  <c r="H52" i="242"/>
  <c r="G52" i="242"/>
  <c r="H51" i="242"/>
  <c r="G51" i="242"/>
  <c r="H50" i="242"/>
  <c r="G50" i="242"/>
  <c r="H49" i="242"/>
  <c r="G49" i="242"/>
  <c r="H48" i="242"/>
  <c r="G48" i="242"/>
  <c r="H47" i="242"/>
  <c r="G47" i="242"/>
  <c r="H46" i="242"/>
  <c r="G46" i="242"/>
  <c r="H45" i="242"/>
  <c r="G45" i="242"/>
  <c r="H44" i="242"/>
  <c r="G44" i="242"/>
  <c r="H43" i="242"/>
  <c r="G43" i="242"/>
  <c r="H42" i="242"/>
  <c r="G42" i="242"/>
  <c r="H41" i="242"/>
  <c r="G41" i="242"/>
  <c r="H40" i="242"/>
  <c r="G40" i="242"/>
  <c r="H39" i="242"/>
  <c r="G39" i="242"/>
  <c r="H38" i="242"/>
  <c r="G38" i="242"/>
  <c r="H37" i="242"/>
  <c r="G37" i="242"/>
  <c r="H36" i="242"/>
  <c r="G36" i="242"/>
  <c r="H35" i="242"/>
  <c r="G35" i="242"/>
  <c r="H34" i="242"/>
  <c r="G34" i="242"/>
  <c r="H33" i="242"/>
  <c r="G33" i="242"/>
  <c r="H32" i="242"/>
  <c r="G32" i="242"/>
  <c r="H31" i="242"/>
  <c r="G31" i="242"/>
  <c r="H26" i="242"/>
  <c r="G26" i="242"/>
  <c r="H25" i="242"/>
  <c r="G25" i="242"/>
  <c r="H24" i="242"/>
  <c r="G24" i="242"/>
  <c r="H23" i="242"/>
  <c r="G23" i="242"/>
  <c r="H22" i="242"/>
  <c r="G22" i="242"/>
  <c r="H21" i="242"/>
  <c r="G21" i="242"/>
  <c r="H20" i="242"/>
  <c r="G20" i="242"/>
  <c r="H19" i="242"/>
  <c r="G19" i="242"/>
  <c r="H18" i="242"/>
  <c r="G18" i="242"/>
  <c r="H17" i="242"/>
  <c r="G17" i="242"/>
  <c r="H16" i="242"/>
  <c r="G16" i="242"/>
  <c r="H15" i="242"/>
  <c r="G15" i="242"/>
  <c r="H14" i="242"/>
  <c r="G14" i="242"/>
  <c r="H13" i="242"/>
  <c r="G13" i="242"/>
  <c r="H12" i="242"/>
  <c r="G12" i="242"/>
  <c r="H11" i="242"/>
  <c r="G11" i="242"/>
  <c r="H10" i="242"/>
  <c r="G10" i="242"/>
  <c r="H9" i="242"/>
  <c r="G9" i="242"/>
  <c r="H8" i="242"/>
  <c r="G8" i="242"/>
  <c r="H7" i="242"/>
  <c r="G7" i="242"/>
  <c r="H6" i="242"/>
  <c r="G6" i="242"/>
  <c r="H5" i="242"/>
  <c r="E31" i="22"/>
  <c r="D31" i="22"/>
  <c r="C31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6" i="22"/>
  <c r="D16" i="22"/>
  <c r="C16" i="22"/>
  <c r="E15" i="22"/>
  <c r="D15" i="22"/>
  <c r="C15" i="22"/>
  <c r="D14" i="22"/>
  <c r="C14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E9" i="22"/>
  <c r="D9" i="22"/>
  <c r="C9" i="22"/>
  <c r="E8" i="22"/>
  <c r="D8" i="22"/>
  <c r="C8" i="22"/>
  <c r="H86" i="241"/>
  <c r="G86" i="241"/>
  <c r="H85" i="241"/>
  <c r="G85" i="241"/>
  <c r="H84" i="241"/>
  <c r="G84" i="241"/>
  <c r="H83" i="241"/>
  <c r="G83" i="241"/>
  <c r="H82" i="241"/>
  <c r="G82" i="241"/>
  <c r="H81" i="241"/>
  <c r="G81" i="241"/>
  <c r="H80" i="241"/>
  <c r="G80" i="241"/>
  <c r="H79" i="241"/>
  <c r="G79" i="241"/>
  <c r="H78" i="241"/>
  <c r="G78" i="241"/>
  <c r="H76" i="241"/>
  <c r="G76" i="241"/>
  <c r="H75" i="241"/>
  <c r="G75" i="241"/>
  <c r="H74" i="241"/>
  <c r="G74" i="241"/>
  <c r="H73" i="241"/>
  <c r="G73" i="241"/>
  <c r="H72" i="241"/>
  <c r="G72" i="241"/>
  <c r="H71" i="241"/>
  <c r="G71" i="241"/>
  <c r="H70" i="241"/>
  <c r="G70" i="241"/>
  <c r="H69" i="241"/>
  <c r="G69" i="241"/>
  <c r="H68" i="241"/>
  <c r="G68" i="241"/>
  <c r="H66" i="241"/>
  <c r="G66" i="241"/>
  <c r="H65" i="241"/>
  <c r="G65" i="241"/>
  <c r="H64" i="241"/>
  <c r="G64" i="241"/>
  <c r="H63" i="241"/>
  <c r="G63" i="241"/>
  <c r="H62" i="241"/>
  <c r="G62" i="241"/>
  <c r="H61" i="241"/>
  <c r="G61" i="241"/>
  <c r="H60" i="241"/>
  <c r="G60" i="241"/>
  <c r="H59" i="241"/>
  <c r="G59" i="241"/>
  <c r="H58" i="241"/>
  <c r="G58" i="241"/>
  <c r="H53" i="241"/>
  <c r="G53" i="241"/>
  <c r="H52" i="241"/>
  <c r="G52" i="241"/>
  <c r="H51" i="241"/>
  <c r="G51" i="241"/>
  <c r="H50" i="241"/>
  <c r="G50" i="241"/>
  <c r="H49" i="241"/>
  <c r="G49" i="241"/>
  <c r="H48" i="241"/>
  <c r="G48" i="241"/>
  <c r="H47" i="241"/>
  <c r="G47" i="241"/>
  <c r="H45" i="241"/>
  <c r="G45" i="241"/>
  <c r="H44" i="241"/>
  <c r="G44" i="241"/>
  <c r="H43" i="241"/>
  <c r="G43" i="241"/>
  <c r="H42" i="241"/>
  <c r="G42" i="241"/>
  <c r="H41" i="241"/>
  <c r="G41" i="241"/>
  <c r="H40" i="241"/>
  <c r="G40" i="241"/>
  <c r="H39" i="241"/>
  <c r="G39" i="241"/>
  <c r="H37" i="241"/>
  <c r="G37" i="241"/>
  <c r="H36" i="241"/>
  <c r="G36" i="241"/>
  <c r="H35" i="241"/>
  <c r="G35" i="241"/>
  <c r="H34" i="241"/>
  <c r="G34" i="241"/>
  <c r="H33" i="241"/>
  <c r="G33" i="241"/>
  <c r="H32" i="241"/>
  <c r="G32" i="241"/>
  <c r="H31" i="241"/>
  <c r="G31" i="241"/>
  <c r="H26" i="241"/>
  <c r="G26" i="241"/>
  <c r="H25" i="241"/>
  <c r="G25" i="241"/>
  <c r="H24" i="241"/>
  <c r="G24" i="241"/>
  <c r="H23" i="241"/>
  <c r="G23" i="241"/>
  <c r="H22" i="241"/>
  <c r="G22" i="241"/>
  <c r="H21" i="241"/>
  <c r="G21" i="241"/>
  <c r="H20" i="241"/>
  <c r="G20" i="241"/>
  <c r="H19" i="241"/>
  <c r="G19" i="241"/>
  <c r="H18" i="241"/>
  <c r="G18" i="241"/>
  <c r="H17" i="241"/>
  <c r="G17" i="241"/>
  <c r="H16" i="241"/>
  <c r="G16" i="241"/>
  <c r="H15" i="241"/>
  <c r="G15" i="241"/>
  <c r="H14" i="241"/>
  <c r="G14" i="241"/>
  <c r="H13" i="241"/>
  <c r="G13" i="241"/>
  <c r="H12" i="241"/>
  <c r="G12" i="241"/>
  <c r="H11" i="241"/>
  <c r="G11" i="241"/>
  <c r="H10" i="241"/>
  <c r="G10" i="241"/>
  <c r="H9" i="241"/>
  <c r="G9" i="241"/>
  <c r="H8" i="241"/>
  <c r="G8" i="241"/>
  <c r="H7" i="241"/>
  <c r="G7" i="241"/>
  <c r="H6" i="241"/>
  <c r="G6" i="241"/>
  <c r="H5" i="241"/>
  <c r="G5" i="241"/>
  <c r="E31" i="21"/>
  <c r="D31" i="21"/>
  <c r="C31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6" i="21"/>
  <c r="D16" i="21"/>
  <c r="C16" i="21"/>
  <c r="E15" i="21"/>
  <c r="D15" i="21"/>
  <c r="C15" i="21"/>
  <c r="E14" i="21"/>
  <c r="D14" i="21"/>
  <c r="C14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E9" i="21"/>
  <c r="D9" i="21"/>
  <c r="C9" i="21"/>
  <c r="E8" i="21"/>
  <c r="D8" i="21"/>
  <c r="C8" i="21"/>
  <c r="H86" i="240"/>
  <c r="G86" i="240"/>
  <c r="H85" i="240"/>
  <c r="G85" i="240"/>
  <c r="H84" i="240"/>
  <c r="G84" i="240"/>
  <c r="H83" i="240"/>
  <c r="G83" i="240"/>
  <c r="H82" i="240"/>
  <c r="G82" i="240"/>
  <c r="H81" i="240"/>
  <c r="G81" i="240"/>
  <c r="H80" i="240"/>
  <c r="G80" i="240"/>
  <c r="H79" i="240"/>
  <c r="G79" i="240"/>
  <c r="H78" i="240"/>
  <c r="G78" i="240"/>
  <c r="H76" i="240"/>
  <c r="G76" i="240"/>
  <c r="H75" i="240"/>
  <c r="G75" i="240"/>
  <c r="H74" i="240"/>
  <c r="G74" i="240"/>
  <c r="H73" i="240"/>
  <c r="G73" i="240"/>
  <c r="H72" i="240"/>
  <c r="G72" i="240"/>
  <c r="H71" i="240"/>
  <c r="G71" i="240"/>
  <c r="H70" i="240"/>
  <c r="G70" i="240"/>
  <c r="H69" i="240"/>
  <c r="G69" i="240"/>
  <c r="H68" i="240"/>
  <c r="G68" i="240"/>
  <c r="H66" i="240"/>
  <c r="G66" i="240"/>
  <c r="H65" i="240"/>
  <c r="G65" i="240"/>
  <c r="H64" i="240"/>
  <c r="G64" i="240"/>
  <c r="H63" i="240"/>
  <c r="G63" i="240"/>
  <c r="H62" i="240"/>
  <c r="G62" i="240"/>
  <c r="H61" i="240"/>
  <c r="G61" i="240"/>
  <c r="H60" i="240"/>
  <c r="G60" i="240"/>
  <c r="H59" i="240"/>
  <c r="G59" i="240"/>
  <c r="H58" i="240"/>
  <c r="G58" i="240"/>
  <c r="H53" i="240"/>
  <c r="G53" i="240"/>
  <c r="H52" i="240"/>
  <c r="G52" i="240"/>
  <c r="H51" i="240"/>
  <c r="G51" i="240"/>
  <c r="H50" i="240"/>
  <c r="G50" i="240"/>
  <c r="H49" i="240"/>
  <c r="G49" i="240"/>
  <c r="H48" i="240"/>
  <c r="G48" i="240"/>
  <c r="H47" i="240"/>
  <c r="G47" i="240"/>
  <c r="H45" i="240"/>
  <c r="G45" i="240"/>
  <c r="H44" i="240"/>
  <c r="G44" i="240"/>
  <c r="H43" i="240"/>
  <c r="G43" i="240"/>
  <c r="H42" i="240"/>
  <c r="G42" i="240"/>
  <c r="H41" i="240"/>
  <c r="G41" i="240"/>
  <c r="H40" i="240"/>
  <c r="G40" i="240"/>
  <c r="H39" i="240"/>
  <c r="G39" i="240"/>
  <c r="H37" i="240"/>
  <c r="G37" i="240"/>
  <c r="H36" i="240"/>
  <c r="G36" i="240"/>
  <c r="H35" i="240"/>
  <c r="G35" i="240"/>
  <c r="H34" i="240"/>
  <c r="G34" i="240"/>
  <c r="H33" i="240"/>
  <c r="G33" i="240"/>
  <c r="H32" i="240"/>
  <c r="G32" i="240"/>
  <c r="H31" i="240"/>
  <c r="G31" i="240"/>
  <c r="H26" i="240"/>
  <c r="G26" i="240"/>
  <c r="H25" i="240"/>
  <c r="G25" i="240"/>
  <c r="H24" i="240"/>
  <c r="G24" i="240"/>
  <c r="H23" i="240"/>
  <c r="G23" i="240"/>
  <c r="H22" i="240"/>
  <c r="G22" i="240"/>
  <c r="H21" i="240"/>
  <c r="G21" i="240"/>
  <c r="H20" i="240"/>
  <c r="G20" i="240"/>
  <c r="H19" i="240"/>
  <c r="G19" i="240"/>
  <c r="H18" i="240"/>
  <c r="G18" i="240"/>
  <c r="H17" i="240"/>
  <c r="G17" i="240"/>
  <c r="H16" i="240"/>
  <c r="G16" i="240"/>
  <c r="H15" i="240"/>
  <c r="G15" i="240"/>
  <c r="H14" i="240"/>
  <c r="G14" i="240"/>
  <c r="H13" i="240"/>
  <c r="G13" i="240"/>
  <c r="H12" i="240"/>
  <c r="G12" i="240"/>
  <c r="H11" i="240"/>
  <c r="G11" i="240"/>
  <c r="H10" i="240"/>
  <c r="G10" i="240"/>
  <c r="H9" i="240"/>
  <c r="G9" i="240"/>
  <c r="H8" i="240"/>
  <c r="G8" i="240"/>
  <c r="H7" i="240"/>
  <c r="G7" i="240"/>
  <c r="H6" i="240"/>
  <c r="G6" i="240"/>
  <c r="H5" i="240"/>
  <c r="G5" i="240"/>
  <c r="E38" i="20" l="1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D33" i="20"/>
  <c r="C33" i="20"/>
  <c r="E32" i="20"/>
  <c r="D32" i="20"/>
  <c r="C32" i="20"/>
  <c r="E31" i="20"/>
  <c r="D31" i="20"/>
  <c r="C31" i="20"/>
  <c r="E30" i="20"/>
  <c r="D30" i="20"/>
  <c r="C30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6" i="20"/>
  <c r="D16" i="20"/>
  <c r="C16" i="20"/>
  <c r="E15" i="20"/>
  <c r="D15" i="20"/>
  <c r="C15" i="20"/>
  <c r="E14" i="20"/>
  <c r="D14" i="20"/>
  <c r="C14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E9" i="20"/>
  <c r="D9" i="20"/>
  <c r="C9" i="20"/>
  <c r="E8" i="20"/>
  <c r="D8" i="20"/>
  <c r="C8" i="20"/>
  <c r="E32" i="19"/>
  <c r="D32" i="19"/>
  <c r="C32" i="19"/>
  <c r="E31" i="19"/>
  <c r="D31" i="19"/>
  <c r="C31" i="19"/>
  <c r="E30" i="19"/>
  <c r="D30" i="19"/>
  <c r="C30" i="19"/>
  <c r="D29" i="19"/>
  <c r="C29" i="19"/>
  <c r="E28" i="19"/>
  <c r="D28" i="19"/>
  <c r="C28" i="19"/>
  <c r="D27" i="19"/>
  <c r="C27" i="19"/>
  <c r="E26" i="19"/>
  <c r="D26" i="19"/>
  <c r="C26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4" i="19"/>
  <c r="D14" i="19"/>
  <c r="C14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E9" i="19"/>
  <c r="D9" i="19"/>
  <c r="C9" i="19"/>
  <c r="E8" i="19"/>
  <c r="D8" i="19"/>
  <c r="C8" i="19"/>
  <c r="E33" i="19"/>
  <c r="E24" i="19"/>
  <c r="E15" i="19"/>
  <c r="D33" i="19"/>
  <c r="D24" i="19"/>
  <c r="D15" i="19"/>
  <c r="C33" i="19"/>
  <c r="C24" i="19"/>
  <c r="C15" i="19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D31" i="17"/>
  <c r="C31" i="17"/>
  <c r="E30" i="17"/>
  <c r="D30" i="17"/>
  <c r="C30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6" i="17"/>
  <c r="D16" i="17"/>
  <c r="C16" i="17"/>
  <c r="E15" i="17"/>
  <c r="D15" i="17"/>
  <c r="C15" i="17"/>
  <c r="E14" i="17"/>
  <c r="D14" i="17"/>
  <c r="C14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E9" i="17"/>
  <c r="D9" i="17"/>
  <c r="C9" i="17"/>
  <c r="E8" i="17"/>
  <c r="D8" i="17"/>
  <c r="C8" i="17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14" i="16"/>
  <c r="D14" i="16"/>
  <c r="C14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E9" i="16"/>
  <c r="D9" i="16"/>
  <c r="C9" i="16"/>
  <c r="E8" i="16"/>
  <c r="D8" i="16"/>
  <c r="C8" i="16"/>
  <c r="E24" i="11"/>
  <c r="D24" i="11"/>
  <c r="C24" i="11"/>
  <c r="E15" i="11"/>
  <c r="D15" i="11"/>
  <c r="C15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4" i="11"/>
  <c r="D14" i="11"/>
  <c r="C14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E9" i="11"/>
  <c r="D9" i="11"/>
  <c r="C9" i="11"/>
  <c r="E8" i="11"/>
  <c r="D8" i="11"/>
  <c r="C8" i="11"/>
  <c r="E39" i="20" l="1"/>
  <c r="D39" i="20"/>
  <c r="C39" i="20"/>
  <c r="E28" i="20"/>
  <c r="D28" i="20"/>
  <c r="C28" i="20"/>
  <c r="E17" i="20"/>
  <c r="D17" i="20"/>
  <c r="C17" i="20"/>
  <c r="E31" i="18"/>
  <c r="D31" i="18"/>
  <c r="C31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6" i="18"/>
  <c r="D16" i="18"/>
  <c r="C16" i="18"/>
  <c r="E15" i="18"/>
  <c r="D15" i="18"/>
  <c r="C15" i="18"/>
  <c r="E14" i="18"/>
  <c r="D14" i="18"/>
  <c r="C14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E9" i="18"/>
  <c r="D9" i="18"/>
  <c r="C9" i="18"/>
  <c r="E8" i="18"/>
  <c r="D8" i="18"/>
  <c r="C8" i="18"/>
  <c r="E39" i="17"/>
  <c r="D39" i="17"/>
  <c r="C39" i="17"/>
  <c r="E28" i="17"/>
  <c r="D28" i="17"/>
  <c r="C28" i="17"/>
  <c r="E17" i="17"/>
  <c r="D17" i="17"/>
  <c r="C17" i="17"/>
  <c r="E33" i="16"/>
  <c r="D33" i="16"/>
  <c r="C33" i="16"/>
  <c r="E15" i="16"/>
  <c r="D15" i="16"/>
  <c r="C15" i="16"/>
  <c r="E31" i="15"/>
  <c r="D31" i="15"/>
  <c r="C31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6" i="15"/>
  <c r="D16" i="15"/>
  <c r="C16" i="15"/>
  <c r="E15" i="15"/>
  <c r="D15" i="15"/>
  <c r="C15" i="15"/>
  <c r="E14" i="15"/>
  <c r="D14" i="15"/>
  <c r="C14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E9" i="15"/>
  <c r="D9" i="15"/>
  <c r="C9" i="15"/>
  <c r="E8" i="15"/>
  <c r="D8" i="15"/>
  <c r="C8" i="15"/>
  <c r="H91" i="202"/>
  <c r="G91" i="202"/>
  <c r="E7" i="13"/>
  <c r="D7" i="13"/>
  <c r="C7" i="13"/>
  <c r="E33" i="11"/>
  <c r="D33" i="11"/>
  <c r="C33" i="11"/>
  <c r="E31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6" i="10"/>
  <c r="E15" i="10"/>
  <c r="E14" i="10"/>
  <c r="E13" i="10"/>
  <c r="E12" i="10"/>
  <c r="E11" i="10"/>
  <c r="E10" i="10"/>
  <c r="E9" i="10"/>
  <c r="E8" i="10"/>
  <c r="D31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6" i="10"/>
  <c r="D15" i="10"/>
  <c r="D14" i="10"/>
  <c r="D13" i="10"/>
  <c r="D12" i="10"/>
  <c r="D11" i="10"/>
  <c r="D10" i="10"/>
  <c r="D9" i="10"/>
  <c r="D8" i="10"/>
  <c r="C31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6" i="10"/>
  <c r="C15" i="10"/>
  <c r="C14" i="10"/>
  <c r="C13" i="10"/>
  <c r="C12" i="10"/>
  <c r="C11" i="10"/>
  <c r="C10" i="10"/>
  <c r="C9" i="10"/>
  <c r="C8" i="10"/>
  <c r="H86" i="239"/>
  <c r="G86" i="239"/>
  <c r="H85" i="239"/>
  <c r="G85" i="239"/>
  <c r="H84" i="239"/>
  <c r="G84" i="239"/>
  <c r="H83" i="239"/>
  <c r="G83" i="239"/>
  <c r="H82" i="239"/>
  <c r="G82" i="239"/>
  <c r="H81" i="239"/>
  <c r="G81" i="239"/>
  <c r="H80" i="239"/>
  <c r="G80" i="239"/>
  <c r="H79" i="239"/>
  <c r="G79" i="239"/>
  <c r="H78" i="239"/>
  <c r="G78" i="239"/>
  <c r="H76" i="239"/>
  <c r="G76" i="239"/>
  <c r="H75" i="239"/>
  <c r="G75" i="239"/>
  <c r="H74" i="239"/>
  <c r="G74" i="239"/>
  <c r="H73" i="239"/>
  <c r="G73" i="239"/>
  <c r="H72" i="239"/>
  <c r="G72" i="239"/>
  <c r="H71" i="239"/>
  <c r="G71" i="239"/>
  <c r="H70" i="239"/>
  <c r="G70" i="239"/>
  <c r="H69" i="239"/>
  <c r="G69" i="239"/>
  <c r="H68" i="239"/>
  <c r="G68" i="239"/>
  <c r="H66" i="239"/>
  <c r="G66" i="239"/>
  <c r="H65" i="239"/>
  <c r="G65" i="239"/>
  <c r="H64" i="239"/>
  <c r="G64" i="239"/>
  <c r="H63" i="239"/>
  <c r="G63" i="239"/>
  <c r="H62" i="239"/>
  <c r="G62" i="239"/>
  <c r="H61" i="239"/>
  <c r="G61" i="239"/>
  <c r="H60" i="239"/>
  <c r="G60" i="239"/>
  <c r="H59" i="239"/>
  <c r="G59" i="239"/>
  <c r="H58" i="239"/>
  <c r="G58" i="239"/>
  <c r="H53" i="239"/>
  <c r="G53" i="239"/>
  <c r="H52" i="239"/>
  <c r="G52" i="239"/>
  <c r="H51" i="239"/>
  <c r="G51" i="239"/>
  <c r="H50" i="239"/>
  <c r="G50" i="239"/>
  <c r="H49" i="239"/>
  <c r="G49" i="239"/>
  <c r="H48" i="239"/>
  <c r="G48" i="239"/>
  <c r="H47" i="239"/>
  <c r="G47" i="239"/>
  <c r="H45" i="239"/>
  <c r="G45" i="239"/>
  <c r="H44" i="239"/>
  <c r="G44" i="239"/>
  <c r="H43" i="239"/>
  <c r="G43" i="239"/>
  <c r="H42" i="239"/>
  <c r="G42" i="239"/>
  <c r="H41" i="239"/>
  <c r="G41" i="239"/>
  <c r="H40" i="239"/>
  <c r="G40" i="239"/>
  <c r="H39" i="239"/>
  <c r="G39" i="239"/>
  <c r="H37" i="239"/>
  <c r="G37" i="239"/>
  <c r="H36" i="239"/>
  <c r="G36" i="239"/>
  <c r="H35" i="239"/>
  <c r="G35" i="239"/>
  <c r="H34" i="239"/>
  <c r="G34" i="239"/>
  <c r="H33" i="239"/>
  <c r="G33" i="239"/>
  <c r="H32" i="239"/>
  <c r="G32" i="239"/>
  <c r="H31" i="239"/>
  <c r="G31" i="239"/>
  <c r="H26" i="239"/>
  <c r="G26" i="239"/>
  <c r="H25" i="239"/>
  <c r="G25" i="239"/>
  <c r="H24" i="239"/>
  <c r="G24" i="239"/>
  <c r="H23" i="239"/>
  <c r="G23" i="239"/>
  <c r="H22" i="239"/>
  <c r="G22" i="239"/>
  <c r="H21" i="239"/>
  <c r="G21" i="239"/>
  <c r="H20" i="239"/>
  <c r="G20" i="239"/>
  <c r="H19" i="239"/>
  <c r="G19" i="239"/>
  <c r="H18" i="239"/>
  <c r="G18" i="239"/>
  <c r="H17" i="239"/>
  <c r="G17" i="239"/>
  <c r="H16" i="239"/>
  <c r="G16" i="239"/>
  <c r="H15" i="239"/>
  <c r="G15" i="239"/>
  <c r="H14" i="239"/>
  <c r="G14" i="239"/>
  <c r="H13" i="239"/>
  <c r="G13" i="239"/>
  <c r="H12" i="239"/>
  <c r="G12" i="239"/>
  <c r="H11" i="239"/>
  <c r="G11" i="239"/>
  <c r="H10" i="239"/>
  <c r="G10" i="239"/>
  <c r="H9" i="239"/>
  <c r="G9" i="239"/>
  <c r="H8" i="239"/>
  <c r="G8" i="239"/>
  <c r="H7" i="239"/>
  <c r="C30" i="456" s="1"/>
  <c r="G7" i="239"/>
  <c r="H6" i="239"/>
  <c r="C27" i="456" s="1"/>
  <c r="G6" i="239"/>
  <c r="H5" i="239"/>
  <c r="G5" i="239"/>
  <c r="J8" i="239" l="1"/>
  <c r="K8" i="239"/>
  <c r="J9" i="239"/>
  <c r="K9" i="239"/>
  <c r="J10" i="239"/>
  <c r="K10" i="239"/>
  <c r="J11" i="239"/>
  <c r="K11" i="239"/>
  <c r="J12" i="239"/>
  <c r="C57" i="456" s="1"/>
  <c r="K12" i="239"/>
  <c r="C56" i="456" s="1"/>
  <c r="J13" i="239"/>
  <c r="K13" i="239"/>
  <c r="J14" i="239"/>
  <c r="K14" i="239"/>
  <c r="J15" i="239"/>
  <c r="K15" i="239"/>
  <c r="J16" i="239"/>
  <c r="K16" i="239"/>
  <c r="C42" i="456" s="1"/>
  <c r="J17" i="239"/>
  <c r="K17" i="239"/>
  <c r="J18" i="239"/>
  <c r="K18" i="239"/>
  <c r="J19" i="239"/>
  <c r="C36" i="456" s="1"/>
  <c r="K19" i="239"/>
  <c r="C35" i="456" s="1"/>
  <c r="J20" i="239"/>
  <c r="K20" i="239"/>
  <c r="J21" i="239"/>
  <c r="C50" i="456" s="1"/>
  <c r="K21" i="239"/>
  <c r="C49" i="456" s="1"/>
  <c r="J22" i="239"/>
  <c r="K22" i="239"/>
  <c r="J23" i="239"/>
  <c r="K23" i="239"/>
  <c r="J24" i="239"/>
  <c r="K24" i="239"/>
  <c r="J25" i="239"/>
  <c r="K25" i="239"/>
  <c r="J26" i="239"/>
  <c r="K26" i="239"/>
  <c r="B3" i="204"/>
  <c r="B3" i="133"/>
  <c r="B3" i="110"/>
  <c r="B3" i="94"/>
  <c r="B3" i="166"/>
  <c r="B3" i="165"/>
  <c r="B3" i="164"/>
  <c r="B3" i="162"/>
  <c r="B3" i="161"/>
  <c r="B3" i="160"/>
  <c r="B3" i="159"/>
  <c r="B3" i="158"/>
  <c r="B3" i="157"/>
  <c r="B3" i="156"/>
  <c r="B3" i="203"/>
  <c r="E14" i="1"/>
  <c r="C14" i="1"/>
  <c r="C18" i="456" l="1"/>
  <c r="C17" i="456" s="1"/>
  <c r="C20" i="456"/>
  <c r="C19" i="456" s="1"/>
  <c r="C43" i="456"/>
  <c r="B6" i="8"/>
  <c r="E13" i="1"/>
  <c r="C13" i="1"/>
  <c r="E12" i="1" l="1"/>
  <c r="C12" i="1"/>
  <c r="B7" i="7"/>
  <c r="B7" i="5"/>
  <c r="B7" i="6"/>
  <c r="E11" i="1"/>
  <c r="C11" i="1"/>
  <c r="E10" i="1"/>
  <c r="C10" i="1"/>
  <c r="E9" i="1"/>
  <c r="C9" i="1"/>
  <c r="B7" i="4"/>
  <c r="E8" i="1" l="1"/>
  <c r="C8" i="1"/>
  <c r="B6" i="3"/>
  <c r="E7" i="1" l="1"/>
  <c r="C7" i="1"/>
  <c r="B6" i="2"/>
  <c r="E9" i="104"/>
  <c r="H9" i="104"/>
  <c r="B9" i="104"/>
  <c r="E9" i="103"/>
  <c r="D9" i="103"/>
  <c r="C9" i="103"/>
  <c r="F9" i="103" s="1"/>
  <c r="H9" i="103"/>
  <c r="B9" i="103"/>
  <c r="E9" i="102"/>
  <c r="D9" i="102"/>
  <c r="F9" i="102" s="1"/>
  <c r="C9" i="102"/>
  <c r="H9" i="102"/>
  <c r="B9" i="102"/>
  <c r="H9" i="132"/>
  <c r="B9" i="132"/>
  <c r="H9" i="131"/>
  <c r="B9" i="131"/>
  <c r="H9" i="130"/>
  <c r="B9" i="130"/>
  <c r="E16" i="48"/>
  <c r="D16" i="48"/>
  <c r="C16" i="48"/>
  <c r="E15" i="48"/>
  <c r="D15" i="48"/>
  <c r="C15" i="48"/>
  <c r="E14" i="48"/>
  <c r="D14" i="48"/>
  <c r="C14" i="48"/>
  <c r="E13" i="48"/>
  <c r="D13" i="48"/>
  <c r="C13" i="48"/>
  <c r="E12" i="48"/>
  <c r="D12" i="48"/>
  <c r="C12" i="48"/>
  <c r="E11" i="48"/>
  <c r="D11" i="48"/>
  <c r="C11" i="48"/>
  <c r="E10" i="48"/>
  <c r="D10" i="48"/>
  <c r="C10" i="48"/>
  <c r="E9" i="48"/>
  <c r="D9" i="48"/>
  <c r="C9" i="48"/>
  <c r="E8" i="48"/>
  <c r="D8" i="48"/>
  <c r="C8" i="48"/>
  <c r="E14" i="47"/>
  <c r="D14" i="47"/>
  <c r="C14" i="47"/>
  <c r="E13" i="47"/>
  <c r="D13" i="47"/>
  <c r="C13" i="47"/>
  <c r="D12" i="47"/>
  <c r="C12" i="47"/>
  <c r="E11" i="47"/>
  <c r="D11" i="47"/>
  <c r="E10" i="47"/>
  <c r="D10" i="47"/>
  <c r="E9" i="47"/>
  <c r="D9" i="47"/>
  <c r="C9" i="47"/>
  <c r="E8" i="47"/>
  <c r="D8" i="47"/>
  <c r="C8" i="47"/>
  <c r="E16" i="46"/>
  <c r="D16" i="46"/>
  <c r="C16" i="46"/>
  <c r="D15" i="46"/>
  <c r="C15" i="46"/>
  <c r="E14" i="46"/>
  <c r="D14" i="46"/>
  <c r="C14" i="46"/>
  <c r="E13" i="46"/>
  <c r="D13" i="46"/>
  <c r="C13" i="46"/>
  <c r="E12" i="46"/>
  <c r="D12" i="46"/>
  <c r="C12" i="46"/>
  <c r="E11" i="46"/>
  <c r="D11" i="46"/>
  <c r="C11" i="46"/>
  <c r="E10" i="46"/>
  <c r="D10" i="46"/>
  <c r="C10" i="46"/>
  <c r="E9" i="46"/>
  <c r="D9" i="46"/>
  <c r="C9" i="46"/>
  <c r="E8" i="46"/>
  <c r="D8" i="46"/>
  <c r="C8" i="46"/>
  <c r="E14" i="45"/>
  <c r="D14" i="45"/>
  <c r="C14" i="45"/>
  <c r="E13" i="45"/>
  <c r="D13" i="45"/>
  <c r="C13" i="45"/>
  <c r="E12" i="45"/>
  <c r="D12" i="45"/>
  <c r="C12" i="45"/>
  <c r="E11" i="45"/>
  <c r="D11" i="45"/>
  <c r="C11" i="45"/>
  <c r="E10" i="45"/>
  <c r="D10" i="45"/>
  <c r="C10" i="45"/>
  <c r="E9" i="45"/>
  <c r="D9" i="45"/>
  <c r="C9" i="45"/>
  <c r="E8" i="45"/>
  <c r="D8" i="45"/>
  <c r="C8" i="45"/>
  <c r="E16" i="44"/>
  <c r="D16" i="44"/>
  <c r="C16" i="44"/>
  <c r="E15" i="44"/>
  <c r="D15" i="44"/>
  <c r="C15" i="44"/>
  <c r="E14" i="44"/>
  <c r="D14" i="44"/>
  <c r="C14" i="44"/>
  <c r="E13" i="44"/>
  <c r="D13" i="44"/>
  <c r="C13" i="44"/>
  <c r="E12" i="44"/>
  <c r="D12" i="44"/>
  <c r="C12" i="44"/>
  <c r="E11" i="44"/>
  <c r="D11" i="44"/>
  <c r="C11" i="44"/>
  <c r="E10" i="44"/>
  <c r="D10" i="44"/>
  <c r="C10" i="44"/>
  <c r="E9" i="44"/>
  <c r="D9" i="44"/>
  <c r="C9" i="44"/>
  <c r="E8" i="44"/>
  <c r="D8" i="44"/>
  <c r="C8" i="44"/>
  <c r="E14" i="43"/>
  <c r="D14" i="43"/>
  <c r="C14" i="43"/>
  <c r="E13" i="43"/>
  <c r="D13" i="43"/>
  <c r="C13" i="43"/>
  <c r="E12" i="43"/>
  <c r="D12" i="43"/>
  <c r="C12" i="43"/>
  <c r="E11" i="43"/>
  <c r="D11" i="43"/>
  <c r="C11" i="43"/>
  <c r="E10" i="43"/>
  <c r="D10" i="43"/>
  <c r="C10" i="43"/>
  <c r="E9" i="43"/>
  <c r="D9" i="43"/>
  <c r="C9" i="43"/>
  <c r="E8" i="43"/>
  <c r="D8" i="43"/>
  <c r="C8" i="43"/>
  <c r="U32" i="229"/>
  <c r="T32" i="229"/>
  <c r="N32" i="229"/>
  <c r="M32" i="229"/>
  <c r="G32" i="229"/>
  <c r="F32" i="229"/>
  <c r="U31" i="229"/>
  <c r="T31" i="229"/>
  <c r="N31" i="229"/>
  <c r="M31" i="229"/>
  <c r="G31" i="229"/>
  <c r="F31" i="229"/>
  <c r="U30" i="229"/>
  <c r="T30" i="229"/>
  <c r="N30" i="229"/>
  <c r="M30" i="229"/>
  <c r="G30" i="229"/>
  <c r="F30" i="229"/>
  <c r="U29" i="229"/>
  <c r="T29" i="229"/>
  <c r="N29" i="229"/>
  <c r="M29" i="229"/>
  <c r="G29" i="229"/>
  <c r="F29" i="229"/>
  <c r="U28" i="229"/>
  <c r="T28" i="229"/>
  <c r="N28" i="229"/>
  <c r="M28" i="229"/>
  <c r="G28" i="229"/>
  <c r="F28" i="229"/>
  <c r="U27" i="229"/>
  <c r="T27" i="229"/>
  <c r="N27" i="229"/>
  <c r="M27" i="229"/>
  <c r="G27" i="229"/>
  <c r="F27" i="229"/>
  <c r="U26" i="229"/>
  <c r="T26" i="229"/>
  <c r="N26" i="229"/>
  <c r="M26" i="229"/>
  <c r="G26" i="229"/>
  <c r="F26" i="229"/>
  <c r="U25" i="229"/>
  <c r="T25" i="229"/>
  <c r="N25" i="229"/>
  <c r="M25" i="229"/>
  <c r="G25" i="229"/>
  <c r="F25" i="229"/>
  <c r="U24" i="229"/>
  <c r="T24" i="229"/>
  <c r="N24" i="229"/>
  <c r="M24" i="229"/>
  <c r="G24" i="229"/>
  <c r="F24" i="229"/>
  <c r="U19" i="229"/>
  <c r="T19" i="229"/>
  <c r="N19" i="229"/>
  <c r="M19" i="229"/>
  <c r="G19" i="229"/>
  <c r="F19" i="229"/>
  <c r="U18" i="229"/>
  <c r="T18" i="229"/>
  <c r="N18" i="229"/>
  <c r="M18" i="229"/>
  <c r="G18" i="229"/>
  <c r="F18" i="229"/>
  <c r="U17" i="229"/>
  <c r="T17" i="229"/>
  <c r="N17" i="229"/>
  <c r="M17" i="229"/>
  <c r="G17" i="229"/>
  <c r="F17" i="229"/>
  <c r="U16" i="229"/>
  <c r="T16" i="229"/>
  <c r="N16" i="229"/>
  <c r="M16" i="229"/>
  <c r="G16" i="229"/>
  <c r="F16" i="229"/>
  <c r="U15" i="229"/>
  <c r="T15" i="229"/>
  <c r="N15" i="229"/>
  <c r="M15" i="229"/>
  <c r="G15" i="229"/>
  <c r="F15" i="229"/>
  <c r="U14" i="229"/>
  <c r="T14" i="229"/>
  <c r="N14" i="229"/>
  <c r="M14" i="229"/>
  <c r="G14" i="229"/>
  <c r="F14" i="229"/>
  <c r="U13" i="229"/>
  <c r="T13" i="229"/>
  <c r="N13" i="229"/>
  <c r="M13" i="229"/>
  <c r="G13" i="229"/>
  <c r="F13" i="229"/>
  <c r="U8" i="229"/>
  <c r="U37" i="229" s="1"/>
  <c r="T8" i="229"/>
  <c r="N8" i="229"/>
  <c r="N37" i="229" s="1"/>
  <c r="M8" i="229"/>
  <c r="G8" i="229"/>
  <c r="G37" i="229" s="1"/>
  <c r="F8" i="229"/>
  <c r="U7" i="229"/>
  <c r="T7" i="229"/>
  <c r="N7" i="229"/>
  <c r="I9" i="103" s="1"/>
  <c r="M7" i="229"/>
  <c r="G7" i="229"/>
  <c r="F7" i="229"/>
  <c r="U6" i="229"/>
  <c r="U39" i="229" s="1"/>
  <c r="T6" i="229"/>
  <c r="N6" i="229"/>
  <c r="N39" i="229" s="1"/>
  <c r="M6" i="229"/>
  <c r="G6" i="229"/>
  <c r="G39" i="229" s="1"/>
  <c r="F6" i="229"/>
  <c r="U5" i="229"/>
  <c r="T5" i="229"/>
  <c r="N5" i="229"/>
  <c r="J9" i="103" s="1"/>
  <c r="M5" i="229"/>
  <c r="G5" i="229"/>
  <c r="J9" i="102" s="1"/>
  <c r="F5" i="229"/>
  <c r="F9" i="104" l="1"/>
  <c r="L9" i="104" s="1"/>
  <c r="U38" i="229"/>
  <c r="K9" i="104"/>
  <c r="G38" i="229"/>
  <c r="I9" i="102"/>
  <c r="K9" i="102" s="1"/>
  <c r="L9" i="103"/>
  <c r="K9" i="103"/>
  <c r="L9" i="102"/>
  <c r="N38" i="229"/>
  <c r="E9" i="224"/>
  <c r="E9" i="154"/>
  <c r="D9" i="154"/>
  <c r="C9" i="154"/>
  <c r="E9" i="132"/>
  <c r="E9" i="131"/>
  <c r="D9" i="131"/>
  <c r="C9" i="131"/>
  <c r="D9" i="130"/>
  <c r="E16" i="116"/>
  <c r="D16" i="116"/>
  <c r="C16" i="116"/>
  <c r="E15" i="116"/>
  <c r="D15" i="116"/>
  <c r="C15" i="116"/>
  <c r="E14" i="116"/>
  <c r="D14" i="116"/>
  <c r="C14" i="116"/>
  <c r="D13" i="116"/>
  <c r="C13" i="116"/>
  <c r="D12" i="116"/>
  <c r="E11" i="116"/>
  <c r="D11" i="116"/>
  <c r="C11" i="116"/>
  <c r="E10" i="116"/>
  <c r="D10" i="116"/>
  <c r="C10" i="116"/>
  <c r="E9" i="116"/>
  <c r="D9" i="116"/>
  <c r="C9" i="116"/>
  <c r="E8" i="116"/>
  <c r="D8" i="116"/>
  <c r="C8" i="116"/>
  <c r="E14" i="115"/>
  <c r="D14" i="115"/>
  <c r="C14" i="115"/>
  <c r="E13" i="115"/>
  <c r="D13" i="115"/>
  <c r="C13" i="115"/>
  <c r="E12" i="115"/>
  <c r="D12" i="115"/>
  <c r="C12" i="115"/>
  <c r="E11" i="115"/>
  <c r="D11" i="115"/>
  <c r="C11" i="115"/>
  <c r="E10" i="115"/>
  <c r="D10" i="115"/>
  <c r="C10" i="115"/>
  <c r="E9" i="115"/>
  <c r="D9" i="115"/>
  <c r="C9" i="115"/>
  <c r="E8" i="115"/>
  <c r="D8" i="115"/>
  <c r="C8" i="115"/>
  <c r="E16" i="114"/>
  <c r="D16" i="114"/>
  <c r="C16" i="114"/>
  <c r="E15" i="114"/>
  <c r="D15" i="114"/>
  <c r="C15" i="114"/>
  <c r="E14" i="114"/>
  <c r="D14" i="114"/>
  <c r="C14" i="114"/>
  <c r="D13" i="114"/>
  <c r="C13" i="114"/>
  <c r="D12" i="114"/>
  <c r="D11" i="114"/>
  <c r="C11" i="114"/>
  <c r="E10" i="114"/>
  <c r="D10" i="114"/>
  <c r="C10" i="114"/>
  <c r="D9" i="114"/>
  <c r="C9" i="114"/>
  <c r="E8" i="114"/>
  <c r="D8" i="114"/>
  <c r="C8" i="114"/>
  <c r="E14" i="113"/>
  <c r="D14" i="113"/>
  <c r="C14" i="113"/>
  <c r="E13" i="113"/>
  <c r="D13" i="113"/>
  <c r="C13" i="113"/>
  <c r="E12" i="113"/>
  <c r="D12" i="113"/>
  <c r="C12" i="113"/>
  <c r="E11" i="113"/>
  <c r="D11" i="113"/>
  <c r="C11" i="113"/>
  <c r="E10" i="113"/>
  <c r="D10" i="113"/>
  <c r="C10" i="113"/>
  <c r="E9" i="113"/>
  <c r="D9" i="113"/>
  <c r="C9" i="113"/>
  <c r="E8" i="113"/>
  <c r="D8" i="113"/>
  <c r="E16" i="112"/>
  <c r="D16" i="112"/>
  <c r="C16" i="112"/>
  <c r="E15" i="112"/>
  <c r="D15" i="112"/>
  <c r="C15" i="112"/>
  <c r="E14" i="112"/>
  <c r="D14" i="112"/>
  <c r="C14" i="112"/>
  <c r="E13" i="112"/>
  <c r="D13" i="112"/>
  <c r="C13" i="112"/>
  <c r="D12" i="112"/>
  <c r="C12" i="112"/>
  <c r="E11" i="112"/>
  <c r="D11" i="112"/>
  <c r="C11" i="112"/>
  <c r="E10" i="112"/>
  <c r="D10" i="112"/>
  <c r="C10" i="112"/>
  <c r="E9" i="112"/>
  <c r="D9" i="112"/>
  <c r="C9" i="112"/>
  <c r="E8" i="112"/>
  <c r="D8" i="112"/>
  <c r="C8" i="112"/>
  <c r="E14" i="111"/>
  <c r="D14" i="111"/>
  <c r="C14" i="111"/>
  <c r="E13" i="111"/>
  <c r="D13" i="111"/>
  <c r="C13" i="111"/>
  <c r="E12" i="111"/>
  <c r="D12" i="111"/>
  <c r="C12" i="111"/>
  <c r="E11" i="111"/>
  <c r="D11" i="111"/>
  <c r="C11" i="111"/>
  <c r="E10" i="111"/>
  <c r="D10" i="111"/>
  <c r="C10" i="111"/>
  <c r="E9" i="111"/>
  <c r="D9" i="111"/>
  <c r="C9" i="111"/>
  <c r="E8" i="111"/>
  <c r="D8" i="111"/>
  <c r="C8" i="111"/>
  <c r="U32" i="227"/>
  <c r="T32" i="227"/>
  <c r="N32" i="227"/>
  <c r="M32" i="227"/>
  <c r="G32" i="227"/>
  <c r="F32" i="227"/>
  <c r="U31" i="227"/>
  <c r="T31" i="227"/>
  <c r="N31" i="227"/>
  <c r="M31" i="227"/>
  <c r="G31" i="227"/>
  <c r="F31" i="227"/>
  <c r="U30" i="227"/>
  <c r="T30" i="227"/>
  <c r="N30" i="227"/>
  <c r="M30" i="227"/>
  <c r="G30" i="227"/>
  <c r="F30" i="227"/>
  <c r="U29" i="227"/>
  <c r="T29" i="227"/>
  <c r="N29" i="227"/>
  <c r="M29" i="227"/>
  <c r="G29" i="227"/>
  <c r="F29" i="227"/>
  <c r="U28" i="227"/>
  <c r="T28" i="227"/>
  <c r="N28" i="227"/>
  <c r="M28" i="227"/>
  <c r="G28" i="227"/>
  <c r="F28" i="227"/>
  <c r="U27" i="227"/>
  <c r="T27" i="227"/>
  <c r="N27" i="227"/>
  <c r="M27" i="227"/>
  <c r="G27" i="227"/>
  <c r="F27" i="227"/>
  <c r="U26" i="227"/>
  <c r="T26" i="227"/>
  <c r="N26" i="227"/>
  <c r="M26" i="227"/>
  <c r="G26" i="227"/>
  <c r="F26" i="227"/>
  <c r="U25" i="227"/>
  <c r="T25" i="227"/>
  <c r="N25" i="227"/>
  <c r="M25" i="227"/>
  <c r="G25" i="227"/>
  <c r="F25" i="227"/>
  <c r="U24" i="227"/>
  <c r="T24" i="227"/>
  <c r="N24" i="227"/>
  <c r="M24" i="227"/>
  <c r="G24" i="227"/>
  <c r="F24" i="227"/>
  <c r="U19" i="227"/>
  <c r="T19" i="227"/>
  <c r="N19" i="227"/>
  <c r="M19" i="227"/>
  <c r="G19" i="227"/>
  <c r="F19" i="227"/>
  <c r="U18" i="227"/>
  <c r="T18" i="227"/>
  <c r="N18" i="227"/>
  <c r="M18" i="227"/>
  <c r="G18" i="227"/>
  <c r="F18" i="227"/>
  <c r="U17" i="227"/>
  <c r="T17" i="227"/>
  <c r="N17" i="227"/>
  <c r="M17" i="227"/>
  <c r="G17" i="227"/>
  <c r="F17" i="227"/>
  <c r="U16" i="227"/>
  <c r="T16" i="227"/>
  <c r="N16" i="227"/>
  <c r="M16" i="227"/>
  <c r="G16" i="227"/>
  <c r="F16" i="227"/>
  <c r="U15" i="227"/>
  <c r="T15" i="227"/>
  <c r="N15" i="227"/>
  <c r="M15" i="227"/>
  <c r="G15" i="227"/>
  <c r="F15" i="227"/>
  <c r="U14" i="227"/>
  <c r="T14" i="227"/>
  <c r="N14" i="227"/>
  <c r="M14" i="227"/>
  <c r="G14" i="227"/>
  <c r="F14" i="227"/>
  <c r="U13" i="227"/>
  <c r="T13" i="227"/>
  <c r="N13" i="227"/>
  <c r="M13" i="227"/>
  <c r="G13" i="227"/>
  <c r="F13" i="227"/>
  <c r="U8" i="227"/>
  <c r="U37" i="227" s="1"/>
  <c r="T8" i="227"/>
  <c r="N8" i="227"/>
  <c r="N37" i="227" s="1"/>
  <c r="M8" i="227"/>
  <c r="G8" i="227"/>
  <c r="G37" i="227" s="1"/>
  <c r="F8" i="227"/>
  <c r="U7" i="227"/>
  <c r="T7" i="227"/>
  <c r="N7" i="227"/>
  <c r="I9" i="131" s="1"/>
  <c r="M7" i="227"/>
  <c r="G7" i="227"/>
  <c r="F7" i="227"/>
  <c r="U6" i="227"/>
  <c r="U39" i="227" s="1"/>
  <c r="T6" i="227"/>
  <c r="N6" i="227"/>
  <c r="N39" i="227" s="1"/>
  <c r="M6" i="227"/>
  <c r="G6" i="227"/>
  <c r="G39" i="227" s="1"/>
  <c r="F6" i="227"/>
  <c r="U5" i="227"/>
  <c r="T5" i="227"/>
  <c r="N5" i="227"/>
  <c r="J9" i="131" s="1"/>
  <c r="M5" i="227"/>
  <c r="G5" i="227"/>
  <c r="J9" i="130" s="1"/>
  <c r="F5" i="227"/>
  <c r="B9" i="224"/>
  <c r="H9" i="224"/>
  <c r="H9" i="223"/>
  <c r="B9" i="223"/>
  <c r="H9" i="222"/>
  <c r="B9" i="222"/>
  <c r="B9" i="153"/>
  <c r="H9" i="153"/>
  <c r="B9" i="154"/>
  <c r="H9" i="154"/>
  <c r="H9" i="155"/>
  <c r="B9" i="155"/>
  <c r="E17" i="139"/>
  <c r="D17" i="139"/>
  <c r="C17" i="139"/>
  <c r="E16" i="139"/>
  <c r="D16" i="139"/>
  <c r="C16" i="139"/>
  <c r="E15" i="139"/>
  <c r="D15" i="139"/>
  <c r="C15" i="139"/>
  <c r="E14" i="139"/>
  <c r="D14" i="139"/>
  <c r="C14" i="139"/>
  <c r="E13" i="139"/>
  <c r="D13" i="139"/>
  <c r="C13" i="139"/>
  <c r="E12" i="139"/>
  <c r="D12" i="139"/>
  <c r="C12" i="139"/>
  <c r="E11" i="139"/>
  <c r="D11" i="139"/>
  <c r="C11" i="139"/>
  <c r="D10" i="139"/>
  <c r="C10" i="139"/>
  <c r="E9" i="139"/>
  <c r="D9" i="139"/>
  <c r="C9" i="139"/>
  <c r="E8" i="139"/>
  <c r="D8" i="139"/>
  <c r="C8" i="139"/>
  <c r="E15" i="138"/>
  <c r="D15" i="138"/>
  <c r="C15" i="138"/>
  <c r="E14" i="138"/>
  <c r="D14" i="138"/>
  <c r="C14" i="138"/>
  <c r="E13" i="138"/>
  <c r="D13" i="138"/>
  <c r="C13" i="138"/>
  <c r="E12" i="138"/>
  <c r="D12" i="138"/>
  <c r="C12" i="138"/>
  <c r="E11" i="138"/>
  <c r="D11" i="138"/>
  <c r="C11" i="138"/>
  <c r="E10" i="138"/>
  <c r="D10" i="138"/>
  <c r="C10" i="138"/>
  <c r="E9" i="138"/>
  <c r="D9" i="138"/>
  <c r="C9" i="138"/>
  <c r="E8" i="138"/>
  <c r="D8" i="138"/>
  <c r="C8" i="138"/>
  <c r="E17" i="137"/>
  <c r="D17" i="137"/>
  <c r="C17" i="137"/>
  <c r="E16" i="137"/>
  <c r="D16" i="137"/>
  <c r="C16" i="137"/>
  <c r="E15" i="137"/>
  <c r="D15" i="137"/>
  <c r="C15" i="137"/>
  <c r="E14" i="137"/>
  <c r="D14" i="137"/>
  <c r="C14" i="137"/>
  <c r="E13" i="137"/>
  <c r="D13" i="137"/>
  <c r="C13" i="137"/>
  <c r="E12" i="137"/>
  <c r="D12" i="137"/>
  <c r="C12" i="137"/>
  <c r="E11" i="137"/>
  <c r="D11" i="137"/>
  <c r="C11" i="137"/>
  <c r="E10" i="137"/>
  <c r="D10" i="137"/>
  <c r="C10" i="137"/>
  <c r="E9" i="137"/>
  <c r="D9" i="137"/>
  <c r="C9" i="137"/>
  <c r="E8" i="137"/>
  <c r="D8" i="137"/>
  <c r="C8" i="137"/>
  <c r="E15" i="136"/>
  <c r="D15" i="136"/>
  <c r="C15" i="136"/>
  <c r="E14" i="136"/>
  <c r="D14" i="136"/>
  <c r="C14" i="136"/>
  <c r="E13" i="136"/>
  <c r="D13" i="136"/>
  <c r="C13" i="136"/>
  <c r="E12" i="136"/>
  <c r="D12" i="136"/>
  <c r="C12" i="136"/>
  <c r="E11" i="136"/>
  <c r="D11" i="136"/>
  <c r="C11" i="136"/>
  <c r="E10" i="136"/>
  <c r="D10" i="136"/>
  <c r="C10" i="136"/>
  <c r="E9" i="136"/>
  <c r="D9" i="136"/>
  <c r="C9" i="136"/>
  <c r="E8" i="136"/>
  <c r="D8" i="136"/>
  <c r="C8" i="136"/>
  <c r="E17" i="135"/>
  <c r="E16" i="135"/>
  <c r="D16" i="135"/>
  <c r="C16" i="135"/>
  <c r="E15" i="135"/>
  <c r="D15" i="135"/>
  <c r="C15" i="135"/>
  <c r="E14" i="135"/>
  <c r="D14" i="135"/>
  <c r="C14" i="135"/>
  <c r="E13" i="135"/>
  <c r="D13" i="135"/>
  <c r="C13" i="135"/>
  <c r="E12" i="135"/>
  <c r="D12" i="135"/>
  <c r="C12" i="135"/>
  <c r="E11" i="135"/>
  <c r="D11" i="135"/>
  <c r="C11" i="135"/>
  <c r="E10" i="135"/>
  <c r="D10" i="135"/>
  <c r="C10" i="135"/>
  <c r="E9" i="135"/>
  <c r="D9" i="135"/>
  <c r="C9" i="135"/>
  <c r="E8" i="135"/>
  <c r="D8" i="135"/>
  <c r="C8" i="135"/>
  <c r="E14" i="134"/>
  <c r="D14" i="134"/>
  <c r="C14" i="134"/>
  <c r="E13" i="134"/>
  <c r="D13" i="134"/>
  <c r="C13" i="134"/>
  <c r="E12" i="134"/>
  <c r="D12" i="134"/>
  <c r="C12" i="134"/>
  <c r="E11" i="134"/>
  <c r="D11" i="134"/>
  <c r="C11" i="134"/>
  <c r="E10" i="134"/>
  <c r="D10" i="134"/>
  <c r="C10" i="134"/>
  <c r="E9" i="134"/>
  <c r="D9" i="134"/>
  <c r="C9" i="134"/>
  <c r="E8" i="134"/>
  <c r="D8" i="134"/>
  <c r="C8" i="134"/>
  <c r="U32" i="225"/>
  <c r="T32" i="225"/>
  <c r="N32" i="225"/>
  <c r="M32" i="225"/>
  <c r="G32" i="225"/>
  <c r="F32" i="225"/>
  <c r="U31" i="225"/>
  <c r="T31" i="225"/>
  <c r="N31" i="225"/>
  <c r="M31" i="225"/>
  <c r="G31" i="225"/>
  <c r="F31" i="225"/>
  <c r="U30" i="225"/>
  <c r="T30" i="225"/>
  <c r="N30" i="225"/>
  <c r="M30" i="225"/>
  <c r="G30" i="225"/>
  <c r="F30" i="225"/>
  <c r="U29" i="225"/>
  <c r="T29" i="225"/>
  <c r="N29" i="225"/>
  <c r="M29" i="225"/>
  <c r="G29" i="225"/>
  <c r="F29" i="225"/>
  <c r="U28" i="225"/>
  <c r="T28" i="225"/>
  <c r="N28" i="225"/>
  <c r="M28" i="225"/>
  <c r="G28" i="225"/>
  <c r="F28" i="225"/>
  <c r="U27" i="225"/>
  <c r="T27" i="225"/>
  <c r="N27" i="225"/>
  <c r="M27" i="225"/>
  <c r="G27" i="225"/>
  <c r="F27" i="225"/>
  <c r="U26" i="225"/>
  <c r="T26" i="225"/>
  <c r="N26" i="225"/>
  <c r="M26" i="225"/>
  <c r="G26" i="225"/>
  <c r="F26" i="225"/>
  <c r="U25" i="225"/>
  <c r="T25" i="225"/>
  <c r="N25" i="225"/>
  <c r="M25" i="225"/>
  <c r="G25" i="225"/>
  <c r="F25" i="225"/>
  <c r="U24" i="225"/>
  <c r="T24" i="225"/>
  <c r="N24" i="225"/>
  <c r="M24" i="225"/>
  <c r="G24" i="225"/>
  <c r="F24" i="225"/>
  <c r="U19" i="225"/>
  <c r="T19" i="225"/>
  <c r="N19" i="225"/>
  <c r="M19" i="225"/>
  <c r="G19" i="225"/>
  <c r="F19" i="225"/>
  <c r="U18" i="225"/>
  <c r="T18" i="225"/>
  <c r="N18" i="225"/>
  <c r="M18" i="225"/>
  <c r="G18" i="225"/>
  <c r="F18" i="225"/>
  <c r="U17" i="225"/>
  <c r="T17" i="225"/>
  <c r="N17" i="225"/>
  <c r="M17" i="225"/>
  <c r="G17" i="225"/>
  <c r="F17" i="225"/>
  <c r="U16" i="225"/>
  <c r="T16" i="225"/>
  <c r="N16" i="225"/>
  <c r="M16" i="225"/>
  <c r="G16" i="225"/>
  <c r="F16" i="225"/>
  <c r="U15" i="225"/>
  <c r="T15" i="225"/>
  <c r="N15" i="225"/>
  <c r="M15" i="225"/>
  <c r="G15" i="225"/>
  <c r="F15" i="225"/>
  <c r="U14" i="225"/>
  <c r="T14" i="225"/>
  <c r="N14" i="225"/>
  <c r="M14" i="225"/>
  <c r="G14" i="225"/>
  <c r="F14" i="225"/>
  <c r="U13" i="225"/>
  <c r="T13" i="225"/>
  <c r="N13" i="225"/>
  <c r="M13" i="225"/>
  <c r="G13" i="225"/>
  <c r="F13" i="225"/>
  <c r="U8" i="225"/>
  <c r="T8" i="225"/>
  <c r="N8" i="225"/>
  <c r="N37" i="225" s="1"/>
  <c r="M8" i="225"/>
  <c r="G37" i="225"/>
  <c r="F8" i="225"/>
  <c r="U7" i="225"/>
  <c r="T7" i="225"/>
  <c r="N7" i="225"/>
  <c r="I9" i="154" s="1"/>
  <c r="M7" i="225"/>
  <c r="I9" i="153"/>
  <c r="F7" i="225"/>
  <c r="U6" i="225"/>
  <c r="U39" i="225" s="1"/>
  <c r="T6" i="225"/>
  <c r="N6" i="225"/>
  <c r="N39" i="225" s="1"/>
  <c r="M6" i="225"/>
  <c r="G39" i="225"/>
  <c r="F6" i="225"/>
  <c r="U5" i="225"/>
  <c r="T5" i="225"/>
  <c r="N5" i="225"/>
  <c r="J9" i="154" s="1"/>
  <c r="M5" i="225"/>
  <c r="J9" i="153"/>
  <c r="F5" i="225"/>
  <c r="E9" i="223"/>
  <c r="D9" i="223"/>
  <c r="F9" i="223" s="1"/>
  <c r="E9" i="222"/>
  <c r="D9" i="222"/>
  <c r="C9" i="222"/>
  <c r="C16" i="210"/>
  <c r="C15" i="210"/>
  <c r="C14" i="210"/>
  <c r="C13" i="210"/>
  <c r="C12" i="210"/>
  <c r="C11" i="210"/>
  <c r="C10" i="210"/>
  <c r="C9" i="210"/>
  <c r="C8" i="210"/>
  <c r="D16" i="210"/>
  <c r="D15" i="210"/>
  <c r="F15" i="210" s="1"/>
  <c r="D14" i="210"/>
  <c r="D13" i="210"/>
  <c r="D12" i="210"/>
  <c r="D11" i="210"/>
  <c r="D10" i="210"/>
  <c r="D9" i="210"/>
  <c r="D8" i="210"/>
  <c r="E16" i="210"/>
  <c r="E15" i="210"/>
  <c r="E14" i="210"/>
  <c r="E13" i="210"/>
  <c r="E12" i="210"/>
  <c r="E11" i="210"/>
  <c r="E10" i="210"/>
  <c r="E9" i="210"/>
  <c r="E8" i="210"/>
  <c r="E14" i="209"/>
  <c r="E13" i="209"/>
  <c r="E12" i="209"/>
  <c r="E11" i="209"/>
  <c r="E10" i="209"/>
  <c r="E9" i="209"/>
  <c r="E8" i="209"/>
  <c r="D14" i="209"/>
  <c r="D13" i="209"/>
  <c r="D12" i="209"/>
  <c r="D11" i="209"/>
  <c r="D10" i="209"/>
  <c r="D9" i="209"/>
  <c r="D8" i="209"/>
  <c r="C14" i="209"/>
  <c r="C13" i="209"/>
  <c r="C12" i="209"/>
  <c r="C11" i="209"/>
  <c r="C10" i="209"/>
  <c r="C9" i="209"/>
  <c r="C8" i="209"/>
  <c r="C16" i="208"/>
  <c r="C15" i="208"/>
  <c r="C14" i="208"/>
  <c r="C13" i="208"/>
  <c r="C12" i="208"/>
  <c r="C11" i="208"/>
  <c r="C10" i="208"/>
  <c r="C9" i="208"/>
  <c r="C8" i="208"/>
  <c r="D16" i="208"/>
  <c r="D15" i="208"/>
  <c r="D14" i="208"/>
  <c r="D13" i="208"/>
  <c r="D12" i="208"/>
  <c r="D11" i="208"/>
  <c r="D10" i="208"/>
  <c r="D9" i="208"/>
  <c r="D8" i="208"/>
  <c r="E16" i="208"/>
  <c r="E15" i="208"/>
  <c r="E14" i="208"/>
  <c r="E13" i="208"/>
  <c r="E12" i="208"/>
  <c r="E11" i="208"/>
  <c r="E10" i="208"/>
  <c r="E9" i="208"/>
  <c r="E8" i="208"/>
  <c r="E14" i="207"/>
  <c r="E13" i="207"/>
  <c r="E12" i="207"/>
  <c r="E11" i="207"/>
  <c r="E10" i="207"/>
  <c r="E9" i="207"/>
  <c r="E8" i="207"/>
  <c r="D14" i="207"/>
  <c r="D13" i="207"/>
  <c r="D12" i="207"/>
  <c r="D11" i="207"/>
  <c r="D10" i="207"/>
  <c r="D9" i="207"/>
  <c r="D8" i="207"/>
  <c r="C14" i="207"/>
  <c r="C13" i="207"/>
  <c r="C12" i="207"/>
  <c r="C11" i="207"/>
  <c r="C10" i="207"/>
  <c r="C9" i="207"/>
  <c r="C8" i="207"/>
  <c r="C16" i="206"/>
  <c r="C15" i="206"/>
  <c r="C14" i="206"/>
  <c r="C13" i="206"/>
  <c r="C12" i="206"/>
  <c r="C11" i="206"/>
  <c r="F11" i="206" s="1"/>
  <c r="C10" i="206"/>
  <c r="C9" i="206"/>
  <c r="C8" i="206"/>
  <c r="D16" i="206"/>
  <c r="D15" i="206"/>
  <c r="D14" i="206"/>
  <c r="D13" i="206"/>
  <c r="D12" i="206"/>
  <c r="D11" i="206"/>
  <c r="D10" i="206"/>
  <c r="D9" i="206"/>
  <c r="D8" i="206"/>
  <c r="E16" i="206"/>
  <c r="E15" i="206"/>
  <c r="E14" i="206"/>
  <c r="E13" i="206"/>
  <c r="E12" i="206"/>
  <c r="E11" i="206"/>
  <c r="E10" i="206"/>
  <c r="E9" i="206"/>
  <c r="E8" i="206"/>
  <c r="E17" i="210"/>
  <c r="D17" i="210"/>
  <c r="C17" i="210"/>
  <c r="E15" i="209"/>
  <c r="D15" i="209"/>
  <c r="C15" i="209"/>
  <c r="E17" i="208"/>
  <c r="D17" i="208"/>
  <c r="F17" i="208" s="1"/>
  <c r="C17" i="208"/>
  <c r="E15" i="207"/>
  <c r="D15" i="207"/>
  <c r="C15" i="207"/>
  <c r="E17" i="206"/>
  <c r="D17" i="206"/>
  <c r="F17" i="206" s="1"/>
  <c r="C17" i="206"/>
  <c r="E15" i="205"/>
  <c r="E14" i="205"/>
  <c r="E13" i="205"/>
  <c r="E12" i="205"/>
  <c r="E11" i="205"/>
  <c r="E10" i="205"/>
  <c r="E9" i="205"/>
  <c r="E8" i="205"/>
  <c r="D15" i="205"/>
  <c r="D14" i="205"/>
  <c r="D13" i="205"/>
  <c r="D12" i="205"/>
  <c r="D11" i="205"/>
  <c r="D10" i="205"/>
  <c r="D9" i="205"/>
  <c r="D8" i="205"/>
  <c r="C15" i="205"/>
  <c r="C14" i="205"/>
  <c r="C13" i="205"/>
  <c r="C12" i="205"/>
  <c r="C11" i="205"/>
  <c r="C10" i="205"/>
  <c r="C9" i="205"/>
  <c r="F9" i="205" s="1"/>
  <c r="C8" i="205"/>
  <c r="F8" i="205" s="1"/>
  <c r="U32" i="211"/>
  <c r="T32" i="211"/>
  <c r="U31" i="211"/>
  <c r="T31" i="211"/>
  <c r="U30" i="211"/>
  <c r="T30" i="211"/>
  <c r="U29" i="211"/>
  <c r="T29" i="211"/>
  <c r="U28" i="211"/>
  <c r="T28" i="211"/>
  <c r="U27" i="211"/>
  <c r="T27" i="211"/>
  <c r="U26" i="211"/>
  <c r="T26" i="211"/>
  <c r="U25" i="211"/>
  <c r="T25" i="211"/>
  <c r="U24" i="211"/>
  <c r="T24" i="211"/>
  <c r="N32" i="211"/>
  <c r="M32" i="211"/>
  <c r="N31" i="211"/>
  <c r="M31" i="211"/>
  <c r="N30" i="211"/>
  <c r="M30" i="211"/>
  <c r="N29" i="211"/>
  <c r="M29" i="211"/>
  <c r="N28" i="211"/>
  <c r="M28" i="211"/>
  <c r="N27" i="211"/>
  <c r="M27" i="211"/>
  <c r="N26" i="211"/>
  <c r="M26" i="211"/>
  <c r="N25" i="211"/>
  <c r="M25" i="211"/>
  <c r="N24" i="211"/>
  <c r="M24" i="211"/>
  <c r="U19" i="211"/>
  <c r="T19" i="211"/>
  <c r="U18" i="211"/>
  <c r="T18" i="211"/>
  <c r="U17" i="211"/>
  <c r="T17" i="211"/>
  <c r="U16" i="211"/>
  <c r="T16" i="211"/>
  <c r="U15" i="211"/>
  <c r="T15" i="211"/>
  <c r="U14" i="211"/>
  <c r="T14" i="211"/>
  <c r="U13" i="211"/>
  <c r="T13" i="211"/>
  <c r="N19" i="211"/>
  <c r="M19" i="211"/>
  <c r="N18" i="211"/>
  <c r="M18" i="211"/>
  <c r="N17" i="211"/>
  <c r="M17" i="211"/>
  <c r="N16" i="211"/>
  <c r="M16" i="211"/>
  <c r="N15" i="211"/>
  <c r="M15" i="211"/>
  <c r="N14" i="211"/>
  <c r="M14" i="211"/>
  <c r="N13" i="211"/>
  <c r="M13" i="211"/>
  <c r="G32" i="211"/>
  <c r="F32" i="211"/>
  <c r="G31" i="211"/>
  <c r="F31" i="211"/>
  <c r="G30" i="211"/>
  <c r="F30" i="211"/>
  <c r="G29" i="211"/>
  <c r="F29" i="211"/>
  <c r="G28" i="211"/>
  <c r="F28" i="211"/>
  <c r="G27" i="211"/>
  <c r="F27" i="211"/>
  <c r="G26" i="211"/>
  <c r="F26" i="211"/>
  <c r="G25" i="211"/>
  <c r="F25" i="211"/>
  <c r="G24" i="211"/>
  <c r="F24" i="211"/>
  <c r="G19" i="211"/>
  <c r="F19" i="211"/>
  <c r="G18" i="211"/>
  <c r="F18" i="211"/>
  <c r="G17" i="211"/>
  <c r="F17" i="211"/>
  <c r="G16" i="211"/>
  <c r="F16" i="211"/>
  <c r="G15" i="211"/>
  <c r="F15" i="211"/>
  <c r="G14" i="211"/>
  <c r="F14" i="211"/>
  <c r="G13" i="211"/>
  <c r="F13" i="211"/>
  <c r="T5" i="211"/>
  <c r="U8" i="211"/>
  <c r="U37" i="211" s="1"/>
  <c r="T8" i="211"/>
  <c r="U7" i="211"/>
  <c r="U39" i="211" s="1"/>
  <c r="T7" i="211"/>
  <c r="U6" i="211"/>
  <c r="T6" i="211"/>
  <c r="U5" i="211"/>
  <c r="N8" i="211"/>
  <c r="N37" i="211" s="1"/>
  <c r="M8" i="211"/>
  <c r="N7" i="211"/>
  <c r="N39" i="211" s="1"/>
  <c r="M7" i="211"/>
  <c r="N6" i="211"/>
  <c r="M6" i="211"/>
  <c r="N5" i="211"/>
  <c r="J9" i="223" s="1"/>
  <c r="M5" i="211"/>
  <c r="G8" i="211"/>
  <c r="G37" i="211" s="1"/>
  <c r="F8" i="211"/>
  <c r="G7" i="211"/>
  <c r="G39" i="211" s="1"/>
  <c r="F7" i="211"/>
  <c r="G6" i="211"/>
  <c r="I9" i="222" s="1"/>
  <c r="F6" i="211"/>
  <c r="G5" i="211"/>
  <c r="J9" i="222" s="1"/>
  <c r="F5" i="211"/>
  <c r="F17" i="210"/>
  <c r="E136" i="1"/>
  <c r="E135" i="1"/>
  <c r="E134" i="1"/>
  <c r="E132" i="1"/>
  <c r="E131" i="1"/>
  <c r="E130" i="1"/>
  <c r="E129" i="1"/>
  <c r="E128" i="1"/>
  <c r="E127" i="1"/>
  <c r="C136" i="1"/>
  <c r="C135" i="1"/>
  <c r="C134" i="1"/>
  <c r="C132" i="1"/>
  <c r="C131" i="1"/>
  <c r="C130" i="1"/>
  <c r="C129" i="1"/>
  <c r="C128" i="1"/>
  <c r="C127" i="1"/>
  <c r="F8" i="210"/>
  <c r="B7" i="210"/>
  <c r="B7" i="209"/>
  <c r="B7" i="208"/>
  <c r="B7" i="207"/>
  <c r="F13" i="206"/>
  <c r="F9" i="206"/>
  <c r="B7" i="206"/>
  <c r="B7" i="205"/>
  <c r="B7" i="9"/>
  <c r="F9" i="208" l="1"/>
  <c r="F10" i="208"/>
  <c r="F15" i="206"/>
  <c r="F13" i="208"/>
  <c r="G38" i="227"/>
  <c r="F8" i="206"/>
  <c r="F10" i="206"/>
  <c r="F12" i="206"/>
  <c r="F14" i="206"/>
  <c r="F16" i="206"/>
  <c r="F11" i="208"/>
  <c r="F15" i="208"/>
  <c r="F8" i="208"/>
  <c r="F12" i="208"/>
  <c r="F16" i="210"/>
  <c r="F9" i="210"/>
  <c r="F13" i="205"/>
  <c r="F8" i="207"/>
  <c r="F12" i="207"/>
  <c r="F13" i="209"/>
  <c r="F10" i="205"/>
  <c r="F11" i="207"/>
  <c r="F10" i="209"/>
  <c r="F11" i="210"/>
  <c r="F13" i="210"/>
  <c r="F14" i="208"/>
  <c r="F16" i="208"/>
  <c r="F9" i="209"/>
  <c r="F11" i="209"/>
  <c r="F9" i="207"/>
  <c r="F13" i="207"/>
  <c r="N38" i="211"/>
  <c r="U38" i="211"/>
  <c r="U38" i="227"/>
  <c r="F12" i="205"/>
  <c r="F14" i="205"/>
  <c r="F14" i="209"/>
  <c r="F12" i="210"/>
  <c r="F11" i="205"/>
  <c r="I9" i="223"/>
  <c r="K9" i="223" s="1"/>
  <c r="F15" i="205"/>
  <c r="U38" i="225"/>
  <c r="G38" i="225"/>
  <c r="I9" i="130"/>
  <c r="N38" i="227"/>
  <c r="U37" i="225"/>
  <c r="N38" i="225"/>
  <c r="F9" i="224"/>
  <c r="L9" i="223"/>
  <c r="F9" i="222"/>
  <c r="L9" i="222" s="1"/>
  <c r="F10" i="210"/>
  <c r="F14" i="210"/>
  <c r="F8" i="209"/>
  <c r="F12" i="209"/>
  <c r="F10" i="207"/>
  <c r="F14" i="207"/>
  <c r="F15" i="209"/>
  <c r="F15" i="207"/>
  <c r="G38" i="211"/>
  <c r="K9" i="224" l="1"/>
  <c r="L9" i="224"/>
  <c r="K9" i="222"/>
  <c r="H86" i="202"/>
  <c r="G86" i="202"/>
  <c r="H85" i="202"/>
  <c r="G85" i="202"/>
  <c r="H84" i="202"/>
  <c r="G84" i="202"/>
  <c r="H83" i="202"/>
  <c r="G83" i="202"/>
  <c r="H82" i="202"/>
  <c r="G82" i="202"/>
  <c r="H81" i="202"/>
  <c r="G81" i="202"/>
  <c r="H80" i="202"/>
  <c r="G80" i="202"/>
  <c r="H79" i="202"/>
  <c r="G79" i="202"/>
  <c r="H78" i="202"/>
  <c r="G78" i="202"/>
  <c r="H76" i="202"/>
  <c r="G76" i="202"/>
  <c r="H75" i="202"/>
  <c r="G75" i="202"/>
  <c r="H74" i="202"/>
  <c r="G74" i="202"/>
  <c r="H73" i="202"/>
  <c r="G73" i="202"/>
  <c r="H72" i="202"/>
  <c r="G72" i="202"/>
  <c r="H71" i="202"/>
  <c r="G71" i="202"/>
  <c r="H70" i="202"/>
  <c r="G70" i="202"/>
  <c r="H69" i="202"/>
  <c r="G69" i="202"/>
  <c r="H68" i="202"/>
  <c r="G68" i="202"/>
  <c r="H66" i="202"/>
  <c r="G66" i="202"/>
  <c r="H65" i="202"/>
  <c r="G65" i="202"/>
  <c r="H64" i="202"/>
  <c r="G64" i="202"/>
  <c r="H63" i="202"/>
  <c r="G63" i="202"/>
  <c r="H62" i="202"/>
  <c r="G62" i="202"/>
  <c r="H61" i="202"/>
  <c r="G61" i="202"/>
  <c r="H60" i="202"/>
  <c r="G60" i="202"/>
  <c r="H59" i="202"/>
  <c r="G59" i="202"/>
  <c r="H58" i="202"/>
  <c r="G58" i="202"/>
  <c r="H53" i="202"/>
  <c r="G53" i="202"/>
  <c r="H52" i="202"/>
  <c r="G52" i="202"/>
  <c r="H51" i="202"/>
  <c r="G51" i="202"/>
  <c r="H50" i="202"/>
  <c r="G50" i="202"/>
  <c r="H49" i="202"/>
  <c r="G49" i="202"/>
  <c r="H48" i="202"/>
  <c r="G48" i="202"/>
  <c r="H47" i="202"/>
  <c r="G47" i="202"/>
  <c r="H45" i="202"/>
  <c r="G45" i="202"/>
  <c r="H44" i="202"/>
  <c r="G44" i="202"/>
  <c r="H43" i="202"/>
  <c r="G43" i="202"/>
  <c r="H42" i="202"/>
  <c r="G42" i="202"/>
  <c r="H41" i="202"/>
  <c r="G41" i="202"/>
  <c r="H40" i="202"/>
  <c r="G40" i="202"/>
  <c r="H39" i="202"/>
  <c r="G39" i="202"/>
  <c r="H37" i="202"/>
  <c r="G37" i="202"/>
  <c r="H36" i="202"/>
  <c r="G36" i="202"/>
  <c r="H35" i="202"/>
  <c r="G35" i="202"/>
  <c r="H34" i="202"/>
  <c r="G34" i="202"/>
  <c r="H33" i="202"/>
  <c r="G33" i="202"/>
  <c r="H32" i="202"/>
  <c r="G32" i="202"/>
  <c r="H31" i="202"/>
  <c r="G31" i="202"/>
  <c r="H26" i="202"/>
  <c r="G26" i="202"/>
  <c r="H25" i="202"/>
  <c r="G25" i="202"/>
  <c r="H24" i="202"/>
  <c r="G24" i="202"/>
  <c r="H23" i="202"/>
  <c r="G23" i="202"/>
  <c r="H22" i="202"/>
  <c r="G22" i="202"/>
  <c r="H21" i="202"/>
  <c r="G21" i="202"/>
  <c r="H20" i="202"/>
  <c r="G20" i="202"/>
  <c r="H19" i="202"/>
  <c r="G19" i="202"/>
  <c r="H18" i="202"/>
  <c r="G18" i="202"/>
  <c r="H17" i="202"/>
  <c r="G17" i="202"/>
  <c r="H16" i="202"/>
  <c r="G16" i="202"/>
  <c r="H15" i="202"/>
  <c r="G15" i="202"/>
  <c r="H14" i="202"/>
  <c r="G14" i="202"/>
  <c r="H13" i="202"/>
  <c r="G13" i="202"/>
  <c r="H12" i="202"/>
  <c r="G12" i="202"/>
  <c r="H11" i="202"/>
  <c r="G11" i="202"/>
  <c r="H10" i="202"/>
  <c r="G10" i="202"/>
  <c r="H9" i="202"/>
  <c r="G9" i="202"/>
  <c r="H8" i="202"/>
  <c r="G8" i="202"/>
  <c r="H7" i="202"/>
  <c r="D8" i="14" s="1"/>
  <c r="G7" i="202"/>
  <c r="H6" i="202"/>
  <c r="D9" i="14" s="1"/>
  <c r="G6" i="202"/>
  <c r="H5" i="202"/>
  <c r="G5" i="202"/>
  <c r="H86" i="201"/>
  <c r="H85" i="201"/>
  <c r="H84" i="201"/>
  <c r="H83" i="201"/>
  <c r="H82" i="201"/>
  <c r="H81" i="201"/>
  <c r="H80" i="201"/>
  <c r="H79" i="201"/>
  <c r="H78" i="201"/>
  <c r="H76" i="201"/>
  <c r="H75" i="201"/>
  <c r="H74" i="201"/>
  <c r="H73" i="201"/>
  <c r="H72" i="201"/>
  <c r="H71" i="201"/>
  <c r="H70" i="201"/>
  <c r="H69" i="201"/>
  <c r="H68" i="201"/>
  <c r="H66" i="201"/>
  <c r="H65" i="201"/>
  <c r="H64" i="201"/>
  <c r="H63" i="201"/>
  <c r="H62" i="201"/>
  <c r="H61" i="201"/>
  <c r="H60" i="201"/>
  <c r="H59" i="201"/>
  <c r="H58" i="201"/>
  <c r="H53" i="201"/>
  <c r="H52" i="201"/>
  <c r="H51" i="201"/>
  <c r="H50" i="201"/>
  <c r="H49" i="201"/>
  <c r="H48" i="201"/>
  <c r="H47" i="201"/>
  <c r="H45" i="201"/>
  <c r="H44" i="201"/>
  <c r="H43" i="201"/>
  <c r="H42" i="201"/>
  <c r="H41" i="201"/>
  <c r="H40" i="201"/>
  <c r="H39" i="201"/>
  <c r="H32" i="201"/>
  <c r="H33" i="201"/>
  <c r="H34" i="201"/>
  <c r="H35" i="201"/>
  <c r="H36" i="201"/>
  <c r="H37" i="201"/>
  <c r="H31" i="201"/>
  <c r="G26" i="201"/>
  <c r="G25" i="201"/>
  <c r="G24" i="201"/>
  <c r="G23" i="201"/>
  <c r="G22" i="201"/>
  <c r="G21" i="201"/>
  <c r="G20" i="201"/>
  <c r="G19" i="201"/>
  <c r="G18" i="201"/>
  <c r="G17" i="201"/>
  <c r="G16" i="201"/>
  <c r="G7" i="201"/>
  <c r="G15" i="201"/>
  <c r="G14" i="201"/>
  <c r="G13" i="201"/>
  <c r="G12" i="201"/>
  <c r="G11" i="201"/>
  <c r="G10" i="201"/>
  <c r="G9" i="201"/>
  <c r="G8" i="201"/>
  <c r="G6" i="201"/>
  <c r="G5" i="201"/>
  <c r="G53" i="201"/>
  <c r="G52" i="201"/>
  <c r="G51" i="201"/>
  <c r="G50" i="201"/>
  <c r="G49" i="201"/>
  <c r="G48" i="201"/>
  <c r="G47" i="201"/>
  <c r="G45" i="201"/>
  <c r="G44" i="201"/>
  <c r="G43" i="201"/>
  <c r="G42" i="201"/>
  <c r="G41" i="201"/>
  <c r="G40" i="201"/>
  <c r="G39" i="201"/>
  <c r="G32" i="201"/>
  <c r="G33" i="201"/>
  <c r="G34" i="201"/>
  <c r="G35" i="201"/>
  <c r="G36" i="201"/>
  <c r="G37" i="201"/>
  <c r="G31" i="201"/>
  <c r="G86" i="201"/>
  <c r="G85" i="201"/>
  <c r="G84" i="201"/>
  <c r="G83" i="201"/>
  <c r="G82" i="201"/>
  <c r="G81" i="201"/>
  <c r="G80" i="201"/>
  <c r="G79" i="201"/>
  <c r="G78" i="201"/>
  <c r="G76" i="201"/>
  <c r="G75" i="201"/>
  <c r="G74" i="201"/>
  <c r="G73" i="201"/>
  <c r="G72" i="201"/>
  <c r="G71" i="201"/>
  <c r="G70" i="201"/>
  <c r="G69" i="201"/>
  <c r="G68" i="201"/>
  <c r="G66" i="201"/>
  <c r="G65" i="201"/>
  <c r="G64" i="201"/>
  <c r="G63" i="201"/>
  <c r="G62" i="201"/>
  <c r="G61" i="201"/>
  <c r="G60" i="201"/>
  <c r="G59" i="201"/>
  <c r="G58" i="201"/>
  <c r="H5" i="201"/>
  <c r="H7" i="201"/>
  <c r="H26" i="201"/>
  <c r="H25" i="201"/>
  <c r="H24" i="201"/>
  <c r="H23" i="201"/>
  <c r="H22" i="201"/>
  <c r="H21" i="201"/>
  <c r="H20" i="201"/>
  <c r="H19" i="201"/>
  <c r="H18" i="201"/>
  <c r="H17" i="201"/>
  <c r="H16" i="201"/>
  <c r="H6" i="201"/>
  <c r="H15" i="201"/>
  <c r="H14" i="201"/>
  <c r="H13" i="201"/>
  <c r="H12" i="201"/>
  <c r="H11" i="201"/>
  <c r="H10" i="201"/>
  <c r="H9" i="201"/>
  <c r="H8" i="201"/>
  <c r="K9" i="201" l="1"/>
  <c r="J9" i="201"/>
  <c r="K11" i="201"/>
  <c r="J11" i="201"/>
  <c r="K13" i="201"/>
  <c r="J13" i="201"/>
  <c r="K15" i="201"/>
  <c r="J15" i="201"/>
  <c r="K16" i="201"/>
  <c r="C44" i="456" s="1"/>
  <c r="J16" i="201"/>
  <c r="K18" i="201"/>
  <c r="J18" i="201"/>
  <c r="K20" i="201"/>
  <c r="J20" i="201"/>
  <c r="K22" i="201"/>
  <c r="J22" i="201"/>
  <c r="K24" i="201"/>
  <c r="J24" i="201"/>
  <c r="K26" i="201"/>
  <c r="J26" i="201"/>
  <c r="K8" i="201"/>
  <c r="J8" i="201"/>
  <c r="K10" i="201"/>
  <c r="J10" i="201"/>
  <c r="K12" i="201"/>
  <c r="C58" i="456" s="1"/>
  <c r="J12" i="201"/>
  <c r="C59" i="456" s="1"/>
  <c r="K14" i="201"/>
  <c r="J14" i="201"/>
  <c r="K17" i="201"/>
  <c r="J17" i="201"/>
  <c r="K19" i="201"/>
  <c r="C37" i="456" s="1"/>
  <c r="J19" i="201"/>
  <c r="C38" i="456" s="1"/>
  <c r="K21" i="201"/>
  <c r="C51" i="456" s="1"/>
  <c r="J21" i="201"/>
  <c r="C52" i="456" s="1"/>
  <c r="K23" i="201"/>
  <c r="J23" i="201"/>
  <c r="K25" i="201"/>
  <c r="J25" i="201"/>
  <c r="K8" i="202"/>
  <c r="J8" i="202"/>
  <c r="J9" i="202"/>
  <c r="K9" i="202"/>
  <c r="K10" i="202"/>
  <c r="J10" i="202"/>
  <c r="K11" i="202"/>
  <c r="J11" i="202"/>
  <c r="K12" i="202"/>
  <c r="C54" i="456" s="1"/>
  <c r="J12" i="202"/>
  <c r="C55" i="456" s="1"/>
  <c r="K13" i="202"/>
  <c r="J13" i="202"/>
  <c r="K14" i="202"/>
  <c r="J14" i="202"/>
  <c r="K15" i="202"/>
  <c r="J15" i="202"/>
  <c r="K16" i="202"/>
  <c r="C40" i="456" s="1"/>
  <c r="J16" i="202"/>
  <c r="K17" i="202"/>
  <c r="J17" i="202"/>
  <c r="K18" i="202"/>
  <c r="J18" i="202"/>
  <c r="K19" i="202"/>
  <c r="C33" i="456" s="1"/>
  <c r="J19" i="202"/>
  <c r="C34" i="456" s="1"/>
  <c r="K20" i="202"/>
  <c r="J20" i="202"/>
  <c r="K21" i="202"/>
  <c r="C47" i="456" s="1"/>
  <c r="J21" i="202"/>
  <c r="C48" i="456" s="1"/>
  <c r="K22" i="202"/>
  <c r="J22" i="202"/>
  <c r="K23" i="202"/>
  <c r="J23" i="202"/>
  <c r="K24" i="202"/>
  <c r="J24" i="202"/>
  <c r="K25" i="202"/>
  <c r="J25" i="202"/>
  <c r="J26" i="202"/>
  <c r="K26" i="202"/>
  <c r="F60" i="174"/>
  <c r="F58" i="174"/>
  <c r="F56" i="174"/>
  <c r="F54" i="174"/>
  <c r="F52" i="174"/>
  <c r="F50" i="174"/>
  <c r="L30" i="174"/>
  <c r="L29" i="174"/>
  <c r="L28" i="174"/>
  <c r="L27" i="174"/>
  <c r="L26" i="174"/>
  <c r="L25" i="174"/>
  <c r="L24" i="174"/>
  <c r="L23" i="174"/>
  <c r="L22" i="174"/>
  <c r="L21" i="174"/>
  <c r="L20" i="174"/>
  <c r="R29" i="174"/>
  <c r="T29" i="174" s="1"/>
  <c r="R27" i="174"/>
  <c r="T27" i="174" s="1"/>
  <c r="R25" i="174"/>
  <c r="T25" i="174" s="1"/>
  <c r="R23" i="174"/>
  <c r="T23" i="174" s="1"/>
  <c r="R21" i="174"/>
  <c r="T21" i="174" s="1"/>
  <c r="N60" i="174"/>
  <c r="L60" i="174"/>
  <c r="R60" i="174"/>
  <c r="T60" i="174" s="1"/>
  <c r="N59" i="174"/>
  <c r="L59" i="174"/>
  <c r="F59" i="174"/>
  <c r="R59" i="174"/>
  <c r="T59" i="174" s="1"/>
  <c r="N58" i="174"/>
  <c r="L58" i="174"/>
  <c r="R58" i="174"/>
  <c r="T58" i="174" s="1"/>
  <c r="N57" i="174"/>
  <c r="L57" i="174"/>
  <c r="F57" i="174"/>
  <c r="R57" i="174"/>
  <c r="T57" i="174" s="1"/>
  <c r="N56" i="174"/>
  <c r="L56" i="174"/>
  <c r="R56" i="174"/>
  <c r="T56" i="174" s="1"/>
  <c r="N55" i="174"/>
  <c r="L55" i="174"/>
  <c r="F55" i="174"/>
  <c r="R55" i="174"/>
  <c r="T55" i="174" s="1"/>
  <c r="N54" i="174"/>
  <c r="L54" i="174"/>
  <c r="R54" i="174"/>
  <c r="T54" i="174" s="1"/>
  <c r="N53" i="174"/>
  <c r="L53" i="174"/>
  <c r="F53" i="174"/>
  <c r="R53" i="174"/>
  <c r="T53" i="174" s="1"/>
  <c r="N52" i="174"/>
  <c r="L52" i="174"/>
  <c r="R52" i="174"/>
  <c r="T52" i="174" s="1"/>
  <c r="N51" i="174"/>
  <c r="L51" i="174"/>
  <c r="F51" i="174"/>
  <c r="R51" i="174"/>
  <c r="T51" i="174" s="1"/>
  <c r="N50" i="174"/>
  <c r="L50" i="174"/>
  <c r="R50" i="174"/>
  <c r="T50" i="174" s="1"/>
  <c r="N45" i="174"/>
  <c r="L45" i="174"/>
  <c r="F45" i="174"/>
  <c r="R45" i="174"/>
  <c r="T45" i="174" s="1"/>
  <c r="N44" i="174"/>
  <c r="L44" i="174"/>
  <c r="F44" i="174"/>
  <c r="R44" i="174"/>
  <c r="T44" i="174" s="1"/>
  <c r="N43" i="174"/>
  <c r="L43" i="174"/>
  <c r="F43" i="174"/>
  <c r="R43" i="174"/>
  <c r="T43" i="174" s="1"/>
  <c r="N42" i="174"/>
  <c r="L42" i="174"/>
  <c r="F42" i="174"/>
  <c r="R42" i="174"/>
  <c r="T42" i="174" s="1"/>
  <c r="N41" i="174"/>
  <c r="L41" i="174"/>
  <c r="F41" i="174"/>
  <c r="R41" i="174"/>
  <c r="T41" i="174" s="1"/>
  <c r="N40" i="174"/>
  <c r="L40" i="174"/>
  <c r="F40" i="174"/>
  <c r="R40" i="174"/>
  <c r="T40" i="174" s="1"/>
  <c r="N39" i="174"/>
  <c r="L39" i="174"/>
  <c r="F39" i="174"/>
  <c r="R39" i="174"/>
  <c r="T39" i="174" s="1"/>
  <c r="N38" i="174"/>
  <c r="L38" i="174"/>
  <c r="F38" i="174"/>
  <c r="R38" i="174"/>
  <c r="T38" i="174" s="1"/>
  <c r="N37" i="174"/>
  <c r="L37" i="174"/>
  <c r="F37" i="174"/>
  <c r="R37" i="174"/>
  <c r="T37" i="174" s="1"/>
  <c r="N36" i="174"/>
  <c r="L36" i="174"/>
  <c r="F36" i="174"/>
  <c r="R36" i="174"/>
  <c r="T36" i="174" s="1"/>
  <c r="N35" i="174"/>
  <c r="L35" i="174"/>
  <c r="F35" i="174"/>
  <c r="R35" i="174"/>
  <c r="T35" i="174" s="1"/>
  <c r="N30" i="174"/>
  <c r="F30" i="174"/>
  <c r="N29" i="174"/>
  <c r="F29" i="174"/>
  <c r="N28" i="174"/>
  <c r="F28" i="174"/>
  <c r="N27" i="174"/>
  <c r="F27" i="174"/>
  <c r="N26" i="174"/>
  <c r="F26" i="174"/>
  <c r="N25" i="174"/>
  <c r="F25" i="174"/>
  <c r="N24" i="174"/>
  <c r="F24" i="174"/>
  <c r="N23" i="174"/>
  <c r="F23" i="174"/>
  <c r="N22" i="174"/>
  <c r="F22" i="174"/>
  <c r="N21" i="174"/>
  <c r="F21" i="174"/>
  <c r="N20" i="174"/>
  <c r="F20" i="174"/>
  <c r="R15" i="174"/>
  <c r="L15" i="174"/>
  <c r="R14" i="174"/>
  <c r="L14" i="174"/>
  <c r="R13" i="174"/>
  <c r="L13" i="174"/>
  <c r="R12" i="174"/>
  <c r="L12" i="174"/>
  <c r="R11" i="174"/>
  <c r="L11" i="174"/>
  <c r="R10" i="174"/>
  <c r="L10" i="174"/>
  <c r="R9" i="174"/>
  <c r="L9" i="174"/>
  <c r="R8" i="174"/>
  <c r="L8" i="174"/>
  <c r="R7" i="174"/>
  <c r="L7" i="174"/>
  <c r="R6" i="174"/>
  <c r="L6" i="174"/>
  <c r="R5" i="174"/>
  <c r="L5" i="174"/>
  <c r="L57" i="173"/>
  <c r="N41" i="173"/>
  <c r="N38" i="173"/>
  <c r="N37" i="173"/>
  <c r="N36" i="173"/>
  <c r="L58" i="173"/>
  <c r="R56" i="173"/>
  <c r="T56" i="173" s="1"/>
  <c r="F58" i="173"/>
  <c r="F55" i="173"/>
  <c r="R57" i="173"/>
  <c r="T57" i="173" s="1"/>
  <c r="F59" i="173"/>
  <c r="N59" i="173"/>
  <c r="L59" i="173"/>
  <c r="R59" i="173"/>
  <c r="T59" i="173" s="1"/>
  <c r="N58" i="173"/>
  <c r="N57" i="173"/>
  <c r="F57" i="173"/>
  <c r="N56" i="173"/>
  <c r="L56" i="173"/>
  <c r="N55" i="173"/>
  <c r="L55" i="173"/>
  <c r="R55" i="173"/>
  <c r="T55" i="173" s="1"/>
  <c r="N44" i="173"/>
  <c r="F44" i="173"/>
  <c r="N43" i="173"/>
  <c r="F43" i="173"/>
  <c r="N42" i="173"/>
  <c r="F42" i="173"/>
  <c r="F41" i="173"/>
  <c r="N40" i="173"/>
  <c r="F40" i="173"/>
  <c r="N29" i="173"/>
  <c r="R29" i="173"/>
  <c r="T29" i="173" s="1"/>
  <c r="N28" i="173"/>
  <c r="F28" i="173"/>
  <c r="N27" i="173"/>
  <c r="F27" i="173"/>
  <c r="N26" i="173"/>
  <c r="F26" i="173"/>
  <c r="N25" i="173"/>
  <c r="F25" i="173"/>
  <c r="R14" i="173"/>
  <c r="L14" i="173"/>
  <c r="R13" i="173"/>
  <c r="L13" i="173"/>
  <c r="R12" i="173"/>
  <c r="L12" i="173"/>
  <c r="R11" i="173"/>
  <c r="L11" i="173"/>
  <c r="R10" i="173"/>
  <c r="L10" i="173"/>
  <c r="N60" i="173"/>
  <c r="N54" i="173"/>
  <c r="N53" i="173"/>
  <c r="N52" i="173"/>
  <c r="N51" i="173"/>
  <c r="N50" i="173"/>
  <c r="N45" i="173"/>
  <c r="N39" i="173"/>
  <c r="N30" i="173"/>
  <c r="R30" i="173"/>
  <c r="T30" i="173" s="1"/>
  <c r="N24" i="173"/>
  <c r="N23" i="173"/>
  <c r="N22" i="173"/>
  <c r="N21" i="173"/>
  <c r="N20" i="173"/>
  <c r="R15" i="173"/>
  <c r="L15" i="173"/>
  <c r="R9" i="173"/>
  <c r="L9" i="173"/>
  <c r="R8" i="173"/>
  <c r="L8" i="173"/>
  <c r="R7" i="173"/>
  <c r="L7" i="173"/>
  <c r="R6" i="173"/>
  <c r="L6" i="173"/>
  <c r="R5" i="173"/>
  <c r="L5" i="173"/>
  <c r="C23" i="456" l="1"/>
  <c r="C22" i="456" s="1"/>
  <c r="C13" i="456"/>
  <c r="C12" i="456" s="1"/>
  <c r="C25" i="456"/>
  <c r="C24" i="456" s="1"/>
  <c r="C45" i="456"/>
  <c r="C15" i="456"/>
  <c r="C14" i="456" s="1"/>
  <c r="C41" i="456"/>
  <c r="R20" i="174"/>
  <c r="T20" i="174" s="1"/>
  <c r="R22" i="174"/>
  <c r="T22" i="174" s="1"/>
  <c r="R24" i="174"/>
  <c r="T24" i="174" s="1"/>
  <c r="R26" i="174"/>
  <c r="T26" i="174" s="1"/>
  <c r="R28" i="174"/>
  <c r="T28" i="174" s="1"/>
  <c r="R30" i="174"/>
  <c r="T30" i="174" s="1"/>
  <c r="F56" i="173"/>
  <c r="R58" i="173"/>
  <c r="T58" i="173" s="1"/>
  <c r="F30" i="173"/>
  <c r="L30" i="173"/>
  <c r="R36" i="173"/>
  <c r="T36" i="173" s="1"/>
  <c r="R38" i="173"/>
  <c r="T38" i="173" s="1"/>
  <c r="R51" i="173"/>
  <c r="T51" i="173" s="1"/>
  <c r="F29" i="173"/>
  <c r="L29" i="173"/>
  <c r="L40" i="173"/>
  <c r="R40" i="173"/>
  <c r="T40" i="173" s="1"/>
  <c r="L41" i="173"/>
  <c r="R41" i="173"/>
  <c r="T41" i="173" s="1"/>
  <c r="L42" i="173"/>
  <c r="R42" i="173"/>
  <c r="T42" i="173" s="1"/>
  <c r="L43" i="173"/>
  <c r="R43" i="173"/>
  <c r="T43" i="173" s="1"/>
  <c r="L44" i="173"/>
  <c r="R44" i="173"/>
  <c r="T44" i="173" s="1"/>
  <c r="L25" i="173"/>
  <c r="R21" i="173"/>
  <c r="T21" i="173" s="1"/>
  <c r="R50" i="173"/>
  <c r="T50" i="173" s="1"/>
  <c r="F51" i="173"/>
  <c r="L51" i="173"/>
  <c r="R53" i="173"/>
  <c r="T53" i="173" s="1"/>
  <c r="R60" i="173"/>
  <c r="T60" i="173" s="1"/>
  <c r="R25" i="173"/>
  <c r="T25" i="173" s="1"/>
  <c r="L26" i="173"/>
  <c r="R26" i="173"/>
  <c r="T26" i="173" s="1"/>
  <c r="L27" i="173"/>
  <c r="R27" i="173"/>
  <c r="T27" i="173" s="1"/>
  <c r="L28" i="173"/>
  <c r="R28" i="173"/>
  <c r="T28" i="173" s="1"/>
  <c r="R20" i="173"/>
  <c r="T20" i="173" s="1"/>
  <c r="F21" i="173"/>
  <c r="L21" i="173"/>
  <c r="R23" i="173"/>
  <c r="T23" i="173" s="1"/>
  <c r="R37" i="173"/>
  <c r="T37" i="173" s="1"/>
  <c r="F38" i="173"/>
  <c r="L38" i="173"/>
  <c r="R45" i="173"/>
  <c r="T45" i="173" s="1"/>
  <c r="R54" i="173"/>
  <c r="T54" i="173" s="1"/>
  <c r="F60" i="173"/>
  <c r="L60" i="173"/>
  <c r="R22" i="173"/>
  <c r="T22" i="173" s="1"/>
  <c r="F23" i="173"/>
  <c r="L23" i="173"/>
  <c r="F36" i="173"/>
  <c r="L36" i="173"/>
  <c r="R39" i="173"/>
  <c r="T39" i="173" s="1"/>
  <c r="F45" i="173"/>
  <c r="L45" i="173"/>
  <c r="R52" i="173"/>
  <c r="T52" i="173" s="1"/>
  <c r="F53" i="173"/>
  <c r="L53" i="173"/>
  <c r="R24" i="173"/>
  <c r="T24" i="173" s="1"/>
  <c r="F20" i="173"/>
  <c r="L20" i="173"/>
  <c r="F22" i="173"/>
  <c r="L22" i="173"/>
  <c r="F24" i="173"/>
  <c r="L24" i="173"/>
  <c r="F35" i="173"/>
  <c r="F37" i="173"/>
  <c r="L37" i="173"/>
  <c r="F39" i="173"/>
  <c r="L39" i="173"/>
  <c r="F50" i="173"/>
  <c r="L50" i="173"/>
  <c r="F52" i="173"/>
  <c r="L52" i="173"/>
  <c r="F54" i="173"/>
  <c r="L54" i="173"/>
  <c r="N30" i="171"/>
  <c r="N29" i="171"/>
  <c r="N28" i="171"/>
  <c r="N27" i="171"/>
  <c r="N26" i="171"/>
  <c r="N25" i="171"/>
  <c r="N20" i="171"/>
  <c r="N19" i="171"/>
  <c r="N18" i="171"/>
  <c r="N17" i="171"/>
  <c r="N16" i="171"/>
  <c r="N15" i="171"/>
  <c r="N40" i="171"/>
  <c r="N39" i="171"/>
  <c r="N38" i="171"/>
  <c r="N37" i="171"/>
  <c r="N36" i="171"/>
  <c r="N35" i="171"/>
  <c r="F40" i="171"/>
  <c r="F38" i="171"/>
  <c r="F36" i="171"/>
  <c r="F35" i="171"/>
  <c r="R25" i="171"/>
  <c r="T25" i="171" s="1"/>
  <c r="R20" i="171"/>
  <c r="T20" i="171" s="1"/>
  <c r="R18" i="171"/>
  <c r="T18" i="171" s="1"/>
  <c r="R16" i="171"/>
  <c r="T16" i="171" s="1"/>
  <c r="R40" i="171"/>
  <c r="T40" i="171" s="1"/>
  <c r="R39" i="171"/>
  <c r="T39" i="171" s="1"/>
  <c r="R38" i="171"/>
  <c r="T38" i="171" s="1"/>
  <c r="R37" i="171"/>
  <c r="T37" i="171" s="1"/>
  <c r="R36" i="171"/>
  <c r="T36" i="171" s="1"/>
  <c r="R35" i="171"/>
  <c r="T35" i="171" s="1"/>
  <c r="R30" i="171"/>
  <c r="T30" i="171" s="1"/>
  <c r="R29" i="171"/>
  <c r="T29" i="171" s="1"/>
  <c r="R28" i="171"/>
  <c r="T28" i="171" s="1"/>
  <c r="R27" i="171"/>
  <c r="T27" i="171" s="1"/>
  <c r="R26" i="171"/>
  <c r="T26" i="171" s="1"/>
  <c r="R19" i="171"/>
  <c r="T19" i="171" s="1"/>
  <c r="R17" i="171"/>
  <c r="T17" i="171" s="1"/>
  <c r="R15" i="171"/>
  <c r="T15" i="171" s="1"/>
  <c r="R10" i="171"/>
  <c r="R9" i="171"/>
  <c r="R8" i="171"/>
  <c r="R7" i="171"/>
  <c r="R6" i="171"/>
  <c r="R5" i="171"/>
  <c r="F39" i="171"/>
  <c r="F37" i="171"/>
  <c r="F30" i="171"/>
  <c r="F29" i="171"/>
  <c r="F28" i="171"/>
  <c r="F27" i="171"/>
  <c r="F26" i="171"/>
  <c r="F19" i="171"/>
  <c r="F17" i="171"/>
  <c r="F15" i="171"/>
  <c r="C29" i="1"/>
  <c r="E29" i="1"/>
  <c r="C30" i="1"/>
  <c r="E30" i="1"/>
  <c r="E75" i="1"/>
  <c r="C75" i="1"/>
  <c r="E76" i="1"/>
  <c r="C76" i="1"/>
  <c r="E73" i="1"/>
  <c r="C73" i="1"/>
  <c r="E87" i="1"/>
  <c r="C87" i="1"/>
  <c r="C86" i="1"/>
  <c r="E86" i="1"/>
  <c r="E85" i="1"/>
  <c r="C85" i="1"/>
  <c r="E84" i="1"/>
  <c r="C84" i="1"/>
  <c r="E83" i="1"/>
  <c r="C83" i="1"/>
  <c r="E74" i="1"/>
  <c r="C74" i="1"/>
  <c r="E82" i="1"/>
  <c r="C82" i="1"/>
  <c r="E67" i="1"/>
  <c r="C67" i="1"/>
  <c r="E66" i="1"/>
  <c r="C66" i="1"/>
  <c r="E65" i="1"/>
  <c r="C65" i="1"/>
  <c r="E64" i="1"/>
  <c r="C64" i="1"/>
  <c r="E63" i="1"/>
  <c r="C63" i="1"/>
  <c r="E58" i="1"/>
  <c r="C58" i="1"/>
  <c r="B7" i="163"/>
  <c r="E57" i="1"/>
  <c r="C57" i="1"/>
  <c r="E54" i="1"/>
  <c r="C54" i="1"/>
  <c r="E44" i="1"/>
  <c r="C44" i="1"/>
  <c r="E41" i="1"/>
  <c r="C41" i="1"/>
  <c r="E38" i="1"/>
  <c r="C38" i="1"/>
  <c r="E35" i="1"/>
  <c r="C35" i="1"/>
  <c r="E34" i="1"/>
  <c r="C34" i="1"/>
  <c r="E33" i="1"/>
  <c r="C33" i="1"/>
  <c r="E26" i="1"/>
  <c r="C26" i="1"/>
  <c r="E23" i="1"/>
  <c r="C23" i="1"/>
  <c r="E22" i="1"/>
  <c r="C22" i="1"/>
  <c r="E21" i="1"/>
  <c r="C21" i="1"/>
  <c r="E20" i="1"/>
  <c r="C20" i="1"/>
  <c r="E17" i="1"/>
  <c r="C17" i="1"/>
  <c r="E124" i="1"/>
  <c r="C124" i="1"/>
  <c r="E123" i="1"/>
  <c r="C123" i="1"/>
  <c r="E122" i="1"/>
  <c r="C122" i="1"/>
  <c r="E120" i="1"/>
  <c r="C120" i="1"/>
  <c r="E119" i="1"/>
  <c r="C119" i="1"/>
  <c r="E118" i="1"/>
  <c r="C118" i="1"/>
  <c r="E117" i="1"/>
  <c r="C117" i="1"/>
  <c r="E116" i="1"/>
  <c r="C116" i="1"/>
  <c r="E115" i="1"/>
  <c r="C115" i="1"/>
  <c r="E112" i="1"/>
  <c r="C112" i="1"/>
  <c r="E111" i="1"/>
  <c r="C111" i="1"/>
  <c r="E110" i="1"/>
  <c r="C110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0" i="1"/>
  <c r="C100" i="1"/>
  <c r="E99" i="1"/>
  <c r="C99" i="1"/>
  <c r="E98" i="1"/>
  <c r="C98" i="1"/>
  <c r="E96" i="1"/>
  <c r="C96" i="1"/>
  <c r="E95" i="1"/>
  <c r="C95" i="1"/>
  <c r="E94" i="1"/>
  <c r="C94" i="1"/>
  <c r="E93" i="1"/>
  <c r="C93" i="1"/>
  <c r="E92" i="1"/>
  <c r="C92" i="1"/>
  <c r="E91" i="1"/>
  <c r="C91" i="1"/>
  <c r="F16" i="171" l="1"/>
  <c r="F18" i="171"/>
  <c r="F20" i="171"/>
  <c r="F25" i="171"/>
  <c r="F17" i="139" l="1"/>
  <c r="F15" i="136"/>
  <c r="F17" i="135"/>
  <c r="F16" i="139"/>
  <c r="F15" i="139"/>
  <c r="F14" i="139"/>
  <c r="F13" i="139"/>
  <c r="F12" i="139"/>
  <c r="F11" i="139"/>
  <c r="F10" i="139"/>
  <c r="F9" i="139"/>
  <c r="F8" i="139"/>
  <c r="B7" i="139"/>
  <c r="F14" i="138"/>
  <c r="F13" i="138"/>
  <c r="F12" i="138"/>
  <c r="F11" i="138"/>
  <c r="F10" i="138"/>
  <c r="F9" i="138"/>
  <c r="F8" i="138"/>
  <c r="B7" i="138"/>
  <c r="F17" i="137"/>
  <c r="F16" i="137"/>
  <c r="F15" i="137"/>
  <c r="F14" i="137"/>
  <c r="F13" i="137"/>
  <c r="F12" i="137"/>
  <c r="F11" i="137"/>
  <c r="F10" i="137"/>
  <c r="F9" i="137"/>
  <c r="F8" i="137"/>
  <c r="B7" i="137"/>
  <c r="F14" i="136"/>
  <c r="F13" i="136"/>
  <c r="F12" i="136"/>
  <c r="F11" i="136"/>
  <c r="F10" i="136"/>
  <c r="F9" i="136"/>
  <c r="F8" i="136"/>
  <c r="B7" i="136"/>
  <c r="F16" i="135"/>
  <c r="F15" i="135"/>
  <c r="F14" i="135"/>
  <c r="F13" i="135"/>
  <c r="F12" i="135"/>
  <c r="F11" i="135"/>
  <c r="F10" i="135"/>
  <c r="F9" i="135"/>
  <c r="F8" i="135"/>
  <c r="B7" i="135"/>
  <c r="F14" i="134"/>
  <c r="F13" i="134"/>
  <c r="F12" i="134"/>
  <c r="F11" i="134"/>
  <c r="F10" i="134"/>
  <c r="F9" i="134"/>
  <c r="F8" i="134"/>
  <c r="B7" i="134"/>
  <c r="F9" i="132"/>
  <c r="F9" i="131"/>
  <c r="K9" i="131" s="1"/>
  <c r="F17" i="114"/>
  <c r="F9" i="130"/>
  <c r="K9" i="130" s="1"/>
  <c r="F16" i="116"/>
  <c r="F15" i="116"/>
  <c r="F14" i="116"/>
  <c r="F13" i="116"/>
  <c r="F12" i="116"/>
  <c r="F11" i="116"/>
  <c r="F10" i="116"/>
  <c r="F9" i="116"/>
  <c r="F8" i="116"/>
  <c r="B7" i="116"/>
  <c r="F14" i="115"/>
  <c r="F13" i="115"/>
  <c r="F12" i="115"/>
  <c r="F11" i="115"/>
  <c r="F10" i="115"/>
  <c r="F9" i="115"/>
  <c r="F8" i="115"/>
  <c r="B7" i="115"/>
  <c r="F16" i="114"/>
  <c r="F15" i="114"/>
  <c r="F14" i="114"/>
  <c r="F13" i="114"/>
  <c r="F12" i="114"/>
  <c r="F11" i="114"/>
  <c r="F10" i="114"/>
  <c r="F9" i="114"/>
  <c r="F8" i="114"/>
  <c r="B7" i="114"/>
  <c r="F14" i="113"/>
  <c r="F13" i="113"/>
  <c r="F12" i="113"/>
  <c r="F11" i="113"/>
  <c r="F10" i="113"/>
  <c r="F9" i="113"/>
  <c r="F8" i="113"/>
  <c r="B7" i="113"/>
  <c r="F16" i="112"/>
  <c r="F15" i="112"/>
  <c r="F14" i="112"/>
  <c r="F13" i="112"/>
  <c r="F12" i="112"/>
  <c r="F11" i="112"/>
  <c r="F10" i="112"/>
  <c r="F9" i="112"/>
  <c r="F8" i="112"/>
  <c r="B7" i="112"/>
  <c r="F14" i="111"/>
  <c r="F13" i="111"/>
  <c r="F12" i="111"/>
  <c r="F11" i="111"/>
  <c r="F10" i="111"/>
  <c r="F9" i="111"/>
  <c r="F8" i="111"/>
  <c r="B7" i="111"/>
  <c r="L9" i="132" l="1"/>
  <c r="K9" i="132"/>
  <c r="L9" i="130"/>
  <c r="F15" i="113"/>
  <c r="F15" i="111"/>
  <c r="F17" i="116"/>
  <c r="F15" i="115"/>
  <c r="F17" i="112"/>
  <c r="L9" i="131"/>
  <c r="F15" i="138"/>
  <c r="F9" i="155"/>
  <c r="F9" i="154"/>
  <c r="F9" i="153"/>
  <c r="F15" i="134"/>
  <c r="L9" i="155" l="1"/>
  <c r="K9" i="155"/>
  <c r="L9" i="153"/>
  <c r="K9" i="153"/>
  <c r="L9" i="154"/>
  <c r="K9" i="154"/>
  <c r="F8" i="11" l="1"/>
  <c r="F9" i="11"/>
  <c r="F10" i="11"/>
  <c r="F11" i="11"/>
  <c r="F12" i="11"/>
  <c r="F13" i="11"/>
  <c r="F14" i="11"/>
  <c r="F8" i="21" l="1"/>
  <c r="F18" i="18"/>
  <c r="F18" i="15"/>
  <c r="F7" i="13" l="1"/>
  <c r="F8" i="10" l="1"/>
  <c r="F31" i="10" l="1"/>
  <c r="F29" i="10"/>
  <c r="F28" i="10"/>
  <c r="F27" i="10"/>
  <c r="F26" i="10"/>
  <c r="F25" i="10"/>
  <c r="F24" i="10"/>
  <c r="F23" i="10"/>
  <c r="F22" i="10"/>
  <c r="F21" i="10"/>
  <c r="F20" i="10"/>
  <c r="F19" i="10"/>
  <c r="F18" i="10"/>
  <c r="F16" i="10"/>
  <c r="F15" i="10"/>
  <c r="F14" i="10"/>
  <c r="F13" i="10"/>
  <c r="F12" i="10"/>
  <c r="F11" i="10"/>
  <c r="F10" i="10"/>
  <c r="F9" i="10"/>
  <c r="F33" i="11"/>
  <c r="F32" i="11"/>
  <c r="F31" i="11"/>
  <c r="F30" i="11"/>
  <c r="F29" i="11"/>
  <c r="F28" i="11"/>
  <c r="F27" i="11"/>
  <c r="F26" i="11"/>
  <c r="F24" i="11"/>
  <c r="F23" i="11"/>
  <c r="F22" i="11"/>
  <c r="F21" i="11"/>
  <c r="F20" i="11"/>
  <c r="F19" i="11"/>
  <c r="F18" i="11"/>
  <c r="F17" i="11"/>
  <c r="F15" i="11"/>
  <c r="F31" i="15"/>
  <c r="F29" i="15"/>
  <c r="F28" i="15"/>
  <c r="F27" i="15"/>
  <c r="F26" i="15"/>
  <c r="F25" i="15"/>
  <c r="F24" i="15"/>
  <c r="F23" i="15"/>
  <c r="F22" i="15"/>
  <c r="F21" i="15"/>
  <c r="F20" i="15"/>
  <c r="F19" i="15"/>
  <c r="F16" i="15"/>
  <c r="F15" i="15"/>
  <c r="F14" i="15"/>
  <c r="F13" i="15"/>
  <c r="F12" i="15"/>
  <c r="F11" i="15"/>
  <c r="F10" i="15"/>
  <c r="F9" i="15"/>
  <c r="F8" i="15"/>
  <c r="F33" i="16"/>
  <c r="F32" i="16"/>
  <c r="F31" i="16"/>
  <c r="F30" i="16"/>
  <c r="F29" i="16"/>
  <c r="F28" i="16"/>
  <c r="F27" i="16"/>
  <c r="F26" i="16"/>
  <c r="F15" i="16"/>
  <c r="F14" i="16"/>
  <c r="F13" i="16"/>
  <c r="F12" i="16"/>
  <c r="F11" i="16"/>
  <c r="F10" i="16"/>
  <c r="F9" i="16"/>
  <c r="F8" i="16"/>
  <c r="F39" i="17"/>
  <c r="F38" i="17"/>
  <c r="F37" i="17"/>
  <c r="F36" i="17"/>
  <c r="F35" i="17"/>
  <c r="F34" i="17"/>
  <c r="F33" i="17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F17" i="17"/>
  <c r="F16" i="17"/>
  <c r="F15" i="17"/>
  <c r="F14" i="17"/>
  <c r="F13" i="17"/>
  <c r="F12" i="17"/>
  <c r="F11" i="17"/>
  <c r="F10" i="17"/>
  <c r="F9" i="17"/>
  <c r="F8" i="17"/>
  <c r="F31" i="18"/>
  <c r="F29" i="18"/>
  <c r="F28" i="18"/>
  <c r="F27" i="18"/>
  <c r="F26" i="18"/>
  <c r="F25" i="18"/>
  <c r="F24" i="18"/>
  <c r="F23" i="18"/>
  <c r="F22" i="18"/>
  <c r="F21" i="18"/>
  <c r="F20" i="18"/>
  <c r="F19" i="18"/>
  <c r="F16" i="18"/>
  <c r="F15" i="18"/>
  <c r="F14" i="18"/>
  <c r="F13" i="18"/>
  <c r="F12" i="18"/>
  <c r="F11" i="18"/>
  <c r="F10" i="18"/>
  <c r="F9" i="18"/>
  <c r="F8" i="18"/>
  <c r="F33" i="19"/>
  <c r="F32" i="19"/>
  <c r="F31" i="19"/>
  <c r="F30" i="19"/>
  <c r="F29" i="19"/>
  <c r="F28" i="19"/>
  <c r="F27" i="19"/>
  <c r="F26" i="19"/>
  <c r="F24" i="19"/>
  <c r="F23" i="19"/>
  <c r="F22" i="19"/>
  <c r="F21" i="19"/>
  <c r="F20" i="19"/>
  <c r="F19" i="19"/>
  <c r="F18" i="19"/>
  <c r="F17" i="19"/>
  <c r="F15" i="19"/>
  <c r="F14" i="19"/>
  <c r="F13" i="19"/>
  <c r="F12" i="19"/>
  <c r="F11" i="19"/>
  <c r="F10" i="19"/>
  <c r="F9" i="19"/>
  <c r="F8" i="19"/>
  <c r="F39" i="20"/>
  <c r="F38" i="20"/>
  <c r="F37" i="20"/>
  <c r="F36" i="20"/>
  <c r="F35" i="20"/>
  <c r="F34" i="20"/>
  <c r="F33" i="20"/>
  <c r="F32" i="20"/>
  <c r="F31" i="20"/>
  <c r="F30" i="20"/>
  <c r="F28" i="20"/>
  <c r="F27" i="20"/>
  <c r="F26" i="20"/>
  <c r="F25" i="20"/>
  <c r="F24" i="20"/>
  <c r="F23" i="20"/>
  <c r="F22" i="20"/>
  <c r="F21" i="20"/>
  <c r="F20" i="20"/>
  <c r="F19" i="20"/>
  <c r="F17" i="20"/>
  <c r="F16" i="20"/>
  <c r="F15" i="20"/>
  <c r="F14" i="20"/>
  <c r="F13" i="20"/>
  <c r="F12" i="20"/>
  <c r="F11" i="20"/>
  <c r="F10" i="20"/>
  <c r="F9" i="20"/>
  <c r="F8" i="20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6" i="21"/>
  <c r="F15" i="21"/>
  <c r="F14" i="21"/>
  <c r="F13" i="21"/>
  <c r="F12" i="21"/>
  <c r="F11" i="21"/>
  <c r="F10" i="21"/>
  <c r="F9" i="21"/>
  <c r="F31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6" i="22"/>
  <c r="F15" i="22"/>
  <c r="F14" i="22"/>
  <c r="F13" i="22"/>
  <c r="F12" i="22"/>
  <c r="F11" i="22"/>
  <c r="F10" i="22"/>
  <c r="F9" i="22"/>
  <c r="F8" i="22"/>
  <c r="B7" i="48"/>
  <c r="B7" i="47"/>
  <c r="B7" i="46"/>
  <c r="B7" i="45"/>
  <c r="B7" i="44"/>
  <c r="B7" i="43"/>
  <c r="F13" i="30" l="1"/>
  <c r="F12" i="30"/>
  <c r="F11" i="30"/>
  <c r="F10" i="30"/>
  <c r="F9" i="30"/>
  <c r="F8" i="30"/>
  <c r="F13" i="28"/>
  <c r="F12" i="28"/>
  <c r="F11" i="28"/>
  <c r="F10" i="28"/>
  <c r="F9" i="28"/>
  <c r="F8" i="28"/>
  <c r="F13" i="29"/>
  <c r="F12" i="29"/>
  <c r="F11" i="29"/>
  <c r="F10" i="29"/>
  <c r="F9" i="29"/>
  <c r="F8" i="29"/>
  <c r="F18" i="31"/>
  <c r="F17" i="31"/>
  <c r="F16" i="31"/>
  <c r="F15" i="31"/>
  <c r="F14" i="31"/>
  <c r="F13" i="31"/>
  <c r="F12" i="31"/>
  <c r="F11" i="31"/>
  <c r="F10" i="31"/>
  <c r="F9" i="31"/>
  <c r="F8" i="31"/>
  <c r="F18" i="34"/>
  <c r="F17" i="34"/>
  <c r="F16" i="34"/>
  <c r="F15" i="34"/>
  <c r="F14" i="34"/>
  <c r="F13" i="34"/>
  <c r="F12" i="34"/>
  <c r="F11" i="34"/>
  <c r="F10" i="34"/>
  <c r="F9" i="34"/>
  <c r="F8" i="34"/>
  <c r="F18" i="35"/>
  <c r="F17" i="35"/>
  <c r="F16" i="35"/>
  <c r="F15" i="35"/>
  <c r="F14" i="35"/>
  <c r="F13" i="35"/>
  <c r="F12" i="35"/>
  <c r="F11" i="35"/>
  <c r="F10" i="35"/>
  <c r="F9" i="35"/>
  <c r="F8" i="35"/>
  <c r="F18" i="41"/>
  <c r="F18" i="39"/>
  <c r="F18" i="36"/>
  <c r="F17" i="36"/>
  <c r="F16" i="36"/>
  <c r="F15" i="36"/>
  <c r="F14" i="36"/>
  <c r="F13" i="36"/>
  <c r="F12" i="36"/>
  <c r="F11" i="36"/>
  <c r="F10" i="36"/>
  <c r="F9" i="36"/>
  <c r="F8" i="36"/>
  <c r="F17" i="39"/>
  <c r="F16" i="39"/>
  <c r="F15" i="39"/>
  <c r="F14" i="39"/>
  <c r="F13" i="39"/>
  <c r="F12" i="39"/>
  <c r="F11" i="39"/>
  <c r="F10" i="39"/>
  <c r="F9" i="39"/>
  <c r="F8" i="39"/>
  <c r="F17" i="41"/>
  <c r="F16" i="41"/>
  <c r="F15" i="41"/>
  <c r="F14" i="41"/>
  <c r="F13" i="41"/>
  <c r="F12" i="41"/>
  <c r="F11" i="41"/>
  <c r="F10" i="41"/>
  <c r="F9" i="41"/>
  <c r="F15" i="43" l="1"/>
  <c r="F14" i="43"/>
  <c r="F13" i="43"/>
  <c r="F12" i="43"/>
  <c r="F11" i="43"/>
  <c r="F10" i="43"/>
  <c r="F9" i="43"/>
  <c r="F8" i="43"/>
  <c r="F17" i="44"/>
  <c r="F16" i="44"/>
  <c r="F15" i="44"/>
  <c r="F14" i="44"/>
  <c r="F13" i="44"/>
  <c r="F12" i="44"/>
  <c r="F11" i="44"/>
  <c r="F10" i="44"/>
  <c r="F9" i="44"/>
  <c r="F8" i="44"/>
  <c r="F15" i="45"/>
  <c r="F14" i="45"/>
  <c r="F13" i="45"/>
  <c r="F12" i="45"/>
  <c r="F11" i="45"/>
  <c r="F10" i="45"/>
  <c r="F9" i="45"/>
  <c r="F8" i="45"/>
  <c r="F17" i="46"/>
  <c r="F16" i="46"/>
  <c r="F15" i="46"/>
  <c r="F14" i="46"/>
  <c r="F13" i="46"/>
  <c r="F12" i="46"/>
  <c r="F11" i="46"/>
  <c r="F10" i="46"/>
  <c r="F9" i="46"/>
  <c r="F8" i="46"/>
  <c r="F17" i="48"/>
  <c r="F16" i="48"/>
  <c r="F15" i="48"/>
  <c r="F14" i="48"/>
  <c r="F13" i="48"/>
  <c r="F12" i="48"/>
  <c r="F11" i="48"/>
  <c r="F10" i="48"/>
  <c r="F9" i="48"/>
  <c r="F8" i="48"/>
  <c r="F15" i="47"/>
  <c r="F14" i="47"/>
  <c r="F13" i="47"/>
  <c r="F12" i="47"/>
  <c r="F11" i="47"/>
  <c r="F10" i="47"/>
  <c r="F9" i="47"/>
  <c r="F8" i="47"/>
  <c r="N35" i="173"/>
  <c r="L35" i="173"/>
  <c r="F8" i="41"/>
  <c r="R35" i="173"/>
  <c r="T35" i="173" s="1"/>
</calcChain>
</file>

<file path=xl/sharedStrings.xml><?xml version="1.0" encoding="utf-8"?>
<sst xmlns="http://schemas.openxmlformats.org/spreadsheetml/2006/main" count="6952" uniqueCount="780">
  <si>
    <t>Woodland Type</t>
  </si>
  <si>
    <t>Area (ha)</t>
  </si>
  <si>
    <t>%</t>
  </si>
  <si>
    <t>Woodland</t>
  </si>
  <si>
    <t>Assumed woodland</t>
  </si>
  <si>
    <t>Low density</t>
  </si>
  <si>
    <t>Total mapped woodland</t>
  </si>
  <si>
    <t>Table 1</t>
  </si>
  <si>
    <t>Woodland area by woodland type</t>
  </si>
  <si>
    <t>Ownership</t>
  </si>
  <si>
    <t>% Woodland</t>
  </si>
  <si>
    <t>Forestry Commission</t>
  </si>
  <si>
    <t>Other ownership</t>
  </si>
  <si>
    <t>Total area of woodland</t>
  </si>
  <si>
    <t>Table 2</t>
  </si>
  <si>
    <t>Woodland area by ownership</t>
  </si>
  <si>
    <t>Forest type</t>
  </si>
  <si>
    <t>Total area 
(ha)</t>
  </si>
  <si>
    <t>% of total area</t>
  </si>
  <si>
    <t>Broadleaved</t>
  </si>
  <si>
    <t>Conifer</t>
  </si>
  <si>
    <t>Felled</t>
  </si>
  <si>
    <t>Ground prep</t>
  </si>
  <si>
    <t>Mixed mainly broadleaved</t>
  </si>
  <si>
    <t>Mixed mainly conifer</t>
  </si>
  <si>
    <t>Young trees</t>
  </si>
  <si>
    <t>Coppice</t>
  </si>
  <si>
    <t>Coppice with standards</t>
  </si>
  <si>
    <t>Shrub</t>
  </si>
  <si>
    <t>Cloud/shadow/uncertain</t>
  </si>
  <si>
    <t>TOTALS</t>
  </si>
  <si>
    <t>Table 3</t>
  </si>
  <si>
    <t>Woodland area by interpreted forest type</t>
  </si>
  <si>
    <t>Woodland area statistics</t>
  </si>
  <si>
    <t>Woodland size</t>
  </si>
  <si>
    <t>2 ha and over</t>
  </si>
  <si>
    <t>Totals</t>
  </si>
  <si>
    <t>Table 4</t>
  </si>
  <si>
    <t>Woodland area by interpreted forest type and woodland size</t>
  </si>
  <si>
    <t>Table 5</t>
  </si>
  <si>
    <t>Woodland area by interpreted forest type and ownership</t>
  </si>
  <si>
    <t>Table 6</t>
  </si>
  <si>
    <t xml:space="preserve">Other </t>
  </si>
  <si>
    <t>Low Density</t>
  </si>
  <si>
    <t>% of 
total area</t>
  </si>
  <si>
    <t>Size class (ha)</t>
  </si>
  <si>
    <t>Total area (ha)</t>
  </si>
  <si>
    <t>Number of woods</t>
  </si>
  <si>
    <t>Mean wood area (ha)</t>
  </si>
  <si>
    <t>&lt;2</t>
  </si>
  <si>
    <t>500 and &gt;</t>
  </si>
  <si>
    <t>All woods</t>
  </si>
  <si>
    <t>Table 7</t>
  </si>
  <si>
    <t>Woodland area by size class distribution</t>
  </si>
  <si>
    <t>Table 8</t>
  </si>
  <si>
    <t>Open areas in woodland by land use type</t>
  </si>
  <si>
    <t>Interpreted open area</t>
  </si>
  <si>
    <t>Agricultural</t>
  </si>
  <si>
    <t>Bare area</t>
  </si>
  <si>
    <t>Grass</t>
  </si>
  <si>
    <t>Power line</t>
  </si>
  <si>
    <t>Quarry</t>
  </si>
  <si>
    <t>River</t>
  </si>
  <si>
    <t>Road</t>
  </si>
  <si>
    <t>Urban</t>
  </si>
  <si>
    <t>Other vegetation</t>
  </si>
  <si>
    <t>Open water</t>
  </si>
  <si>
    <t>Wind farm</t>
  </si>
  <si>
    <t>Net area under canopy</t>
  </si>
  <si>
    <t>Table 9</t>
  </si>
  <si>
    <t>Table 10</t>
  </si>
  <si>
    <t>Table 11</t>
  </si>
  <si>
    <t>Table 12</t>
  </si>
  <si>
    <t>Table 13</t>
  </si>
  <si>
    <t>Stocked area by age class</t>
  </si>
  <si>
    <t>Stocked area by mean stand dbh class</t>
  </si>
  <si>
    <t>Clearfelled area</t>
  </si>
  <si>
    <t>Principal species</t>
  </si>
  <si>
    <t>FC</t>
  </si>
  <si>
    <t>Private sector</t>
  </si>
  <si>
    <t>Total</t>
  </si>
  <si>
    <t>area
(000 ha)</t>
  </si>
  <si>
    <t>SE%</t>
  </si>
  <si>
    <t>Conifers</t>
  </si>
  <si>
    <t>Sitka spruce</t>
  </si>
  <si>
    <t>Scots pine</t>
  </si>
  <si>
    <t>Corsican pine</t>
  </si>
  <si>
    <t>Norway spruce</t>
  </si>
  <si>
    <t>Larches</t>
  </si>
  <si>
    <t>Douglas fir</t>
  </si>
  <si>
    <t>Lodgepole pine</t>
  </si>
  <si>
    <t>Other conifers</t>
  </si>
  <si>
    <t>All conifers</t>
  </si>
  <si>
    <t>Broadleaves</t>
  </si>
  <si>
    <t>Oak</t>
  </si>
  <si>
    <t>Beech</t>
  </si>
  <si>
    <t>Sycamore</t>
  </si>
  <si>
    <t>Ash</t>
  </si>
  <si>
    <t>Birch</t>
  </si>
  <si>
    <t>Sweet chestnut</t>
  </si>
  <si>
    <t>Hazel</t>
  </si>
  <si>
    <t>Hawthorn</t>
  </si>
  <si>
    <t>Alder</t>
  </si>
  <si>
    <t>Willow</t>
  </si>
  <si>
    <t>Other broadleaves</t>
  </si>
  <si>
    <t>All broadleaves</t>
  </si>
  <si>
    <t>All species</t>
  </si>
  <si>
    <t>Figure 1</t>
  </si>
  <si>
    <t>Figure 2</t>
  </si>
  <si>
    <t>Figure 3</t>
  </si>
  <si>
    <t>Figure 4</t>
  </si>
  <si>
    <t>Figure 5</t>
  </si>
  <si>
    <t>Figure 6</t>
  </si>
  <si>
    <t>Figure 8</t>
  </si>
  <si>
    <t>Figure 9</t>
  </si>
  <si>
    <t>Figure 10</t>
  </si>
  <si>
    <t>Figure 11</t>
  </si>
  <si>
    <t>Figure 12</t>
  </si>
  <si>
    <t>Figure 13</t>
  </si>
  <si>
    <t>0–10 years</t>
  </si>
  <si>
    <t>11–20 years</t>
  </si>
  <si>
    <t>21–40 years</t>
  </si>
  <si>
    <t>41–60 years</t>
  </si>
  <si>
    <t>61–80 years</t>
  </si>
  <si>
    <t>81–100 years</t>
  </si>
  <si>
    <t>100+ years</t>
  </si>
  <si>
    <t xml:space="preserve">Mean stand DBH </t>
  </si>
  <si>
    <t>0–7 cm</t>
  </si>
  <si>
    <t>7–10 cm</t>
  </si>
  <si>
    <t>10–15 cm</t>
  </si>
  <si>
    <t>15–20 cm</t>
  </si>
  <si>
    <t>20–30 cm</t>
  </si>
  <si>
    <t>30–40 cm</t>
  </si>
  <si>
    <t>40–60 cm</t>
  </si>
  <si>
    <t>60–80 cm</t>
  </si>
  <si>
    <t>80+ cm</t>
  </si>
  <si>
    <t>Standing volume</t>
  </si>
  <si>
    <t>Table 14</t>
  </si>
  <si>
    <t>Table 15</t>
  </si>
  <si>
    <t>Table 16</t>
  </si>
  <si>
    <t>Figure 14</t>
  </si>
  <si>
    <t>Figure 15</t>
  </si>
  <si>
    <t>Figure 16</t>
  </si>
  <si>
    <t>Standing volume by age class</t>
  </si>
  <si>
    <t>Standing volume by mean stand dbh class</t>
  </si>
  <si>
    <t>Table 17</t>
  </si>
  <si>
    <t>Table 18</t>
  </si>
  <si>
    <t>Table 19</t>
  </si>
  <si>
    <t>Figure 17</t>
  </si>
  <si>
    <t>Figure 18</t>
  </si>
  <si>
    <t>Figure 19</t>
  </si>
  <si>
    <t>Number of trees</t>
  </si>
  <si>
    <t>Table 20</t>
  </si>
  <si>
    <t>Figure 20</t>
  </si>
  <si>
    <t>biomass
(000 odt)</t>
  </si>
  <si>
    <t>Table 21</t>
  </si>
  <si>
    <t>Figure 21</t>
  </si>
  <si>
    <t>carbon 
(000 t)</t>
  </si>
  <si>
    <t>carbon
(000 t)</t>
  </si>
  <si>
    <t>Existing woodland management information and economic viability data (PS only)</t>
  </si>
  <si>
    <t>Table 22</t>
  </si>
  <si>
    <t>Number of squares surveyed</t>
  </si>
  <si>
    <t>Number of Private sector squares surveyed</t>
  </si>
  <si>
    <t>Number of Private sector squares containing coniferous species</t>
  </si>
  <si>
    <t>Number of Private sector squares containing broadleaved species</t>
  </si>
  <si>
    <t>Figure 22</t>
  </si>
  <si>
    <t>Table 23</t>
  </si>
  <si>
    <t>Figure 23</t>
  </si>
  <si>
    <t>Evidence of thinning</t>
  </si>
  <si>
    <t>Table 24</t>
  </si>
  <si>
    <t>Figure 24</t>
  </si>
  <si>
    <t>Table 25</t>
  </si>
  <si>
    <t>Figure 25</t>
  </si>
  <si>
    <t>Suitability for harvesting</t>
  </si>
  <si>
    <t>Table 26</t>
  </si>
  <si>
    <t>Figure 26</t>
  </si>
  <si>
    <t>Distance to road</t>
  </si>
  <si>
    <t>Table 27</t>
  </si>
  <si>
    <t>Figure 27</t>
  </si>
  <si>
    <t>Road or ride in square</t>
  </si>
  <si>
    <t>Table 28</t>
  </si>
  <si>
    <t>Figure 28</t>
  </si>
  <si>
    <t>Type of road or ride</t>
  </si>
  <si>
    <t>Table 29</t>
  </si>
  <si>
    <t>Figure 29</t>
  </si>
  <si>
    <t>Overdue timber stocks</t>
  </si>
  <si>
    <t>SE %</t>
  </si>
  <si>
    <t>Table 30</t>
  </si>
  <si>
    <t>Figure 30</t>
  </si>
  <si>
    <t>Combined standing volume, increment, availability</t>
  </si>
  <si>
    <t>Table 31</t>
  </si>
  <si>
    <t>Figure 31</t>
  </si>
  <si>
    <t>Table 32</t>
  </si>
  <si>
    <t>Figure 32</t>
  </si>
  <si>
    <t>Table 33</t>
  </si>
  <si>
    <t>Figure 33</t>
  </si>
  <si>
    <t>Table 34</t>
  </si>
  <si>
    <t>Figure 34</t>
  </si>
  <si>
    <t>Table 35</t>
  </si>
  <si>
    <t>Figure 35</t>
  </si>
  <si>
    <t>Table 36</t>
  </si>
  <si>
    <t>Figure 36</t>
  </si>
  <si>
    <t>Table 37</t>
  </si>
  <si>
    <t>Figure 37</t>
  </si>
  <si>
    <t>Table 38</t>
  </si>
  <si>
    <t>Figure 38</t>
  </si>
  <si>
    <t>Table 39</t>
  </si>
  <si>
    <t>Figure 39</t>
  </si>
  <si>
    <t>Table 40</t>
  </si>
  <si>
    <t>Figure 40</t>
  </si>
  <si>
    <t>Table 41</t>
  </si>
  <si>
    <t>Figure 41</t>
  </si>
  <si>
    <t>Table 42</t>
  </si>
  <si>
    <t>Figure 42</t>
  </si>
  <si>
    <t>Top diameter class (cm)</t>
  </si>
  <si>
    <t>7–14</t>
  </si>
  <si>
    <t>14–16</t>
  </si>
  <si>
    <t>16–18</t>
  </si>
  <si>
    <t>18–24</t>
  </si>
  <si>
    <t>24–34</t>
  </si>
  <si>
    <t>34–44</t>
  </si>
  <si>
    <t>44–54</t>
  </si>
  <si>
    <t>54+</t>
  </si>
  <si>
    <t>2017–21</t>
  </si>
  <si>
    <t>FC (%)</t>
  </si>
  <si>
    <t>PS (%)</t>
  </si>
  <si>
    <t>2022–26</t>
  </si>
  <si>
    <t>2027–31</t>
  </si>
  <si>
    <t>2032–36</t>
  </si>
  <si>
    <t>2037–41</t>
  </si>
  <si>
    <t>Forecast period</t>
  </si>
  <si>
    <r>
      <t>volume
(000m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</si>
  <si>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2052–56</t>
  </si>
  <si>
    <t>2057–61</t>
  </si>
  <si>
    <t>2062–66</t>
  </si>
  <si>
    <t>Table 43</t>
  </si>
  <si>
    <t>Figure 43</t>
  </si>
  <si>
    <t>Table 44</t>
  </si>
  <si>
    <t>Figure 44</t>
  </si>
  <si>
    <t>Table 45</t>
  </si>
  <si>
    <t>Figure 45</t>
  </si>
  <si>
    <t>Table 46</t>
  </si>
  <si>
    <t>Figure 46</t>
  </si>
  <si>
    <t>Table 47</t>
  </si>
  <si>
    <t>Figure 47</t>
  </si>
  <si>
    <t>Table 48</t>
  </si>
  <si>
    <t>Figure 48</t>
  </si>
  <si>
    <t>Table 49</t>
  </si>
  <si>
    <t>Figure 49</t>
  </si>
  <si>
    <t>Sweet Chestnut</t>
  </si>
  <si>
    <t>Table 50</t>
  </si>
  <si>
    <t>Figure 50</t>
  </si>
  <si>
    <t>Table 51</t>
  </si>
  <si>
    <t>Figure 51</t>
  </si>
  <si>
    <t>Stocked area of ash as proportion of woodland</t>
  </si>
  <si>
    <t>Figure 52</t>
  </si>
  <si>
    <t>Figure 53</t>
  </si>
  <si>
    <t>Figure 54</t>
  </si>
  <si>
    <t>Figure 55</t>
  </si>
  <si>
    <t>Figure 56</t>
  </si>
  <si>
    <t>Table 57</t>
  </si>
  <si>
    <t>Figure 57</t>
  </si>
  <si>
    <t>Table 58</t>
  </si>
  <si>
    <t>Figure 58</t>
  </si>
  <si>
    <t>Table 59</t>
  </si>
  <si>
    <t>Figure 59</t>
  </si>
  <si>
    <t>Table 60</t>
  </si>
  <si>
    <t>Figure 60</t>
  </si>
  <si>
    <t>Age class (years)</t>
  </si>
  <si>
    <t>100+</t>
  </si>
  <si>
    <t>Mean stand DBH (cm)</t>
  </si>
  <si>
    <t>80+</t>
  </si>
  <si>
    <t>number of trees (thousands)</t>
  </si>
  <si>
    <t>number of trees
(thousands)</t>
  </si>
  <si>
    <t>Stocked area of ash</t>
  </si>
  <si>
    <t>Stocked area of all broadleaves and all species</t>
  </si>
  <si>
    <t xml:space="preserve">Total </t>
  </si>
  <si>
    <t>Total of all broadleaves</t>
  </si>
  <si>
    <t>Total of all species</t>
  </si>
  <si>
    <t>Percentage of ash in all broadleaves</t>
  </si>
  <si>
    <t>Percentage of ash in all species</t>
  </si>
  <si>
    <t>(percent)</t>
  </si>
  <si>
    <t>Standing volume of ash</t>
  </si>
  <si>
    <t>Standing volume of all broadleaves and all species</t>
  </si>
  <si>
    <t>Numbers of trees of ash</t>
  </si>
  <si>
    <t>Number of trees of all broadleaves and all species</t>
  </si>
  <si>
    <t>Cumbria and Lancashire</t>
  </si>
  <si>
    <t>East Anglia</t>
  </si>
  <si>
    <t>East Midlands</t>
  </si>
  <si>
    <t>Hertfordshire and North London</t>
  </si>
  <si>
    <t>Lincolnshire and Northamptonshire</t>
  </si>
  <si>
    <t>North East</t>
  </si>
  <si>
    <t>Solent and South Downs</t>
  </si>
  <si>
    <t>Thames</t>
  </si>
  <si>
    <t>Wessex</t>
  </si>
  <si>
    <t>West Midlands</t>
  </si>
  <si>
    <t>Yorkshire</t>
  </si>
  <si>
    <t>Assumed Woodland</t>
  </si>
  <si>
    <t>Devon and Cornwall</t>
  </si>
  <si>
    <t>Long name</t>
  </si>
  <si>
    <t>Short name</t>
  </si>
  <si>
    <t>Gtr Mancs Mersey and Ches</t>
  </si>
  <si>
    <t>Herts and North London</t>
  </si>
  <si>
    <t>Kent S London and E Sussex</t>
  </si>
  <si>
    <t>Lincs and Northants</t>
  </si>
  <si>
    <t>Greater Manchester Merseyside and Cheshire</t>
  </si>
  <si>
    <t>Kent South London and East Sussex</t>
  </si>
  <si>
    <t>Devon Cornwall and the Isles of Scilly</t>
  </si>
  <si>
    <t>Land area</t>
  </si>
  <si>
    <t>PS</t>
  </si>
  <si>
    <t>SE value</t>
  </si>
  <si>
    <t>Abbreviation</t>
  </si>
  <si>
    <t xml:space="preserve">NEA </t>
  </si>
  <si>
    <t xml:space="preserve">CLA </t>
  </si>
  <si>
    <t xml:space="preserve">YOR </t>
  </si>
  <si>
    <t xml:space="preserve">GMC </t>
  </si>
  <si>
    <t xml:space="preserve">WMD </t>
  </si>
  <si>
    <t xml:space="preserve">EMD </t>
  </si>
  <si>
    <t xml:space="preserve">LNA </t>
  </si>
  <si>
    <t xml:space="preserve">EAN </t>
  </si>
  <si>
    <t xml:space="preserve">HNL </t>
  </si>
  <si>
    <t xml:space="preserve">KSL </t>
  </si>
  <si>
    <t xml:space="preserve">SSD </t>
  </si>
  <si>
    <t xml:space="preserve">THS </t>
  </si>
  <si>
    <t xml:space="preserve">WSX </t>
  </si>
  <si>
    <t xml:space="preserve">DCS </t>
  </si>
  <si>
    <r>
      <t>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</si>
  <si>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65</t>
  </si>
  <si>
    <t>Table 64</t>
  </si>
  <si>
    <t>Table 63</t>
  </si>
  <si>
    <t>Table 62</t>
  </si>
  <si>
    <t>Table 61</t>
  </si>
  <si>
    <t>2013–16</t>
  </si>
  <si>
    <t>2042–46</t>
  </si>
  <si>
    <t>2047–51</t>
  </si>
  <si>
    <t>0–10</t>
  </si>
  <si>
    <t>11–20</t>
  </si>
  <si>
    <t>21–40</t>
  </si>
  <si>
    <t>41–60</t>
  </si>
  <si>
    <t>61–80</t>
  </si>
  <si>
    <t>81–100</t>
  </si>
  <si>
    <t>0–7</t>
  </si>
  <si>
    <t>7–10</t>
  </si>
  <si>
    <t>10–15</t>
  </si>
  <si>
    <t>15–20</t>
  </si>
  <si>
    <t>20–30</t>
  </si>
  <si>
    <t>30–40</t>
  </si>
  <si>
    <t>40–60</t>
  </si>
  <si>
    <t>60–80</t>
  </si>
  <si>
    <t>0.5 – &lt; 2 ha</t>
  </si>
  <si>
    <t>2 – &lt;10</t>
  </si>
  <si>
    <t>10 – &lt;20</t>
  </si>
  <si>
    <t>20 – &lt;50</t>
  </si>
  <si>
    <t>50 – &lt;100</t>
  </si>
  <si>
    <t>100 – &lt;500</t>
  </si>
  <si>
    <t>3037–41</t>
  </si>
  <si>
    <t>25–year forecast of softwood timber availability % spruce</t>
  </si>
  <si>
    <t>50–year forecast of softwood timber availability % spruce</t>
  </si>
  <si>
    <t>Top diameter class
(cm)</t>
  </si>
  <si>
    <t>Index of tables and figures</t>
  </si>
  <si>
    <t xml:space="preserve">0–10 </t>
  </si>
  <si>
    <t xml:space="preserve">11–20 </t>
  </si>
  <si>
    <t xml:space="preserve">21–40 </t>
  </si>
  <si>
    <t xml:space="preserve">41–60 </t>
  </si>
  <si>
    <t xml:space="preserve">61–80 </t>
  </si>
  <si>
    <t xml:space="preserve">81–100 </t>
  </si>
  <si>
    <t xml:space="preserve">100+ </t>
  </si>
  <si>
    <t xml:space="preserve">0–7 </t>
  </si>
  <si>
    <t xml:space="preserve">7–10 </t>
  </si>
  <si>
    <t xml:space="preserve">10–15 </t>
  </si>
  <si>
    <t xml:space="preserve">15–20 </t>
  </si>
  <si>
    <t xml:space="preserve">20–30 </t>
  </si>
  <si>
    <t xml:space="preserve">30–40 </t>
  </si>
  <si>
    <t xml:space="preserve">40–60 </t>
  </si>
  <si>
    <t xml:space="preserve">60–80 </t>
  </si>
  <si>
    <t xml:space="preserve">80+ </t>
  </si>
  <si>
    <t>Aligned areas</t>
  </si>
  <si>
    <t>Aligned area</t>
  </si>
  <si>
    <t>Average annual</t>
  </si>
  <si>
    <t>Period total</t>
  </si>
  <si>
    <t>Year</t>
  </si>
  <si>
    <t>Aligned Area</t>
  </si>
  <si>
    <t>Remaining
broadleaves</t>
  </si>
  <si>
    <t>Stocked area
proportion</t>
  </si>
  <si>
    <t>Standing volume 
proportion</t>
  </si>
  <si>
    <t>Number trees
proportion</t>
  </si>
  <si>
    <t>Stocked area of oak</t>
  </si>
  <si>
    <t>Percentage of oak in all broadleaves</t>
  </si>
  <si>
    <t>Percentage of oak in all species</t>
  </si>
  <si>
    <t>Standing volume of oak</t>
  </si>
  <si>
    <t>Numbers of trees of oak</t>
  </si>
  <si>
    <t>Stocked area of sweet chestnut</t>
  </si>
  <si>
    <t>Percentage of sweet chestnut in all broadleaves</t>
  </si>
  <si>
    <t>Percentage of sweet chestnut in all species</t>
  </si>
  <si>
    <t>Standing volume of sweet chestnut</t>
  </si>
  <si>
    <t>Numbers of trees of sweet chestnut</t>
  </si>
  <si>
    <t>Table 70</t>
  </si>
  <si>
    <t>Ash as a proportion of woodland</t>
  </si>
  <si>
    <t>Stocked area of ash by age class</t>
  </si>
  <si>
    <t>Stocked area of ash by mean stand dbh class</t>
  </si>
  <si>
    <t>Standing volume of ash by age class</t>
  </si>
  <si>
    <t>Standing volume of ash by mean stand dbh class</t>
  </si>
  <si>
    <t>Standing volume of ash as a proportion of woodland</t>
  </si>
  <si>
    <t>Number of ash trees as a proportion of woodland</t>
  </si>
  <si>
    <t>Table 52</t>
  </si>
  <si>
    <t>Stocked area of oak by age class</t>
  </si>
  <si>
    <t>Stocked area of oak by mean stand dbh class</t>
  </si>
  <si>
    <t>Standing volume of oak by age class</t>
  </si>
  <si>
    <t>Standing volume of oak by mean stand dbh class</t>
  </si>
  <si>
    <t>Stocked area of oak as proportion of woodland</t>
  </si>
  <si>
    <t>Standing volume of oak as a proportion of woodland</t>
  </si>
  <si>
    <t>Number of oak trees as a proportion of woodland</t>
  </si>
  <si>
    <t>Oak as a proportion of woodland</t>
  </si>
  <si>
    <t>Stocked area of sweet chestnut by age class</t>
  </si>
  <si>
    <t>Stocked area of sweet chestnut by mean stand dbh class</t>
  </si>
  <si>
    <t>Standing volume of sweet chestnut by age class</t>
  </si>
  <si>
    <t>Standing volume of sweet chestnut by mean stand dbh class</t>
  </si>
  <si>
    <t>Stocked area of sweet chestnut as proportion of woodland</t>
  </si>
  <si>
    <t>Standing volume of sweet chestnut as a proportion of woodland</t>
  </si>
  <si>
    <t>Number of sweet chestnut trees as a proportion of woodland</t>
  </si>
  <si>
    <t>Sweet chestnut as a proportion of woodland</t>
  </si>
  <si>
    <t>Table 53</t>
  </si>
  <si>
    <t>Table 54</t>
  </si>
  <si>
    <t>Table 55</t>
  </si>
  <si>
    <t>Table 56</t>
  </si>
  <si>
    <t>Table 66</t>
  </si>
  <si>
    <t>Table 67</t>
  </si>
  <si>
    <t>Table 68</t>
  </si>
  <si>
    <t>Table 69</t>
  </si>
  <si>
    <t>Figure 61</t>
  </si>
  <si>
    <t>Figure 62</t>
  </si>
  <si>
    <t>Number of sweet chestnut trees by mean stand dbh class</t>
  </si>
  <si>
    <t>Number of sweet chestnut trees by age class</t>
  </si>
  <si>
    <t>Number of oak trees by mean stand dbh class</t>
  </si>
  <si>
    <t>Number of oak trees by age class</t>
  </si>
  <si>
    <t>Number of ash trees by mean stand dbh class</t>
  </si>
  <si>
    <t>Number of ash trees by age class</t>
  </si>
  <si>
    <t>Stocked area by principal tree species</t>
  </si>
  <si>
    <t>Standing volume by principal tree species</t>
  </si>
  <si>
    <t>Sample square distribution</t>
  </si>
  <si>
    <t>Mean yield class by principal tree species (FC and PS)</t>
  </si>
  <si>
    <t>Standing volume in overdue timber stocks</t>
  </si>
  <si>
    <t>Stocked area of overdue timber stocks</t>
  </si>
  <si>
    <t>25-year softwood forecast</t>
  </si>
  <si>
    <t>50-year softwood forecast</t>
  </si>
  <si>
    <t>50-year hardwood forecast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</si>
  <si>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</si>
  <si>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</si>
  <si>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</si>
  <si>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</si>
  <si>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</si>
  <si>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</si>
  <si>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</si>
  <si>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</si>
  <si>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</si>
  <si>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</si>
  <si>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</si>
  <si>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</si>
  <si>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Section 13</t>
  </si>
  <si>
    <t>Section 14</t>
  </si>
  <si>
    <t>50–year forecast of net increment in broadleaves by principal species; average annual volume within period</t>
  </si>
  <si>
    <t>Stocked area by principal conifer tree species</t>
  </si>
  <si>
    <t>Stocked area by principal broadleaved tree species</t>
  </si>
  <si>
    <t>Standing volume by principal conifer tree species</t>
  </si>
  <si>
    <t>Standing volume by principal broadleaved tree species</t>
  </si>
  <si>
    <t>Evidence of management (PS broadleaved sections)</t>
  </si>
  <si>
    <t>Evidence of management (PS conifer sections)</t>
  </si>
  <si>
    <t>Evidence of management (PS mixed broadleaf/conifer sections)</t>
  </si>
  <si>
    <t>Figure 63</t>
  </si>
  <si>
    <t>Figure 64</t>
  </si>
  <si>
    <t>Figure 65</t>
  </si>
  <si>
    <t>Figure 66</t>
  </si>
  <si>
    <t>Stocked area sweet chestnut by
mean stand dbh class (000 ha)</t>
  </si>
  <si>
    <t>Stocked area sweet chestnut by
age class (000 ha)</t>
  </si>
  <si>
    <t>Number of sweet chestnut trees by
age class (000)</t>
  </si>
  <si>
    <t>Number of sweet chestnut trees by
mean stand dbh class (000)</t>
  </si>
  <si>
    <t>Total area
(000 ha)</t>
  </si>
  <si>
    <t>Total number trees
(000)</t>
  </si>
  <si>
    <t>Years in period</t>
  </si>
  <si>
    <t>Period</t>
  </si>
  <si>
    <t>Opening</t>
  </si>
  <si>
    <t>Annual standing volume</t>
  </si>
  <si>
    <t>Periodic standing volume</t>
  </si>
  <si>
    <t>Periodic net increment</t>
  </si>
  <si>
    <t>Periodic availability</t>
  </si>
  <si>
    <t>FC+PS</t>
  </si>
  <si>
    <r>
      <t>Standing volume sweet chestnut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</si>
  <si>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Total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</si>
  <si>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25-year forecast of softwood timber availability by top diameter class; average annual volume within period</t>
  </si>
  <si>
    <t>50-year forecast of softwood timber availability by principal species; average annual volume within period</t>
  </si>
  <si>
    <t>50-year forecast of hardwood timber availability by principal species; average annual volume within period</t>
  </si>
  <si>
    <t>50-year forecast of hardwood timber availability by top diameter class; average annual volume within period</t>
  </si>
  <si>
    <t>50-year forecast of standing volume in broadleaves by principal species; average annual volume within period</t>
  </si>
  <si>
    <t>25-year forecast of softwood timber availability by principal species; average annual volume within period</t>
  </si>
  <si>
    <t>50–year forecast of softwood timber availability; average annual volume within period</t>
  </si>
  <si>
    <t>25–year forecast of softwood timber availability; average annual volume within period</t>
  </si>
  <si>
    <t>Figure 67</t>
  </si>
  <si>
    <t>Figure 68</t>
  </si>
  <si>
    <t>Figure 69</t>
  </si>
  <si>
    <t>WEIGHTED Total PS Sections</t>
  </si>
  <si>
    <t>Broadleaf</t>
  </si>
  <si>
    <t>Mixed</t>
  </si>
  <si>
    <t>None</t>
  </si>
  <si>
    <t>Weighted sum of sections with at least one record of manual intervention in the category</t>
  </si>
  <si>
    <t>Management_type</t>
  </si>
  <si>
    <t>Number of Sections</t>
  </si>
  <si>
    <t>None or future only</t>
  </si>
  <si>
    <t>Management &lt; 3 yrs old only</t>
  </si>
  <si>
    <t>Management &gt; 3 yrs old only</t>
  </si>
  <si>
    <t>Management both &lt;3 and &gt;3</t>
  </si>
  <si>
    <t>TYPE OF MANAGEMENT &lt; 3 YRS ONLY</t>
  </si>
  <si>
    <t>Type_of_management</t>
  </si>
  <si>
    <t>Number</t>
  </si>
  <si>
    <t>% OF PS SECTIONS (of type)</t>
  </si>
  <si>
    <t>% OF PS SECTIONS (of type) WITH MANAGEMENT</t>
  </si>
  <si>
    <t>% OF ALL SECTIONS (of type) WITH MANAGEMENT &lt; 3 YR ONLY</t>
  </si>
  <si>
    <t>Agroforestry</t>
  </si>
  <si>
    <t>Brash Removal / 
Mulched / Burned</t>
  </si>
  <si>
    <t>Brashing</t>
  </si>
  <si>
    <t>Cleaning</t>
  </si>
  <si>
    <t>Clearfell</t>
  </si>
  <si>
    <t>Conservation</t>
  </si>
  <si>
    <t>Coppicing</t>
  </si>
  <si>
    <t>De-stumped</t>
  </si>
  <si>
    <t>Draining</t>
  </si>
  <si>
    <t>Fencing - Complete</t>
  </si>
  <si>
    <t>Fencing - Partial</t>
  </si>
  <si>
    <t>Game Birds</t>
  </si>
  <si>
    <t>Grazing</t>
  </si>
  <si>
    <t>Mounded</t>
  </si>
  <si>
    <t>Orchard</t>
  </si>
  <si>
    <t>Ornamental</t>
  </si>
  <si>
    <t>Other</t>
  </si>
  <si>
    <t>Personal Recreation</t>
  </si>
  <si>
    <t>Planting</t>
  </si>
  <si>
    <t>Ploughed DM</t>
  </si>
  <si>
    <t>Ploughed SM</t>
  </si>
  <si>
    <t>Pollarding</t>
  </si>
  <si>
    <t>Pruning</t>
  </si>
  <si>
    <t>Public Recreation</t>
  </si>
  <si>
    <t>Ripped</t>
  </si>
  <si>
    <t>Scarified</t>
  </si>
  <si>
    <t>Shelter / Screening</t>
  </si>
  <si>
    <t>Thinning More than Once</t>
  </si>
  <si>
    <t>Thinning Once</t>
  </si>
  <si>
    <t>Timber Production</t>
  </si>
  <si>
    <t>Weeding</t>
  </si>
  <si>
    <t>Windrowed</t>
  </si>
  <si>
    <t>TYPE OF MANAGEMENT &gt; 3 YRS ONLY</t>
  </si>
  <si>
    <t>TYPE OF MANAGEMENT BOTH &lt;3 AND &gt; 3 YEARS IN SECTION</t>
  </si>
  <si>
    <t>TYPE OF MANAGEMENT REGARDLESS OF AGE</t>
  </si>
  <si>
    <t>Weighted number of sections with at least one record of thinning in the category</t>
  </si>
  <si>
    <t>Evidence of thinning?</t>
  </si>
  <si>
    <t xml:space="preserve">WEIGHTED Number of PS SECTIONS </t>
  </si>
  <si>
    <t>% OF PS SECTIONS</t>
  </si>
  <si>
    <t>No thinning</t>
  </si>
  <si>
    <t>First thinning</t>
  </si>
  <si>
    <t>Subsequent thinning</t>
  </si>
  <si>
    <t>Thinning</t>
  </si>
  <si>
    <t>Thinning &lt; 3 years ONLY</t>
  </si>
  <si>
    <t>THINNING &lt; 3 yrs old</t>
  </si>
  <si>
    <t>WEIGHTED Number of sections</t>
  </si>
  <si>
    <t>% of PS SECTIONS (by type)</t>
  </si>
  <si>
    <t>% OF PS SECTIONS (by type) WITH THIN</t>
  </si>
  <si>
    <t>Thinning &gt; 3 years ONLY</t>
  </si>
  <si>
    <t>THINNING &gt; 3 yrs old</t>
  </si>
  <si>
    <t>Thinning &lt; 3 years AND &gt; 3 years</t>
  </si>
  <si>
    <t>THINNING</t>
  </si>
  <si>
    <t>PS only</t>
  </si>
  <si>
    <t>Weighted count</t>
  </si>
  <si>
    <t>Country/Region</t>
  </si>
  <si>
    <t>Wheeled vehicle possible on site</t>
  </si>
  <si>
    <t>Tracked vehicle only on site</t>
  </si>
  <si>
    <t>Sky line site</t>
  </si>
  <si>
    <t>Mechanised harvesting impossible on site</t>
  </si>
  <si>
    <t>Square type</t>
  </si>
  <si>
    <t>Not possible to assess</t>
  </si>
  <si>
    <t>Percentage</t>
  </si>
  <si>
    <t>&lt; 200m</t>
  </si>
  <si>
    <t>200m - 400m</t>
  </si>
  <si>
    <t>400m - 600m</t>
  </si>
  <si>
    <t>600m - 800m</t>
  </si>
  <si>
    <t>800m - 1000m</t>
  </si>
  <si>
    <t>&gt; 1000m</t>
  </si>
  <si>
    <t>REMEMBER SQUARE CAN HAVE MORE THAN 1 SECTION</t>
  </si>
  <si>
    <t>Number of squares with at least one PS section of the type</t>
  </si>
  <si>
    <t>SUM of stat weighting for these squares</t>
  </si>
  <si>
    <t>Road or ride in survey square?</t>
  </si>
  <si>
    <t>Number of squares</t>
  </si>
  <si>
    <t>Weighted</t>
  </si>
  <si>
    <t>Weighted%</t>
  </si>
  <si>
    <t>Yes</t>
  </si>
  <si>
    <t>No</t>
  </si>
  <si>
    <t>REMEMBER SQUARE CAN HAVE MORE THAN 1 ROAD OR RIDE TYPE</t>
  </si>
  <si>
    <t>Weighted % of PS sections of type</t>
  </si>
  <si>
    <t>Weighted% of PS sections of type that have roads or rides</t>
  </si>
  <si>
    <t>Public road</t>
  </si>
  <si>
    <t>NFI_CATEGORY</t>
  </si>
  <si>
    <t xml:space="preserve">Public Road </t>
  </si>
  <si>
    <t>Forest road sealed</t>
  </si>
  <si>
    <t>Forest road sealed surface</t>
  </si>
  <si>
    <t>Forest road unsealed</t>
  </si>
  <si>
    <t>Forest road unsealed surface</t>
  </si>
  <si>
    <t>Ride sealed</t>
  </si>
  <si>
    <t>Ride sealed surface</t>
  </si>
  <si>
    <t>Ride unsurfaced</t>
  </si>
  <si>
    <t>Extraction track</t>
  </si>
  <si>
    <t>Extraction track - dozed</t>
  </si>
  <si>
    <t>Extraction track dozed</t>
  </si>
  <si>
    <t>Biomass stocks in live standing trees</t>
  </si>
  <si>
    <t>Carbon stocks in live standing trees</t>
  </si>
  <si>
    <t>Species</t>
  </si>
  <si>
    <t>Number of trees (000)</t>
  </si>
  <si>
    <t>Stocked area (000 ha)</t>
  </si>
  <si>
    <t>Clearfelled area (000 ha)</t>
  </si>
  <si>
    <t>Clearfelled</t>
  </si>
  <si>
    <t>Section 15</t>
  </si>
  <si>
    <t>Figure 70</t>
  </si>
  <si>
    <t>Figure 71</t>
  </si>
  <si>
    <t>Figure 72</t>
  </si>
  <si>
    <t>Figure 73</t>
  </si>
  <si>
    <t>Figure 74</t>
  </si>
  <si>
    <t>Figure 75</t>
  </si>
  <si>
    <t>Figure 76</t>
  </si>
  <si>
    <t>Stocked area of larch by age class</t>
  </si>
  <si>
    <t>Stocked area of larch by mean stand dbh class</t>
  </si>
  <si>
    <t>Standing volume of larch by age class</t>
  </si>
  <si>
    <t>Standing volume of larch by mean stand dbh class</t>
  </si>
  <si>
    <t>Number of larch trees by mean stand dbh class</t>
  </si>
  <si>
    <t>Number of larch trees by age class</t>
  </si>
  <si>
    <t>Stocked area larch by
age class (000 ha)</t>
  </si>
  <si>
    <t>Number of larch trees by
age class (000)</t>
  </si>
  <si>
    <t>Stocked area larch by
mean stand dbh class (000 ha)</t>
  </si>
  <si>
    <t>Number of larch trees by
mean stand dbh class (000)</t>
  </si>
  <si>
    <t>Larch</t>
  </si>
  <si>
    <t>Stocked area of larch as proportion of woodland</t>
  </si>
  <si>
    <t>Stocked area of larch</t>
  </si>
  <si>
    <t>Percentage of larch in all species</t>
  </si>
  <si>
    <t>Standing volume of larch as a proportion of woodland</t>
  </si>
  <si>
    <t>Standing volume of larch</t>
  </si>
  <si>
    <t>Number of larch trees as a proportion of woodland</t>
  </si>
  <si>
    <t>Numbers of trees of larch</t>
  </si>
  <si>
    <t>Remaining
conifers</t>
  </si>
  <si>
    <t>Stocked area
(000 ha)</t>
  </si>
  <si>
    <t>Number of trees
(000)</t>
  </si>
  <si>
    <r>
      <t>Standing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</si>
  <si>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</si>
  <si>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</si>
  <si>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71</t>
  </si>
  <si>
    <t>Table 72</t>
  </si>
  <si>
    <t>Table 73</t>
  </si>
  <si>
    <t>Table 74</t>
  </si>
  <si>
    <t>Table 75</t>
  </si>
  <si>
    <t>Table 76</t>
  </si>
  <si>
    <t>Table 77</t>
  </si>
  <si>
    <t>Total of all conifers</t>
  </si>
  <si>
    <t>Percentage of larch in all conifers</t>
  </si>
  <si>
    <t>Table 78</t>
  </si>
  <si>
    <t>Table 79</t>
  </si>
  <si>
    <r>
      <t>Standing volume sweet chestnut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</si>
  <si>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Stocked area oak by
age class (000 ha)</t>
  </si>
  <si>
    <r>
      <t>Standing volume oak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</si>
  <si>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age class (000)</t>
  </si>
  <si>
    <t>Stocked area oak by
mean stand dbh class (000 ha)</t>
  </si>
  <si>
    <r>
      <t>Standing volume oak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</si>
  <si>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mean stand dbh class (000)</t>
  </si>
  <si>
    <t>Stocked area ash by
age class (000 ha)</t>
  </si>
  <si>
    <r>
      <t>Standing volume ash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</si>
  <si>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age class (000)</t>
  </si>
  <si>
    <t>Stocked area ash by
mean stand dbh class (000 ha)</t>
  </si>
  <si>
    <r>
      <t>Standing volume ash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</si>
  <si>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mean stand dbh class (000)</t>
  </si>
  <si>
    <t>Failed</t>
  </si>
  <si>
    <t>Windthrow</t>
  </si>
  <si>
    <t>Woodland area by interpreted forest type, woodland size and  ownership</t>
  </si>
  <si>
    <t>Non-woodland area</t>
  </si>
  <si>
    <t>Woodland land cover</t>
  </si>
  <si>
    <t>Non-woodland land cover</t>
  </si>
  <si>
    <t>Woodland map based</t>
  </si>
  <si>
    <t>Field sample based</t>
  </si>
  <si>
    <r>
      <t>Annual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</si>
  <si>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</si>
  <si>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net increment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</si>
  <si>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availability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</si>
  <si>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</si>
  <si>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Woodland map area (000 ha)</t>
  </si>
  <si>
    <t>Return to index</t>
  </si>
  <si>
    <t>Age class</t>
  </si>
  <si>
    <t>Stand mean dbh class</t>
  </si>
  <si>
    <t>Biomass stocks (000 odt)</t>
  </si>
  <si>
    <t>Carbon stocks (000 t)</t>
  </si>
  <si>
    <r>
      <t>Overdue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</si>
  <si>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Overdue area (000 ha)</t>
  </si>
  <si>
    <t>Count of PS survey squares</t>
  </si>
  <si>
    <t>Count of completed PS survey squares</t>
  </si>
  <si>
    <t>Count of completed PS survey squares with conifer species</t>
  </si>
  <si>
    <t>Count of completed PS survey squares with broadleaved species</t>
  </si>
  <si>
    <t>Mean yield class (LULUCF)</t>
  </si>
  <si>
    <t xml:space="preserve"> </t>
  </si>
  <si>
    <t>England</t>
  </si>
  <si>
    <t>Region</t>
  </si>
  <si>
    <t>se</t>
  </si>
  <si>
    <t>max</t>
  </si>
  <si>
    <t>min</t>
  </si>
  <si>
    <t>decimal places</t>
  </si>
  <si>
    <t>REALIGNED AREAS</t>
  </si>
  <si>
    <t>Woodland area</t>
  </si>
  <si>
    <t>Ranking (land area)</t>
  </si>
  <si>
    <t>FC ownership</t>
  </si>
  <si>
    <t>Common con species (stocked area)</t>
  </si>
  <si>
    <t>Excludes 'other' group</t>
  </si>
  <si>
    <t>Common BL species (stocked area)</t>
  </si>
  <si>
    <t>Common con species (standing volume)</t>
  </si>
  <si>
    <t>Common BL species (standing volume)</t>
  </si>
  <si>
    <t>Common con species (number trees)</t>
  </si>
  <si>
    <t>Common BL species (number trees)</t>
  </si>
  <si>
    <t>Overdue conifer volume</t>
  </si>
  <si>
    <t>Conifer thinning</t>
  </si>
  <si>
    <t>Overdue BL volume</t>
  </si>
  <si>
    <t>BL thinning</t>
  </si>
  <si>
    <t>Ash % total stocked area</t>
  </si>
  <si>
    <t>Ash % BL stocked area</t>
  </si>
  <si>
    <t>Ash % total standing volume</t>
  </si>
  <si>
    <t>Ash % BL standing volume</t>
  </si>
  <si>
    <t>Ash % total number of trees</t>
  </si>
  <si>
    <t>Ash % BL number of trees</t>
  </si>
  <si>
    <t>Oak % total stocked area</t>
  </si>
  <si>
    <t>Oak % BL stocked area</t>
  </si>
  <si>
    <t>Oak % total standing volume</t>
  </si>
  <si>
    <t>Oak % BL standing volume</t>
  </si>
  <si>
    <t>Oak % total number of trees</t>
  </si>
  <si>
    <t>Oak % BL number of trees</t>
  </si>
  <si>
    <t>Sweet chestnut % total stocked area</t>
  </si>
  <si>
    <t>Sweet chestnut % BL stocked area</t>
  </si>
  <si>
    <t>Sweet chestnut % total standing volume</t>
  </si>
  <si>
    <t>Sweet chestnut % BL standing volume</t>
  </si>
  <si>
    <t>Sweet chestnut % total number of trees</t>
  </si>
  <si>
    <t>Sweet chestnut % BL number of trees</t>
  </si>
  <si>
    <t>Larch % total stocked area</t>
  </si>
  <si>
    <t>Larch % con stocked area</t>
  </si>
  <si>
    <t>Larch % total standing volume</t>
  </si>
  <si>
    <t>Larch % con standing volume</t>
  </si>
  <si>
    <t>Larch % total number of trees</t>
  </si>
  <si>
    <t>Larch % con number of trees</t>
  </si>
  <si>
    <t>% of con or BL</t>
  </si>
  <si>
    <t>% of all</t>
  </si>
  <si>
    <t>Timber availability</t>
  </si>
  <si>
    <t>Net increment</t>
  </si>
  <si>
    <t>Tree health - ash</t>
  </si>
  <si>
    <t>Tree health - oak</t>
  </si>
  <si>
    <t>Tree health - sweet chestnut</t>
  </si>
  <si>
    <t>Tree health - larch</t>
  </si>
  <si>
    <t xml:space="preserve">Simplified comparison of mapped area estimates and stocked area estimates </t>
  </si>
  <si>
    <t>Number of measureable trees by principal tree species</t>
  </si>
  <si>
    <t>Number of measurable trees by age class</t>
  </si>
  <si>
    <t>Number of measureable trees by mean stand dbh class</t>
  </si>
  <si>
    <t>Biomass stocks in live woodland trees by principal tree species</t>
  </si>
  <si>
    <t>Carbon stocks in live woodland trees by principal tree species</t>
  </si>
  <si>
    <t>Evidence of management (PS sections with neither broadleaves nor conifers)</t>
  </si>
  <si>
    <t>Stocked area of all conifers and all species</t>
  </si>
  <si>
    <t>Standing volume of all conifers and all species</t>
  </si>
  <si>
    <t>Number of trees of all conifers and all species</t>
  </si>
  <si>
    <t>Larch as a proportion of woodland</t>
  </si>
  <si>
    <t>25–year forecast of standing volume in conifers; average annual volume within period</t>
  </si>
  <si>
    <t>25-year forecast of net increment in conifers; average annual volume within period</t>
  </si>
  <si>
    <t>50-year forecast of standing volume in conifers; average annual volume within period</t>
  </si>
  <si>
    <t>50-year forecast of net increment in conifers; average annual volume within period</t>
  </si>
  <si>
    <t>50–year forecast of hardwood timber availability; average annual volume within period</t>
  </si>
  <si>
    <t>50–year forecast of standing volume in broadleaves; average annual volume within period</t>
  </si>
  <si>
    <t>50–year forecast of net increment in broadleaves; average annual volume within period</t>
  </si>
  <si>
    <t>B / M / B *</t>
  </si>
  <si>
    <t>Date of release:  March 2017</t>
  </si>
  <si>
    <t>Summary of 25–year forecast of softwood timber availability; average annual volume within period</t>
  </si>
  <si>
    <t>Summary of 50–year forecast of softwood timber availability; average annual volume within period</t>
  </si>
  <si>
    <t>Summary of 50–year forecast of hardwood timber availability; average annual volume within period</t>
  </si>
  <si>
    <t>% woodland cover</t>
  </si>
  <si>
    <t>Ranking (woodland area)</t>
  </si>
  <si>
    <t>Woodland cover %</t>
  </si>
  <si>
    <t>Ranking (woodland cover %)</t>
  </si>
  <si>
    <t>mean yield class weighted by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</si>
</sst>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0.0"/>
    <numFmt numFmtId="165" formatCode="0.0%"/>
    <numFmt numFmtId="166" formatCode="#,##0.0"/>
    <numFmt numFmtId="167" formatCode="#,##0;#,##0;&quot;-&quot;;@"/>
    <numFmt numFmtId="168" formatCode="#,##0;\-#,##0;&quot;–&quot;"/>
    <numFmt numFmtId="169" formatCode="#,##0;#,##0;&quot;-&quot;"/>
    <numFmt numFmtId="170" formatCode="#,##0;\-#,##0;&quot;-&quot;"/>
    <numFmt numFmtId="171" formatCode="#,##0.0000"/>
    <numFmt numFmtId="172" formatCode="#,##0_ ;\-#,##0\ "/>
  </numFmts>
  <fonts count="55" x14ac:knownFonts="1">
    <font>
      <sz val="10"/>
      <color theme="1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color indexed="9"/>
      <name val="Verdana"/>
      <family val="2"/>
    </font>
    <font>
      <sz val="10"/>
      <name val="Century Gothic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Century Gothic"/>
      <family val="2"/>
    </font>
    <font>
      <sz val="8"/>
      <color indexed="9"/>
      <name val="Verdana"/>
      <family val="2"/>
    </font>
    <font>
      <b/>
      <sz val="10"/>
      <color indexed="8"/>
      <name val="Verdana"/>
      <family val="2"/>
    </font>
    <font>
      <b/>
      <sz val="10"/>
      <color indexed="9"/>
      <name val="Verdana"/>
      <family val="2"/>
    </font>
    <font>
      <i/>
      <sz val="10"/>
      <color indexed="9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b/>
      <i/>
      <sz val="10"/>
      <color indexed="9"/>
      <name val="Verdana"/>
      <family val="2"/>
    </font>
    <font>
      <vertAlign val="superscript"/>
      <sz val="10"/>
      <color indexed="9"/>
      <name val="Verdana"/>
      <family val="2"/>
    </font>
    <font>
      <b/>
      <sz val="10"/>
      <color rgb="FFFFFFFF"/>
      <name val="Verdana"/>
      <family val="2"/>
    </font>
    <font>
      <sz val="10"/>
      <color rgb="FFFFFFFF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i/>
      <sz val="10"/>
      <color theme="0"/>
      <name val="Verdana"/>
      <family val="2"/>
    </font>
    <font>
      <i/>
      <sz val="10"/>
      <color rgb="FFFFFFFF"/>
      <name val="Verdana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57"/>
      <name val="Verdana"/>
      <family val="2"/>
    </font>
    <font>
      <b/>
      <sz val="11"/>
      <color rgb="FFFFFFFF"/>
      <name val="Verdana"/>
      <family val="2"/>
    </font>
    <font>
      <sz val="11"/>
      <color rgb="FFFFFFFF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4"/>
      <color rgb="FFFF0000"/>
      <name val="Verdana"/>
      <family val="2"/>
    </font>
    <font>
      <sz val="10"/>
      <color indexed="10"/>
      <name val="Verdana"/>
      <family val="2"/>
    </font>
    <font>
      <i/>
      <sz val="10"/>
      <color theme="1"/>
      <name val="Verdana"/>
      <family val="2"/>
    </font>
    <font>
      <b/>
      <sz val="12"/>
      <color theme="1"/>
      <name val="Verdana"/>
      <family val="2"/>
    </font>
    <font>
      <u/>
      <sz val="10"/>
      <color theme="10"/>
      <name val="Verdana"/>
      <family val="2"/>
    </font>
    <font>
      <b/>
      <sz val="10"/>
      <color theme="1"/>
      <name val="Verdana"/>
      <family val="2"/>
    </font>
    <font>
      <sz val="11"/>
      <name val="Verdana"/>
      <family val="2"/>
    </font>
  </fonts>
  <fills count="62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3B9946"/>
        <bgColor indexed="64"/>
      </patternFill>
    </fill>
    <fill>
      <patternFill patternType="solid">
        <fgColor rgb="FF05401A"/>
        <bgColor rgb="FF000000"/>
      </patternFill>
    </fill>
    <fill>
      <patternFill patternType="solid">
        <fgColor rgb="FF05401A"/>
        <bgColor indexed="64"/>
      </patternFill>
    </fill>
    <fill>
      <patternFill patternType="solid">
        <fgColor rgb="FF318C36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B9946"/>
        <bgColor auto="1"/>
      </patternFill>
    </fill>
    <fill>
      <patternFill patternType="solid">
        <fgColor rgb="FF074F28"/>
        <bgColor indexed="64"/>
      </patternFill>
    </fill>
    <fill>
      <patternFill patternType="lightTrellis">
        <f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B6D99F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lightTrellis">
        <fgColor rgb="FFC0C0C0"/>
        <bgColor theme="0" tint="-4.9989318521683403E-2"/>
      </patternFill>
    </fill>
    <fill>
      <patternFill patternType="gray125">
        <fgColor theme="0" tint="-0.34998626667073579"/>
        <bgColor theme="0" tint="-4.9989318521683403E-2"/>
      </patternFill>
    </fill>
    <fill>
      <patternFill patternType="lightTrellis">
        <fgColor rgb="FF808080"/>
      </patternFill>
    </fill>
  </fills>
  <borders count="126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0"/>
      </left>
      <right/>
      <top/>
      <bottom/>
      <diagonal/>
    </border>
    <border>
      <left/>
      <right/>
      <top style="medium">
        <color indexed="60"/>
      </top>
      <bottom/>
      <diagonal/>
    </border>
    <border>
      <left/>
      <right style="medium">
        <color indexed="60"/>
      </right>
      <top style="medium">
        <color indexed="60"/>
      </top>
      <bottom/>
      <diagonal/>
    </border>
    <border>
      <left/>
      <right style="medium">
        <color indexed="60"/>
      </right>
      <top/>
      <bottom/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/>
      <top/>
      <bottom style="medium">
        <color indexed="60"/>
      </bottom>
      <diagonal/>
    </border>
    <border>
      <left/>
      <right style="medium">
        <color indexed="60"/>
      </right>
      <top/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 style="medium">
        <color rgb="FF074F28"/>
      </left>
      <right/>
      <top style="medium">
        <color rgb="FF074F28"/>
      </top>
      <bottom/>
      <diagonal/>
    </border>
    <border>
      <left/>
      <right/>
      <top style="medium">
        <color rgb="FF074F28"/>
      </top>
      <bottom/>
      <diagonal/>
    </border>
    <border>
      <left/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/>
      <top/>
      <bottom/>
      <diagonal/>
    </border>
    <border>
      <left/>
      <right style="medium">
        <color rgb="FF074F28"/>
      </right>
      <top/>
      <bottom/>
      <diagonal/>
    </border>
    <border>
      <left style="medium">
        <color rgb="FF074F28"/>
      </left>
      <right/>
      <top/>
      <bottom style="medium">
        <color rgb="FF074F28"/>
      </bottom>
      <diagonal/>
    </border>
    <border>
      <left/>
      <right/>
      <top/>
      <bottom style="medium">
        <color rgb="FF074F28"/>
      </bottom>
      <diagonal/>
    </border>
    <border>
      <left/>
      <right style="medium">
        <color rgb="FF074F28"/>
      </right>
      <top/>
      <bottom style="medium">
        <color rgb="FF074F28"/>
      </bottom>
      <diagonal/>
    </border>
    <border>
      <left/>
      <right/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/>
      <bottom/>
      <diagonal/>
    </border>
    <border>
      <left style="thin">
        <color indexed="64"/>
      </left>
      <right style="thin">
        <color indexed="60"/>
      </right>
      <top/>
      <bottom style="thin">
        <color indexed="64"/>
      </bottom>
      <diagonal/>
    </border>
    <border>
      <left/>
      <right/>
      <top style="thin">
        <color rgb="FF05401A"/>
      </top>
      <bottom/>
      <diagonal/>
    </border>
    <border>
      <left/>
      <right style="thin">
        <color indexed="60"/>
      </right>
      <top/>
      <bottom/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medium">
        <color indexed="60"/>
      </left>
      <right style="thin">
        <color indexed="9"/>
      </right>
      <top style="medium">
        <color indexed="60"/>
      </top>
      <bottom style="thin">
        <color indexed="9"/>
      </bottom>
      <diagonal/>
    </border>
    <border>
      <left style="thin">
        <color indexed="9"/>
      </left>
      <right/>
      <top style="medium">
        <color indexed="60"/>
      </top>
      <bottom style="thin">
        <color indexed="9"/>
      </bottom>
      <diagonal/>
    </border>
    <border>
      <left/>
      <right/>
      <top style="medium">
        <color indexed="60"/>
      </top>
      <bottom style="thin">
        <color indexed="9"/>
      </bottom>
      <diagonal/>
    </border>
    <border>
      <left/>
      <right style="medium">
        <color indexed="60"/>
      </right>
      <top style="medium">
        <color indexed="60"/>
      </top>
      <bottom style="thin">
        <color indexed="9"/>
      </bottom>
      <diagonal/>
    </border>
    <border>
      <left style="medium">
        <color indexed="6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0"/>
      </right>
      <top style="thin">
        <color indexed="9"/>
      </top>
      <bottom/>
      <diagonal/>
    </border>
    <border>
      <left style="medium">
        <color indexed="60"/>
      </left>
      <right style="thin">
        <color indexed="60"/>
      </right>
      <top/>
      <bottom/>
      <diagonal/>
    </border>
    <border>
      <left style="medium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 style="thin">
        <color auto="1"/>
      </right>
      <top/>
      <bottom/>
      <diagonal/>
    </border>
    <border>
      <left style="medium">
        <color indexed="60"/>
      </left>
      <right style="medium">
        <color indexed="6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/>
      <bottom style="medium">
        <color indexed="6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rgb="FF074F28"/>
      </left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 style="medium">
        <color rgb="FF074F28"/>
      </right>
      <top/>
      <bottom/>
      <diagonal/>
    </border>
    <border>
      <left style="medium">
        <color rgb="FF074F28"/>
      </left>
      <right style="medium">
        <color rgb="FF074F28"/>
      </right>
      <top/>
      <bottom style="thin">
        <color rgb="FF074F28"/>
      </bottom>
      <diagonal/>
    </border>
    <border>
      <left style="medium">
        <color rgb="FF074F28"/>
      </left>
      <right style="medium">
        <color rgb="FF074F28"/>
      </right>
      <top/>
      <bottom style="medium">
        <color rgb="FF074F28"/>
      </bottom>
      <diagonal/>
    </border>
    <border>
      <left style="medium">
        <color indexed="60"/>
      </left>
      <right style="thin">
        <color theme="0"/>
      </right>
      <top/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thin">
        <color theme="0"/>
      </left>
      <right style="medium">
        <color indexed="60"/>
      </right>
      <top/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</borders>
  <cellStyleXfs count="61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/>
    <xf numFmtId="0" fontId="8" fillId="0" borderId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6" fillId="38" borderId="0" applyNumberFormat="0" applyBorder="0" applyAlignment="0" applyProtection="0"/>
    <xf numFmtId="0" fontId="26" fillId="42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43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36" borderId="0" applyNumberFormat="0" applyBorder="0" applyAlignment="0" applyProtection="0"/>
    <xf numFmtId="0" fontId="27" fillId="40" borderId="0" applyNumberFormat="0" applyBorder="0" applyAlignment="0" applyProtection="0"/>
    <xf numFmtId="0" fontId="27" fillId="44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7" borderId="0" applyNumberFormat="0" applyBorder="0" applyAlignment="0" applyProtection="0"/>
    <xf numFmtId="0" fontId="27" fillId="41" borderId="0" applyNumberFormat="0" applyBorder="0" applyAlignment="0" applyProtection="0"/>
    <xf numFmtId="0" fontId="28" fillId="15" borderId="0" applyNumberFormat="0" applyBorder="0" applyAlignment="0" applyProtection="0"/>
    <xf numFmtId="0" fontId="29" fillId="18" borderId="40" applyNumberFormat="0" applyAlignment="0" applyProtection="0"/>
    <xf numFmtId="0" fontId="30" fillId="19" borderId="43" applyNumberFormat="0" applyAlignment="0" applyProtection="0"/>
    <xf numFmtId="0" fontId="31" fillId="0" borderId="0" applyNumberFormat="0" applyFill="0" applyBorder="0" applyAlignment="0" applyProtection="0"/>
    <xf numFmtId="0" fontId="32" fillId="14" borderId="0" applyNumberFormat="0" applyBorder="0" applyAlignment="0" applyProtection="0"/>
    <xf numFmtId="0" fontId="33" fillId="0" borderId="37" applyNumberFormat="0" applyFill="0" applyAlignment="0" applyProtection="0"/>
    <xf numFmtId="0" fontId="34" fillId="0" borderId="38" applyNumberFormat="0" applyFill="0" applyAlignment="0" applyProtection="0"/>
    <xf numFmtId="0" fontId="35" fillId="0" borderId="39" applyNumberFormat="0" applyFill="0" applyAlignment="0" applyProtection="0"/>
    <xf numFmtId="0" fontId="35" fillId="0" borderId="0" applyNumberFormat="0" applyFill="0" applyBorder="0" applyAlignment="0" applyProtection="0"/>
    <xf numFmtId="0" fontId="36" fillId="17" borderId="40" applyNumberFormat="0" applyAlignment="0" applyProtection="0"/>
    <xf numFmtId="0" fontId="37" fillId="0" borderId="42" applyNumberFormat="0" applyFill="0" applyAlignment="0" applyProtection="0"/>
    <xf numFmtId="0" fontId="38" fillId="16" borderId="0" applyNumberFormat="0" applyBorder="0" applyAlignment="0" applyProtection="0"/>
    <xf numFmtId="0" fontId="8" fillId="0" borderId="0"/>
    <xf numFmtId="0" fontId="26" fillId="0" borderId="0"/>
    <xf numFmtId="0" fontId="26" fillId="20" borderId="44" applyNumberFormat="0" applyFont="0" applyAlignment="0" applyProtection="0"/>
    <xf numFmtId="0" fontId="39" fillId="18" borderId="41" applyNumberFormat="0" applyAlignment="0" applyProtection="0"/>
    <xf numFmtId="9" fontId="8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45" applyNumberFormat="0" applyFill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52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</cellStyleXfs>
  <cellXfs count="928">
    <xf numFmtId="0" fontId="0" fillId="0" borderId="0" xfId="0"/>
    <xf numFmtId="0" fontId="8" fillId="4" borderId="3" xfId="0" applyFont="1" applyFill="1" applyBorder="1"/>
    <xf numFmtId="0" fontId="9" fillId="5" borderId="3" xfId="0" applyFont="1" applyFill="1" applyBorder="1"/>
    <xf numFmtId="0" fontId="14" fillId="2" borderId="13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right" vertical="center"/>
    </xf>
    <xf numFmtId="167" fontId="17" fillId="6" borderId="11" xfId="0" applyNumberFormat="1" applyFont="1" applyFill="1" applyBorder="1" applyAlignment="1">
      <alignment horizontal="right" vertical="center"/>
    </xf>
    <xf numFmtId="3" fontId="6" fillId="2" borderId="5" xfId="3" applyNumberFormat="1" applyFont="1" applyFill="1" applyBorder="1" applyAlignment="1">
      <alignment horizontal="center" wrapText="1"/>
    </xf>
    <xf numFmtId="3" fontId="6" fillId="2" borderId="17" xfId="3" applyNumberFormat="1" applyFont="1" applyFill="1" applyBorder="1" applyAlignment="1">
      <alignment horizontal="center" wrapText="1"/>
    </xf>
    <xf numFmtId="4" fontId="6" fillId="2" borderId="8" xfId="2" applyNumberFormat="1" applyFont="1" applyFill="1" applyBorder="1" applyAlignment="1">
      <alignment horizontal="center" wrapText="1"/>
    </xf>
    <xf numFmtId="0" fontId="14" fillId="2" borderId="18" xfId="0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wrapText="1"/>
    </xf>
    <xf numFmtId="3" fontId="14" fillId="2" borderId="18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4" fillId="9" borderId="34" xfId="5" applyFont="1" applyFill="1" applyBorder="1" applyAlignment="1">
      <alignment horizontal="right" vertical="center"/>
    </xf>
    <xf numFmtId="0" fontId="14" fillId="2" borderId="18" xfId="5" applyFont="1" applyFill="1" applyBorder="1" applyAlignment="1">
      <alignment horizontal="right" vertical="center" wrapText="1"/>
    </xf>
    <xf numFmtId="0" fontId="14" fillId="3" borderId="2" xfId="5" applyFont="1" applyFill="1" applyBorder="1" applyAlignment="1">
      <alignment horizontal="right" vertical="center"/>
    </xf>
    <xf numFmtId="0" fontId="14" fillId="2" borderId="18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vertical="center"/>
    </xf>
    <xf numFmtId="3" fontId="8" fillId="4" borderId="8" xfId="0" applyNumberFormat="1" applyFont="1" applyFill="1" applyBorder="1" applyAlignment="1">
      <alignment vertical="center"/>
    </xf>
    <xf numFmtId="3" fontId="6" fillId="2" borderId="1" xfId="3" applyNumberFormat="1" applyFont="1" applyFill="1" applyBorder="1" applyAlignment="1">
      <alignment horizontal="center" vertical="center"/>
    </xf>
    <xf numFmtId="4" fontId="6" fillId="2" borderId="4" xfId="2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3" xfId="3" applyNumberFormat="1" applyFont="1" applyFill="1" applyBorder="1" applyAlignment="1">
      <alignment horizontal="center" vertical="center" wrapText="1"/>
    </xf>
    <xf numFmtId="3" fontId="6" fillId="2" borderId="15" xfId="3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 wrapText="1"/>
    </xf>
    <xf numFmtId="3" fontId="6" fillId="2" borderId="12" xfId="3" applyNumberFormat="1" applyFont="1" applyFill="1" applyBorder="1" applyAlignment="1">
      <alignment horizontal="center" vertical="center" wrapText="1"/>
    </xf>
    <xf numFmtId="3" fontId="6" fillId="2" borderId="14" xfId="3" applyNumberFormat="1" applyFont="1" applyFill="1" applyBorder="1" applyAlignment="1">
      <alignment horizontal="center" vertical="center"/>
    </xf>
    <xf numFmtId="3" fontId="8" fillId="4" borderId="10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horizontal="right" vertical="center"/>
    </xf>
    <xf numFmtId="3" fontId="0" fillId="4" borderId="13" xfId="0" applyNumberFormat="1" applyFill="1" applyBorder="1" applyAlignment="1">
      <alignment horizontal="right" vertical="center"/>
    </xf>
    <xf numFmtId="3" fontId="9" fillId="4" borderId="15" xfId="0" applyNumberFormat="1" applyFont="1" applyFill="1" applyBorder="1" applyAlignment="1">
      <alignment horizontal="right" vertical="center"/>
    </xf>
    <xf numFmtId="3" fontId="8" fillId="4" borderId="30" xfId="3" applyNumberFormat="1" applyFont="1" applyFill="1" applyBorder="1" applyAlignment="1">
      <alignment vertical="center"/>
    </xf>
    <xf numFmtId="3" fontId="8" fillId="4" borderId="31" xfId="3" applyNumberFormat="1" applyFont="1" applyFill="1" applyBorder="1" applyAlignment="1">
      <alignment horizontal="right" vertical="center"/>
    </xf>
    <xf numFmtId="3" fontId="0" fillId="4" borderId="31" xfId="0" applyNumberFormat="1" applyFill="1" applyBorder="1" applyAlignment="1">
      <alignment horizontal="right" vertical="center"/>
    </xf>
    <xf numFmtId="3" fontId="9" fillId="4" borderId="32" xfId="0" applyNumberFormat="1" applyFont="1" applyFill="1" applyBorder="1" applyAlignment="1">
      <alignment horizontal="right" vertical="center"/>
    </xf>
    <xf numFmtId="166" fontId="9" fillId="5" borderId="4" xfId="3" applyNumberFormat="1" applyFont="1" applyFill="1" applyBorder="1" applyAlignment="1">
      <alignment horizontal="right" vertical="center"/>
    </xf>
    <xf numFmtId="3" fontId="16" fillId="5" borderId="4" xfId="3" applyNumberFormat="1" applyFont="1" applyFill="1" applyBorder="1" applyAlignment="1">
      <alignment horizontal="right" vertical="center"/>
    </xf>
    <xf numFmtId="166" fontId="9" fillId="5" borderId="1" xfId="3" applyNumberFormat="1" applyFont="1" applyFill="1" applyBorder="1" applyAlignment="1">
      <alignment horizontal="right" vertical="center"/>
    </xf>
    <xf numFmtId="166" fontId="9" fillId="5" borderId="10" xfId="0" applyNumberFormat="1" applyFont="1" applyFill="1" applyBorder="1" applyAlignment="1">
      <alignment vertical="center"/>
    </xf>
    <xf numFmtId="166" fontId="9" fillId="5" borderId="13" xfId="0" applyNumberFormat="1" applyFont="1" applyFill="1" applyBorder="1" applyAlignment="1">
      <alignment vertical="center"/>
    </xf>
    <xf numFmtId="1" fontId="9" fillId="5" borderId="13" xfId="1" applyNumberFormat="1" applyFont="1" applyFill="1" applyBorder="1" applyAlignment="1">
      <alignment vertical="center"/>
    </xf>
    <xf numFmtId="1" fontId="9" fillId="5" borderId="15" xfId="1" applyNumberFormat="1" applyFont="1" applyFill="1" applyBorder="1" applyAlignment="1">
      <alignment vertical="center"/>
    </xf>
    <xf numFmtId="166" fontId="8" fillId="4" borderId="4" xfId="3" applyNumberFormat="1" applyFont="1" applyFill="1" applyBorder="1" applyAlignment="1">
      <alignment horizontal="right" vertical="center"/>
    </xf>
    <xf numFmtId="170" fontId="15" fillId="4" borderId="4" xfId="3" applyNumberFormat="1" applyFont="1" applyFill="1" applyBorder="1" applyAlignment="1">
      <alignment horizontal="right" vertical="center"/>
    </xf>
    <xf numFmtId="166" fontId="8" fillId="4" borderId="10" xfId="3" applyNumberFormat="1" applyFont="1" applyFill="1" applyBorder="1" applyAlignment="1">
      <alignment horizontal="right" vertical="center"/>
    </xf>
    <xf numFmtId="166" fontId="8" fillId="4" borderId="13" xfId="3" applyNumberFormat="1" applyFont="1" applyFill="1" applyBorder="1" applyAlignment="1">
      <alignment horizontal="right" vertical="center"/>
    </xf>
    <xf numFmtId="3" fontId="8" fillId="4" borderId="15" xfId="3" applyNumberFormat="1" applyFont="1" applyFill="1" applyBorder="1" applyAlignment="1">
      <alignment horizontal="right" vertical="center"/>
    </xf>
    <xf numFmtId="166" fontId="8" fillId="4" borderId="31" xfId="3" applyNumberFormat="1" applyFont="1" applyFill="1" applyBorder="1" applyAlignment="1">
      <alignment horizontal="right" vertical="center"/>
    </xf>
    <xf numFmtId="3" fontId="9" fillId="5" borderId="4" xfId="3" applyNumberFormat="1" applyFont="1" applyFill="1" applyBorder="1" applyAlignment="1">
      <alignment horizontal="right" vertical="center"/>
    </xf>
    <xf numFmtId="3" fontId="9" fillId="5" borderId="1" xfId="3" applyNumberFormat="1" applyFont="1" applyFill="1" applyBorder="1" applyAlignment="1">
      <alignment horizontal="right" vertical="center"/>
    </xf>
    <xf numFmtId="3" fontId="9" fillId="5" borderId="10" xfId="0" applyNumberFormat="1" applyFont="1" applyFill="1" applyBorder="1" applyAlignment="1">
      <alignment vertical="center"/>
    </xf>
    <xf numFmtId="3" fontId="9" fillId="5" borderId="13" xfId="0" applyNumberFormat="1" applyFont="1" applyFill="1" applyBorder="1" applyAlignment="1">
      <alignment vertical="center"/>
    </xf>
    <xf numFmtId="3" fontId="8" fillId="4" borderId="4" xfId="3" applyNumberFormat="1" applyFont="1" applyFill="1" applyBorder="1" applyAlignment="1">
      <alignment horizontal="right" vertical="center"/>
    </xf>
    <xf numFmtId="3" fontId="8" fillId="4" borderId="10" xfId="3" applyNumberFormat="1" applyFont="1" applyFill="1" applyBorder="1" applyAlignment="1">
      <alignment horizontal="right" vertical="center"/>
    </xf>
    <xf numFmtId="4" fontId="6" fillId="3" borderId="2" xfId="2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4" fontId="6" fillId="3" borderId="3" xfId="2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166" fontId="9" fillId="5" borderId="4" xfId="0" applyNumberFormat="1" applyFont="1" applyFill="1" applyBorder="1" applyAlignment="1">
      <alignment vertical="center"/>
    </xf>
    <xf numFmtId="3" fontId="6" fillId="2" borderId="36" xfId="3" applyNumberFormat="1" applyFont="1" applyFill="1" applyBorder="1" applyAlignment="1">
      <alignment horizontal="center" vertical="center" wrapText="1"/>
    </xf>
    <xf numFmtId="4" fontId="6" fillId="2" borderId="8" xfId="2" applyNumberFormat="1" applyFont="1" applyFill="1" applyBorder="1" applyAlignment="1">
      <alignment horizontal="center" vertical="center" wrapText="1"/>
    </xf>
    <xf numFmtId="166" fontId="9" fillId="4" borderId="1" xfId="3" applyNumberFormat="1" applyFont="1" applyFill="1" applyBorder="1" applyAlignment="1">
      <alignment horizontal="right" vertical="center"/>
    </xf>
    <xf numFmtId="3" fontId="9" fillId="4" borderId="1" xfId="3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left" vertical="center"/>
    </xf>
    <xf numFmtId="16" fontId="8" fillId="4" borderId="4" xfId="0" quotePrefix="1" applyNumberFormat="1" applyFont="1" applyFill="1" applyBorder="1" applyAlignment="1">
      <alignment horizontal="left" vertical="center"/>
    </xf>
    <xf numFmtId="17" fontId="8" fillId="4" borderId="4" xfId="0" quotePrefix="1" applyNumberFormat="1" applyFont="1" applyFill="1" applyBorder="1" applyAlignment="1">
      <alignment horizontal="left" vertical="center"/>
    </xf>
    <xf numFmtId="0" fontId="8" fillId="4" borderId="4" xfId="5" applyFont="1" applyFill="1" applyBorder="1" applyAlignment="1">
      <alignment horizontal="left" vertical="center"/>
    </xf>
    <xf numFmtId="17" fontId="8" fillId="4" borderId="4" xfId="5" quotePrefix="1" applyNumberFormat="1" applyFont="1" applyFill="1" applyBorder="1" applyAlignment="1">
      <alignment horizontal="left" vertical="center"/>
    </xf>
    <xf numFmtId="0" fontId="9" fillId="5" borderId="4" xfId="5" applyFont="1" applyFill="1" applyBorder="1" applyAlignment="1">
      <alignment horizontal="left" vertical="center"/>
    </xf>
    <xf numFmtId="0" fontId="14" fillId="2" borderId="18" xfId="5" applyFon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left" vertical="center"/>
    </xf>
    <xf numFmtId="3" fontId="9" fillId="5" borderId="4" xfId="0" applyNumberFormat="1" applyFont="1" applyFill="1" applyBorder="1" applyAlignment="1">
      <alignment vertical="center"/>
    </xf>
    <xf numFmtId="3" fontId="20" fillId="7" borderId="26" xfId="3" applyNumberFormat="1" applyFont="1" applyFill="1" applyBorder="1" applyAlignment="1">
      <alignment horizontal="center" vertical="center" wrapText="1"/>
    </xf>
    <xf numFmtId="3" fontId="20" fillId="7" borderId="33" xfId="3" applyNumberFormat="1" applyFont="1" applyFill="1" applyBorder="1" applyAlignment="1">
      <alignment horizontal="center" vertical="center" wrapText="1"/>
    </xf>
    <xf numFmtId="4" fontId="20" fillId="7" borderId="25" xfId="2" applyNumberFormat="1" applyFont="1" applyFill="1" applyBorder="1" applyAlignment="1">
      <alignment horizontal="center" vertical="center" wrapText="1"/>
    </xf>
    <xf numFmtId="4" fontId="20" fillId="9" borderId="34" xfId="2" applyNumberFormat="1" applyFont="1" applyFill="1" applyBorder="1" applyAlignment="1">
      <alignment vertical="center"/>
    </xf>
    <xf numFmtId="4" fontId="20" fillId="9" borderId="35" xfId="2" applyNumberFormat="1" applyFont="1" applyFill="1" applyBorder="1" applyAlignment="1">
      <alignment vertical="center"/>
    </xf>
    <xf numFmtId="0" fontId="24" fillId="9" borderId="34" xfId="0" applyFont="1" applyFill="1" applyBorder="1" applyAlignment="1">
      <alignment vertical="center"/>
    </xf>
    <xf numFmtId="0" fontId="8" fillId="10" borderId="23" xfId="0" applyFont="1" applyFill="1" applyBorder="1" applyAlignment="1">
      <alignment vertical="center"/>
    </xf>
    <xf numFmtId="16" fontId="8" fillId="10" borderId="23" xfId="0" quotePrefix="1" applyNumberFormat="1" applyFont="1" applyFill="1" applyBorder="1" applyAlignment="1">
      <alignment vertical="center"/>
    </xf>
    <xf numFmtId="17" fontId="8" fillId="10" borderId="23" xfId="0" quotePrefix="1" applyNumberFormat="1" applyFont="1" applyFill="1" applyBorder="1" applyAlignment="1">
      <alignment vertical="center"/>
    </xf>
    <xf numFmtId="0" fontId="9" fillId="11" borderId="23" xfId="0" applyFont="1" applyFill="1" applyBorder="1" applyAlignment="1">
      <alignment vertical="center"/>
    </xf>
    <xf numFmtId="0" fontId="24" fillId="7" borderId="29" xfId="0" applyFont="1" applyFill="1" applyBorder="1" applyAlignment="1">
      <alignment horizontal="center" vertical="center" wrapText="1"/>
    </xf>
    <xf numFmtId="0" fontId="8" fillId="10" borderId="23" xfId="5" applyFont="1" applyFill="1" applyBorder="1" applyAlignment="1">
      <alignment horizontal="left" vertical="center"/>
    </xf>
    <xf numFmtId="17" fontId="8" fillId="10" borderId="23" xfId="5" quotePrefix="1" applyNumberFormat="1" applyFont="1" applyFill="1" applyBorder="1" applyAlignment="1">
      <alignment horizontal="left" vertical="center"/>
    </xf>
    <xf numFmtId="0" fontId="9" fillId="11" borderId="23" xfId="5" applyFont="1" applyFill="1" applyBorder="1" applyAlignment="1">
      <alignment horizontal="left" vertical="center"/>
    </xf>
    <xf numFmtId="166" fontId="9" fillId="11" borderId="23" xfId="5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/>
    </xf>
    <xf numFmtId="170" fontId="15" fillId="3" borderId="2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horizontal="right" vertical="center"/>
    </xf>
    <xf numFmtId="170" fontId="15" fillId="4" borderId="4" xfId="4" applyNumberFormat="1" applyFont="1" applyFill="1" applyBorder="1" applyAlignment="1">
      <alignment horizontal="right" vertical="center"/>
    </xf>
    <xf numFmtId="170" fontId="15" fillId="4" borderId="1" xfId="4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horizontal="right" vertical="center"/>
    </xf>
    <xf numFmtId="170" fontId="15" fillId="4" borderId="18" xfId="4" applyNumberFormat="1" applyFont="1" applyFill="1" applyBorder="1" applyAlignment="1">
      <alignment horizontal="right" vertical="center"/>
    </xf>
    <xf numFmtId="170" fontId="15" fillId="4" borderId="20" xfId="4" applyNumberFormat="1" applyFont="1" applyFill="1" applyBorder="1" applyAlignment="1">
      <alignment horizontal="right" vertical="center"/>
    </xf>
    <xf numFmtId="0" fontId="24" fillId="7" borderId="29" xfId="5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horizontal="right" vertical="center"/>
    </xf>
    <xf numFmtId="170" fontId="16" fillId="5" borderId="1" xfId="4" applyNumberFormat="1" applyFont="1" applyFill="1" applyBorder="1" applyAlignment="1">
      <alignment horizontal="right" vertical="center"/>
    </xf>
    <xf numFmtId="41" fontId="8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0" fontId="8" fillId="3" borderId="2" xfId="0" applyNumberFormat="1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vertical="center"/>
    </xf>
    <xf numFmtId="170" fontId="15" fillId="4" borderId="4" xfId="4" applyNumberFormat="1" applyFont="1" applyFill="1" applyBorder="1" applyAlignment="1">
      <alignment vertical="center"/>
    </xf>
    <xf numFmtId="170" fontId="15" fillId="4" borderId="18" xfId="4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170" fontId="15" fillId="3" borderId="11" xfId="0" applyNumberFormat="1" applyFont="1" applyFill="1" applyBorder="1" applyAlignment="1">
      <alignment vertical="center"/>
    </xf>
    <xf numFmtId="3" fontId="6" fillId="3" borderId="11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vertical="center"/>
    </xf>
    <xf numFmtId="3" fontId="0" fillId="4" borderId="13" xfId="0" applyNumberFormat="1" applyFill="1" applyBorder="1" applyAlignment="1">
      <alignment vertical="center"/>
    </xf>
    <xf numFmtId="3" fontId="9" fillId="4" borderId="15" xfId="0" applyNumberFormat="1" applyFont="1" applyFill="1" applyBorder="1" applyAlignment="1">
      <alignment vertical="center"/>
    </xf>
    <xf numFmtId="3" fontId="9" fillId="4" borderId="32" xfId="0" applyNumberFormat="1" applyFont="1" applyFill="1" applyBorder="1" applyAlignment="1">
      <alignment vertical="center"/>
    </xf>
    <xf numFmtId="0" fontId="8" fillId="4" borderId="10" xfId="3" applyNumberFormat="1" applyFont="1" applyFill="1" applyBorder="1" applyAlignment="1">
      <alignment vertical="center"/>
    </xf>
    <xf numFmtId="0" fontId="8" fillId="4" borderId="30" xfId="3" applyNumberFormat="1" applyFont="1" applyFill="1" applyBorder="1" applyAlignment="1">
      <alignment vertical="center"/>
    </xf>
    <xf numFmtId="0" fontId="6" fillId="3" borderId="11" xfId="3" applyNumberFormat="1" applyFont="1" applyFill="1" applyBorder="1" applyAlignment="1">
      <alignment vertical="center"/>
    </xf>
    <xf numFmtId="0" fontId="8" fillId="3" borderId="11" xfId="0" applyNumberFormat="1" applyFont="1" applyFill="1" applyBorder="1" applyAlignment="1">
      <alignment vertical="center"/>
    </xf>
    <xf numFmtId="3" fontId="8" fillId="4" borderId="3" xfId="3" applyNumberFormat="1" applyFont="1" applyFill="1" applyBorder="1" applyAlignment="1">
      <alignment vertical="center"/>
    </xf>
    <xf numFmtId="3" fontId="8" fillId="4" borderId="8" xfId="3" applyNumberFormat="1" applyFont="1" applyFill="1" applyBorder="1" applyAlignment="1">
      <alignment vertical="center"/>
    </xf>
    <xf numFmtId="168" fontId="15" fillId="4" borderId="13" xfId="0" applyNumberFormat="1" applyFont="1" applyFill="1" applyBorder="1" applyAlignment="1">
      <alignment horizontal="right" vertical="center"/>
    </xf>
    <xf numFmtId="168" fontId="15" fillId="4" borderId="31" xfId="0" applyNumberFormat="1" applyFont="1" applyFill="1" applyBorder="1" applyAlignment="1">
      <alignment horizontal="right" vertical="center"/>
    </xf>
    <xf numFmtId="0" fontId="0" fillId="0" borderId="0" xfId="0" applyFont="1"/>
    <xf numFmtId="0" fontId="23" fillId="8" borderId="13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168" fontId="15" fillId="12" borderId="13" xfId="0" applyNumberFormat="1" applyFont="1" applyFill="1" applyBorder="1" applyAlignment="1">
      <alignment vertical="center"/>
    </xf>
    <xf numFmtId="168" fontId="16" fillId="13" borderId="13" xfId="0" applyNumberFormat="1" applyFont="1" applyFill="1" applyBorder="1" applyAlignment="1">
      <alignment vertical="center"/>
    </xf>
    <xf numFmtId="168" fontId="15" fillId="12" borderId="31" xfId="0" applyNumberFormat="1" applyFont="1" applyFill="1" applyBorder="1" applyAlignment="1">
      <alignment vertical="center"/>
    </xf>
    <xf numFmtId="0" fontId="9" fillId="13" borderId="10" xfId="0" applyFont="1" applyFill="1" applyBorder="1" applyAlignment="1">
      <alignment vertical="center"/>
    </xf>
    <xf numFmtId="168" fontId="16" fillId="13" borderId="15" xfId="0" applyNumberFormat="1" applyFont="1" applyFill="1" applyBorder="1" applyAlignment="1">
      <alignment vertical="center"/>
    </xf>
    <xf numFmtId="0" fontId="8" fillId="12" borderId="10" xfId="0" applyFont="1" applyFill="1" applyBorder="1" applyAlignment="1">
      <alignment vertical="center"/>
    </xf>
    <xf numFmtId="168" fontId="15" fillId="12" borderId="15" xfId="0" applyNumberFormat="1" applyFont="1" applyFill="1" applyBorder="1" applyAlignment="1">
      <alignment vertical="center"/>
    </xf>
    <xf numFmtId="0" fontId="8" fillId="12" borderId="30" xfId="0" applyFont="1" applyFill="1" applyBorder="1" applyAlignment="1">
      <alignment vertical="center"/>
    </xf>
    <xf numFmtId="168" fontId="15" fillId="12" borderId="32" xfId="0" applyNumberFormat="1" applyFont="1" applyFill="1" applyBorder="1" applyAlignment="1">
      <alignment vertical="center"/>
    </xf>
    <xf numFmtId="3" fontId="21" fillId="12" borderId="23" xfId="0" applyNumberFormat="1" applyFont="1" applyFill="1" applyBorder="1" applyAlignment="1">
      <alignment horizontal="center" vertical="center"/>
    </xf>
    <xf numFmtId="3" fontId="21" fillId="12" borderId="29" xfId="0" applyNumberFormat="1" applyFont="1" applyFill="1" applyBorder="1" applyAlignment="1">
      <alignment horizontal="center" vertical="center"/>
    </xf>
    <xf numFmtId="3" fontId="22" fillId="13" borderId="24" xfId="0" applyNumberFormat="1" applyFont="1" applyFill="1" applyBorder="1" applyAlignment="1">
      <alignment horizontal="center" vertical="center"/>
    </xf>
    <xf numFmtId="3" fontId="22" fillId="13" borderId="28" xfId="0" applyNumberFormat="1" applyFont="1" applyFill="1" applyBorder="1" applyAlignment="1">
      <alignment horizontal="center" vertical="center"/>
    </xf>
    <xf numFmtId="17" fontId="20" fillId="46" borderId="23" xfId="0" applyNumberFormat="1" applyFont="1" applyFill="1" applyBorder="1" applyAlignment="1">
      <alignment horizontal="center" vertical="center"/>
    </xf>
    <xf numFmtId="0" fontId="20" fillId="46" borderId="23" xfId="0" applyFont="1" applyFill="1" applyBorder="1" applyAlignment="1">
      <alignment horizontal="center" vertical="center"/>
    </xf>
    <xf numFmtId="0" fontId="20" fillId="46" borderId="24" xfId="0" applyFont="1" applyFill="1" applyBorder="1" applyAlignment="1">
      <alignment horizontal="center" vertical="center"/>
    </xf>
    <xf numFmtId="0" fontId="20" fillId="46" borderId="28" xfId="0" applyFont="1" applyFill="1" applyBorder="1" applyAlignment="1">
      <alignment horizontal="center" vertical="center"/>
    </xf>
    <xf numFmtId="0" fontId="6" fillId="46" borderId="13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 wrapText="1"/>
    </xf>
    <xf numFmtId="3" fontId="14" fillId="46" borderId="15" xfId="3" applyNumberFormat="1" applyFont="1" applyFill="1" applyBorder="1" applyAlignment="1">
      <alignment horizontal="center" vertical="center" wrapText="1"/>
    </xf>
    <xf numFmtId="3" fontId="8" fillId="12" borderId="10" xfId="3" applyNumberFormat="1" applyFont="1" applyFill="1" applyBorder="1" applyAlignment="1">
      <alignment vertical="center"/>
    </xf>
    <xf numFmtId="169" fontId="15" fillId="12" borderId="15" xfId="0" applyNumberFormat="1" applyFont="1" applyFill="1" applyBorder="1" applyAlignment="1">
      <alignment horizontal="right" vertical="center"/>
    </xf>
    <xf numFmtId="3" fontId="9" fillId="13" borderId="30" xfId="3" applyNumberFormat="1" applyFont="1" applyFill="1" applyBorder="1" applyAlignment="1">
      <alignment vertical="center"/>
    </xf>
    <xf numFmtId="4" fontId="6" fillId="46" borderId="10" xfId="2" applyNumberFormat="1" applyFont="1" applyFill="1" applyBorder="1" applyAlignment="1">
      <alignment horizontal="center" vertical="center" wrapText="1"/>
    </xf>
    <xf numFmtId="4" fontId="6" fillId="46" borderId="13" xfId="2" applyNumberFormat="1" applyFont="1" applyFill="1" applyBorder="1" applyAlignment="1">
      <alignment horizontal="center" vertical="center" wrapText="1"/>
    </xf>
    <xf numFmtId="0" fontId="14" fillId="46" borderId="15" xfId="0" applyFont="1" applyFill="1" applyBorder="1" applyAlignment="1">
      <alignment horizontal="center" vertical="center" wrapText="1"/>
    </xf>
    <xf numFmtId="166" fontId="8" fillId="12" borderId="10" xfId="0" applyNumberFormat="1" applyFont="1" applyFill="1" applyBorder="1" applyAlignment="1">
      <alignment horizontal="right" vertical="center"/>
    </xf>
    <xf numFmtId="166" fontId="8" fillId="12" borderId="13" xfId="0" applyNumberFormat="1" applyFont="1" applyFill="1" applyBorder="1" applyAlignment="1">
      <alignment horizontal="right" vertical="center"/>
    </xf>
    <xf numFmtId="166" fontId="9" fillId="13" borderId="30" xfId="0" applyNumberFormat="1" applyFont="1" applyFill="1" applyBorder="1" applyAlignment="1">
      <alignment horizontal="right" vertical="center"/>
    </xf>
    <xf numFmtId="166" fontId="9" fillId="13" borderId="31" xfId="0" applyNumberFormat="1" applyFont="1" applyFill="1" applyBorder="1" applyAlignment="1">
      <alignment horizontal="right" vertical="center"/>
    </xf>
    <xf numFmtId="3" fontId="6" fillId="6" borderId="11" xfId="3" applyNumberFormat="1" applyFont="1" applyFill="1" applyBorder="1" applyAlignment="1">
      <alignment vertical="center"/>
    </xf>
    <xf numFmtId="0" fontId="6" fillId="6" borderId="11" xfId="0" applyFont="1" applyFill="1" applyBorder="1" applyAlignment="1">
      <alignment vertical="center" wrapText="1"/>
    </xf>
    <xf numFmtId="3" fontId="14" fillId="6" borderId="11" xfId="3" applyNumberFormat="1" applyFont="1" applyFill="1" applyBorder="1" applyAlignment="1">
      <alignment vertical="center" wrapText="1"/>
    </xf>
    <xf numFmtId="4" fontId="6" fillId="6" borderId="11" xfId="2" applyNumberFormat="1" applyFont="1" applyFill="1" applyBorder="1" applyAlignment="1">
      <alignment vertical="center" wrapText="1"/>
    </xf>
    <xf numFmtId="0" fontId="14" fillId="6" borderId="11" xfId="0" applyFont="1" applyFill="1" applyBorder="1" applyAlignment="1">
      <alignment vertical="center" wrapText="1"/>
    </xf>
    <xf numFmtId="169" fontId="16" fillId="13" borderId="32" xfId="0" applyNumberFormat="1" applyFont="1" applyFill="1" applyBorder="1" applyAlignment="1">
      <alignment horizontal="right" vertical="center"/>
    </xf>
    <xf numFmtId="0" fontId="13" fillId="3" borderId="11" xfId="3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horizontal="right" vertical="center"/>
    </xf>
    <xf numFmtId="41" fontId="8" fillId="3" borderId="2" xfId="4" applyNumberFormat="1" applyFont="1" applyFill="1" applyBorder="1" applyAlignment="1">
      <alignment horizontal="right" vertical="center"/>
    </xf>
    <xf numFmtId="17" fontId="8" fillId="12" borderId="10" xfId="0" quotePrefix="1" applyNumberFormat="1" applyFont="1" applyFill="1" applyBorder="1" applyAlignment="1">
      <alignment vertical="center"/>
    </xf>
    <xf numFmtId="3" fontId="8" fillId="12" borderId="13" xfId="0" applyNumberFormat="1" applyFont="1" applyFill="1" applyBorder="1" applyAlignment="1">
      <alignment vertical="center"/>
    </xf>
    <xf numFmtId="0" fontId="9" fillId="13" borderId="30" xfId="0" applyFont="1" applyFill="1" applyBorder="1" applyAlignment="1">
      <alignment vertical="center"/>
    </xf>
    <xf numFmtId="3" fontId="9" fillId="13" borderId="31" xfId="0" applyNumberFormat="1" applyFont="1" applyFill="1" applyBorder="1" applyAlignment="1">
      <alignment vertical="center"/>
    </xf>
    <xf numFmtId="168" fontId="16" fillId="13" borderId="31" xfId="0" applyNumberFormat="1" applyFont="1" applyFill="1" applyBorder="1" applyAlignment="1">
      <alignment vertical="center"/>
    </xf>
    <xf numFmtId="168" fontId="16" fillId="13" borderId="32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right" vertical="center"/>
    </xf>
    <xf numFmtId="167" fontId="15" fillId="4" borderId="13" xfId="0" applyNumberFormat="1" applyFont="1" applyFill="1" applyBorder="1" applyAlignment="1">
      <alignment horizontal="right" vertical="center"/>
    </xf>
    <xf numFmtId="3" fontId="9" fillId="4" borderId="15" xfId="1" applyNumberFormat="1" applyFont="1" applyFill="1" applyBorder="1" applyAlignment="1">
      <alignment horizontal="right" vertical="center"/>
    </xf>
    <xf numFmtId="3" fontId="9" fillId="5" borderId="13" xfId="3" applyNumberFormat="1" applyFont="1" applyFill="1" applyBorder="1" applyAlignment="1">
      <alignment horizontal="right" vertical="center"/>
    </xf>
    <xf numFmtId="3" fontId="9" fillId="5" borderId="13" xfId="0" applyNumberFormat="1" applyFont="1" applyFill="1" applyBorder="1" applyAlignment="1">
      <alignment horizontal="right" vertical="center"/>
    </xf>
    <xf numFmtId="167" fontId="16" fillId="5" borderId="13" xfId="0" applyNumberFormat="1" applyFont="1" applyFill="1" applyBorder="1" applyAlignment="1">
      <alignment horizontal="right" vertical="center"/>
    </xf>
    <xf numFmtId="3" fontId="9" fillId="5" borderId="15" xfId="1" applyNumberFormat="1" applyFont="1" applyFill="1" applyBorder="1" applyAlignment="1">
      <alignment horizontal="right" vertical="center"/>
    </xf>
    <xf numFmtId="166" fontId="13" fillId="6" borderId="11" xfId="2" applyNumberFormat="1" applyFont="1" applyFill="1" applyBorder="1" applyAlignment="1">
      <alignment horizontal="right" vertical="center"/>
    </xf>
    <xf numFmtId="4" fontId="6" fillId="2" borderId="15" xfId="2" applyNumberFormat="1" applyFont="1" applyFill="1" applyBorder="1" applyAlignment="1">
      <alignment horizontal="center" vertical="center" wrapText="1"/>
    </xf>
    <xf numFmtId="167" fontId="16" fillId="5" borderId="31" xfId="0" applyNumberFormat="1" applyFont="1" applyFill="1" applyBorder="1" applyAlignment="1">
      <alignment horizontal="right" vertical="center"/>
    </xf>
    <xf numFmtId="167" fontId="15" fillId="12" borderId="13" xfId="0" applyNumberFormat="1" applyFont="1" applyFill="1" applyBorder="1" applyAlignment="1">
      <alignment horizontal="right" vertical="center"/>
    </xf>
    <xf numFmtId="3" fontId="9" fillId="13" borderId="13" xfId="3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/>
    </xf>
    <xf numFmtId="0" fontId="14" fillId="46" borderId="13" xfId="0" applyFont="1" applyFill="1" applyBorder="1" applyAlignment="1">
      <alignment horizontal="center" vertical="center" wrapText="1"/>
    </xf>
    <xf numFmtId="4" fontId="6" fillId="46" borderId="15" xfId="2" applyNumberFormat="1" applyFont="1" applyFill="1" applyBorder="1" applyAlignment="1">
      <alignment horizontal="center" vertical="center" wrapText="1"/>
    </xf>
    <xf numFmtId="3" fontId="6" fillId="2" borderId="17" xfId="3" applyNumberFormat="1" applyFont="1" applyFill="1" applyBorder="1" applyAlignment="1">
      <alignment horizontal="center" vertical="center" wrapText="1"/>
    </xf>
    <xf numFmtId="4" fontId="6" fillId="6" borderId="2" xfId="2" applyNumberFormat="1" applyFont="1" applyFill="1" applyBorder="1" applyAlignment="1">
      <alignment horizontal="left" vertical="center" wrapText="1"/>
    </xf>
    <xf numFmtId="4" fontId="6" fillId="6" borderId="2" xfId="2" applyNumberFormat="1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left" vertical="center"/>
    </xf>
    <xf numFmtId="167" fontId="15" fillId="4" borderId="4" xfId="0" applyNumberFormat="1" applyFont="1" applyFill="1" applyBorder="1" applyAlignment="1">
      <alignment horizontal="right" vertical="center"/>
    </xf>
    <xf numFmtId="16" fontId="8" fillId="4" borderId="3" xfId="0" quotePrefix="1" applyNumberFormat="1" applyFont="1" applyFill="1" applyBorder="1" applyAlignment="1">
      <alignment horizontal="left" vertical="center"/>
    </xf>
    <xf numFmtId="17" fontId="8" fillId="4" borderId="3" xfId="0" quotePrefix="1" applyNumberFormat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167" fontId="16" fillId="5" borderId="4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/>
    </xf>
    <xf numFmtId="3" fontId="9" fillId="5" borderId="18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3" fontId="9" fillId="5" borderId="20" xfId="0" applyNumberFormat="1" applyFont="1" applyFill="1" applyBorder="1" applyAlignment="1">
      <alignment vertical="center"/>
    </xf>
    <xf numFmtId="3" fontId="6" fillId="2" borderId="14" xfId="3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/>
    </xf>
    <xf numFmtId="16" fontId="8" fillId="4" borderId="10" xfId="0" quotePrefix="1" applyNumberFormat="1" applyFont="1" applyFill="1" applyBorder="1" applyAlignment="1">
      <alignment horizontal="left" vertical="center"/>
    </xf>
    <xf numFmtId="17" fontId="8" fillId="4" borderId="10" xfId="0" quotePrefix="1" applyNumberFormat="1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167" fontId="16" fillId="5" borderId="13" xfId="0" applyNumberFormat="1" applyFont="1" applyFill="1" applyBorder="1" applyAlignment="1">
      <alignment vertical="center"/>
    </xf>
    <xf numFmtId="3" fontId="9" fillId="5" borderId="15" xfId="0" applyNumberFormat="1" applyFont="1" applyFill="1" applyBorder="1" applyAlignment="1">
      <alignment vertical="center"/>
    </xf>
    <xf numFmtId="0" fontId="9" fillId="5" borderId="30" xfId="0" applyFont="1" applyFill="1" applyBorder="1" applyAlignment="1">
      <alignment horizontal="left" vertical="center"/>
    </xf>
    <xf numFmtId="3" fontId="9" fillId="5" borderId="31" xfId="0" applyNumberFormat="1" applyFont="1" applyFill="1" applyBorder="1" applyAlignment="1">
      <alignment vertical="center"/>
    </xf>
    <xf numFmtId="167" fontId="16" fillId="5" borderId="31" xfId="0" applyNumberFormat="1" applyFont="1" applyFill="1" applyBorder="1" applyAlignment="1">
      <alignment vertical="center"/>
    </xf>
    <xf numFmtId="3" fontId="9" fillId="5" borderId="32" xfId="0" applyNumberFormat="1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left" vertical="center" wrapText="1"/>
    </xf>
    <xf numFmtId="4" fontId="6" fillId="6" borderId="11" xfId="2" applyNumberFormat="1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/>
    </xf>
    <xf numFmtId="167" fontId="15" fillId="4" borderId="4" xfId="1" applyNumberFormat="1" applyFont="1" applyFill="1" applyBorder="1" applyAlignment="1">
      <alignment horizontal="right" vertical="center"/>
    </xf>
    <xf numFmtId="167" fontId="16" fillId="5" borderId="4" xfId="0" applyNumberFormat="1" applyFont="1" applyFill="1" applyBorder="1" applyAlignment="1">
      <alignment horizontal="right" vertical="center"/>
    </xf>
    <xf numFmtId="167" fontId="16" fillId="5" borderId="18" xfId="0" applyNumberFormat="1" applyFont="1" applyFill="1" applyBorder="1" applyAlignment="1">
      <alignment horizontal="right" vertical="center"/>
    </xf>
    <xf numFmtId="3" fontId="8" fillId="4" borderId="13" xfId="0" applyNumberFormat="1" applyFont="1" applyFill="1" applyBorder="1" applyAlignment="1">
      <alignment horizontal="right" vertical="center"/>
    </xf>
    <xf numFmtId="167" fontId="15" fillId="4" borderId="13" xfId="1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 wrapText="1"/>
    </xf>
    <xf numFmtId="0" fontId="6" fillId="46" borderId="15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/>
    </xf>
    <xf numFmtId="166" fontId="0" fillId="4" borderId="18" xfId="0" applyNumberFormat="1" applyFill="1" applyBorder="1" applyAlignment="1">
      <alignment vertical="center"/>
    </xf>
    <xf numFmtId="167" fontId="15" fillId="4" borderId="18" xfId="0" applyNumberFormat="1" applyFont="1" applyFill="1" applyBorder="1" applyAlignment="1">
      <alignment vertical="center"/>
    </xf>
    <xf numFmtId="166" fontId="9" fillId="4" borderId="20" xfId="1" applyNumberFormat="1" applyFont="1" applyFill="1" applyBorder="1" applyAlignment="1">
      <alignment vertical="center"/>
    </xf>
    <xf numFmtId="3" fontId="6" fillId="2" borderId="8" xfId="2" applyNumberFormat="1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vertical="center" wrapText="1"/>
    </xf>
    <xf numFmtId="166" fontId="0" fillId="4" borderId="4" xfId="0" applyNumberFormat="1" applyFill="1" applyBorder="1" applyAlignment="1">
      <alignment horizontal="right" vertical="center"/>
    </xf>
    <xf numFmtId="166" fontId="9" fillId="4" borderId="1" xfId="1" applyNumberFormat="1" applyFont="1" applyFill="1" applyBorder="1" applyAlignment="1">
      <alignment horizontal="right" vertical="center"/>
    </xf>
    <xf numFmtId="166" fontId="9" fillId="5" borderId="1" xfId="0" applyNumberFormat="1" applyFont="1" applyFill="1" applyBorder="1" applyAlignment="1">
      <alignment vertical="center"/>
    </xf>
    <xf numFmtId="166" fontId="9" fillId="5" borderId="18" xfId="0" applyNumberFormat="1" applyFont="1" applyFill="1" applyBorder="1" applyAlignment="1">
      <alignment vertical="center"/>
    </xf>
    <xf numFmtId="166" fontId="9" fillId="5" borderId="20" xfId="0" applyNumberFormat="1" applyFont="1" applyFill="1" applyBorder="1" applyAlignment="1">
      <alignment vertical="center"/>
    </xf>
    <xf numFmtId="166" fontId="8" fillId="4" borderId="4" xfId="0" applyNumberFormat="1" applyFont="1" applyFill="1" applyBorder="1" applyAlignment="1">
      <alignment horizontal="right" vertical="center"/>
    </xf>
    <xf numFmtId="166" fontId="0" fillId="4" borderId="13" xfId="0" applyNumberFormat="1" applyFill="1" applyBorder="1" applyAlignment="1">
      <alignment horizontal="right" vertical="center"/>
    </xf>
    <xf numFmtId="166" fontId="9" fillId="4" borderId="15" xfId="1" applyNumberFormat="1" applyFont="1" applyFill="1" applyBorder="1" applyAlignment="1">
      <alignment horizontal="right" vertical="center"/>
    </xf>
    <xf numFmtId="166" fontId="9" fillId="5" borderId="13" xfId="3" applyNumberFormat="1" applyFont="1" applyFill="1" applyBorder="1" applyAlignment="1">
      <alignment horizontal="right" vertical="center"/>
    </xf>
    <xf numFmtId="166" fontId="9" fillId="5" borderId="13" xfId="0" applyNumberFormat="1" applyFont="1" applyFill="1" applyBorder="1" applyAlignment="1">
      <alignment horizontal="right" vertical="center"/>
    </xf>
    <xf numFmtId="166" fontId="9" fillId="5" borderId="15" xfId="1" applyNumberFormat="1" applyFont="1" applyFill="1" applyBorder="1" applyAlignment="1">
      <alignment horizontal="right" vertical="center"/>
    </xf>
    <xf numFmtId="3" fontId="8" fillId="4" borderId="10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4" fontId="13" fillId="3" borderId="11" xfId="2" applyNumberFormat="1" applyFont="1" applyFill="1" applyBorder="1" applyAlignment="1">
      <alignment horizontal="center" vertical="center" wrapText="1"/>
    </xf>
    <xf numFmtId="4" fontId="13" fillId="3" borderId="10" xfId="2" applyNumberFormat="1" applyFont="1" applyFill="1" applyBorder="1" applyAlignment="1">
      <alignment horizontal="center" vertical="center" wrapText="1"/>
    </xf>
    <xf numFmtId="3" fontId="8" fillId="4" borderId="10" xfId="0" applyNumberFormat="1" applyFont="1" applyFill="1" applyBorder="1" applyAlignment="1">
      <alignment horizontal="left" vertical="center"/>
    </xf>
    <xf numFmtId="3" fontId="8" fillId="4" borderId="30" xfId="0" applyNumberFormat="1" applyFont="1" applyFill="1" applyBorder="1" applyAlignment="1">
      <alignment horizontal="left" vertical="center"/>
    </xf>
    <xf numFmtId="166" fontId="0" fillId="0" borderId="0" xfId="0" applyNumberForma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8" fillId="0" borderId="0" xfId="51" applyFont="1"/>
    <xf numFmtId="0" fontId="8" fillId="0" borderId="0" xfId="51" applyFont="1" applyFill="1" applyBorder="1"/>
    <xf numFmtId="3" fontId="8" fillId="0" borderId="0" xfId="52" applyNumberFormat="1" applyFont="1" applyBorder="1" applyAlignment="1">
      <alignment horizontal="right"/>
    </xf>
    <xf numFmtId="3" fontId="8" fillId="0" borderId="47" xfId="52" applyNumberFormat="1" applyFont="1" applyFill="1" applyBorder="1" applyAlignment="1">
      <alignment horizontal="right"/>
    </xf>
    <xf numFmtId="3" fontId="8" fillId="0" borderId="0" xfId="52" applyNumberFormat="1" applyFont="1" applyFill="1" applyBorder="1" applyAlignment="1">
      <alignment horizontal="right"/>
    </xf>
    <xf numFmtId="3" fontId="8" fillId="0" borderId="49" xfId="51" applyNumberFormat="1" applyFont="1" applyFill="1" applyBorder="1"/>
    <xf numFmtId="3" fontId="8" fillId="0" borderId="0" xfId="51" applyNumberFormat="1" applyFont="1" applyFill="1" applyBorder="1"/>
    <xf numFmtId="3" fontId="8" fillId="0" borderId="0" xfId="51" applyNumberFormat="1" applyFont="1" applyBorder="1"/>
    <xf numFmtId="0" fontId="6" fillId="2" borderId="46" xfId="51" applyFont="1" applyFill="1" applyBorder="1" applyAlignment="1">
      <alignment horizontal="left"/>
    </xf>
    <xf numFmtId="0" fontId="6" fillId="2" borderId="0" xfId="51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0" fontId="6" fillId="2" borderId="50" xfId="51" applyFont="1" applyFill="1" applyBorder="1" applyAlignment="1">
      <alignment horizontal="left"/>
    </xf>
    <xf numFmtId="0" fontId="6" fillId="2" borderId="51" xfId="51" applyFont="1" applyFill="1" applyBorder="1" applyAlignment="1">
      <alignment horizontal="center"/>
    </xf>
    <xf numFmtId="3" fontId="6" fillId="2" borderId="52" xfId="52" applyNumberFormat="1" applyFont="1" applyFill="1" applyBorder="1" applyAlignment="1">
      <alignment horizontal="center"/>
    </xf>
    <xf numFmtId="0" fontId="42" fillId="0" borderId="46" xfId="51" applyFont="1" applyBorder="1" applyAlignment="1">
      <alignment vertical="center"/>
    </xf>
    <xf numFmtId="0" fontId="8" fillId="0" borderId="0" xfId="51" applyFont="1" applyFill="1" applyBorder="1" applyAlignment="1">
      <alignment horizontal="right"/>
    </xf>
    <xf numFmtId="3" fontId="8" fillId="0" borderId="47" xfId="51" applyNumberFormat="1" applyFont="1" applyFill="1" applyBorder="1"/>
    <xf numFmtId="3" fontId="8" fillId="0" borderId="47" xfId="52" applyNumberFormat="1" applyFont="1" applyBorder="1" applyAlignment="1">
      <alignment horizontal="right"/>
    </xf>
    <xf numFmtId="3" fontId="8" fillId="0" borderId="47" xfId="51" applyNumberFormat="1" applyFont="1" applyBorder="1"/>
    <xf numFmtId="0" fontId="42" fillId="0" borderId="50" xfId="51" applyFont="1" applyBorder="1" applyAlignment="1">
      <alignment vertical="center"/>
    </xf>
    <xf numFmtId="0" fontId="8" fillId="0" borderId="51" xfId="51" applyFont="1" applyFill="1" applyBorder="1" applyAlignment="1">
      <alignment horizontal="right"/>
    </xf>
    <xf numFmtId="3" fontId="8" fillId="0" borderId="51" xfId="51" applyNumberFormat="1" applyFont="1" applyFill="1" applyBorder="1"/>
    <xf numFmtId="3" fontId="8" fillId="0" borderId="51" xfId="52" applyNumberFormat="1" applyFont="1" applyBorder="1" applyAlignment="1">
      <alignment horizontal="right"/>
    </xf>
    <xf numFmtId="3" fontId="8" fillId="0" borderId="51" xfId="51" applyNumberFormat="1" applyFont="1" applyBorder="1"/>
    <xf numFmtId="0" fontId="42" fillId="0" borderId="0" xfId="51" applyFont="1" applyBorder="1"/>
    <xf numFmtId="0" fontId="42" fillId="0" borderId="0" xfId="51" applyFont="1" applyFill="1" applyBorder="1" applyAlignment="1">
      <alignment horizontal="right"/>
    </xf>
    <xf numFmtId="0" fontId="8" fillId="0" borderId="53" xfId="51" applyFont="1" applyBorder="1" applyAlignment="1">
      <alignment vertical="center"/>
    </xf>
    <xf numFmtId="0" fontId="8" fillId="0" borderId="47" xfId="51" applyFont="1" applyFill="1" applyBorder="1" applyAlignment="1">
      <alignment horizontal="right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6" fontId="8" fillId="5" borderId="1" xfId="0" applyNumberFormat="1" applyFont="1" applyFill="1" applyBorder="1" applyAlignment="1">
      <alignment vertical="center"/>
    </xf>
    <xf numFmtId="166" fontId="8" fillId="5" borderId="4" xfId="0" applyNumberFormat="1" applyFont="1" applyFill="1" applyBorder="1" applyAlignment="1">
      <alignment vertical="center"/>
    </xf>
    <xf numFmtId="0" fontId="45" fillId="0" borderId="0" xfId="0" applyFont="1"/>
    <xf numFmtId="17" fontId="44" fillId="46" borderId="23" xfId="0" applyNumberFormat="1" applyFont="1" applyFill="1" applyBorder="1" applyAlignment="1">
      <alignment horizontal="center" vertical="center"/>
    </xf>
    <xf numFmtId="0" fontId="44" fillId="46" borderId="23" xfId="0" applyFont="1" applyFill="1" applyBorder="1" applyAlignment="1">
      <alignment horizontal="center" vertical="center"/>
    </xf>
    <xf numFmtId="0" fontId="44" fillId="46" borderId="24" xfId="0" applyFont="1" applyFill="1" applyBorder="1" applyAlignment="1">
      <alignment horizontal="center" vertical="center"/>
    </xf>
    <xf numFmtId="3" fontId="46" fillId="12" borderId="23" xfId="0" applyNumberFormat="1" applyFont="1" applyFill="1" applyBorder="1" applyAlignment="1">
      <alignment horizontal="center" vertical="center"/>
    </xf>
    <xf numFmtId="3" fontId="47" fillId="13" borderId="24" xfId="0" applyNumberFormat="1" applyFont="1" applyFill="1" applyBorder="1" applyAlignment="1">
      <alignment horizontal="center" vertical="center"/>
    </xf>
    <xf numFmtId="0" fontId="44" fillId="46" borderId="28" xfId="0" applyFont="1" applyFill="1" applyBorder="1" applyAlignment="1">
      <alignment horizontal="center" vertical="center"/>
    </xf>
    <xf numFmtId="3" fontId="46" fillId="12" borderId="29" xfId="0" applyNumberFormat="1" applyFont="1" applyFill="1" applyBorder="1" applyAlignment="1">
      <alignment horizontal="center" vertical="center"/>
    </xf>
    <xf numFmtId="3" fontId="47" fillId="13" borderId="28" xfId="0" applyNumberFormat="1" applyFont="1" applyFill="1" applyBorder="1" applyAlignment="1">
      <alignment horizontal="center" vertical="center"/>
    </xf>
    <xf numFmtId="167" fontId="16" fillId="13" borderId="56" xfId="0" applyNumberFormat="1" applyFont="1" applyFill="1" applyBorder="1" applyAlignment="1">
      <alignment horizontal="right" vertical="center"/>
    </xf>
    <xf numFmtId="0" fontId="48" fillId="0" borderId="0" xfId="0" applyFont="1"/>
    <xf numFmtId="3" fontId="6" fillId="46" borderId="9" xfId="3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Fill="1"/>
    <xf numFmtId="3" fontId="9" fillId="5" borderId="13" xfId="4" applyNumberFormat="1" applyFont="1" applyFill="1" applyBorder="1" applyAlignment="1">
      <alignment vertical="center"/>
    </xf>
    <xf numFmtId="3" fontId="8" fillId="4" borderId="13" xfId="4" applyNumberFormat="1" applyFont="1" applyFill="1" applyBorder="1" applyAlignment="1">
      <alignment vertical="center"/>
    </xf>
    <xf numFmtId="3" fontId="8" fillId="4" borderId="31" xfId="4" applyNumberFormat="1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vertical="center"/>
    </xf>
    <xf numFmtId="3" fontId="8" fillId="0" borderId="48" xfId="51" applyNumberFormat="1" applyFont="1" applyFill="1" applyBorder="1"/>
    <xf numFmtId="3" fontId="8" fillId="0" borderId="52" xfId="51" applyNumberFormat="1" applyFont="1" applyFill="1" applyBorder="1"/>
    <xf numFmtId="3" fontId="8" fillId="47" borderId="47" xfId="51" applyNumberFormat="1" applyFont="1" applyFill="1" applyBorder="1"/>
    <xf numFmtId="3" fontId="8" fillId="47" borderId="0" xfId="51" applyNumberFormat="1" applyFont="1" applyFill="1" applyBorder="1"/>
    <xf numFmtId="3" fontId="8" fillId="47" borderId="51" xfId="51" applyNumberFormat="1" applyFont="1" applyFill="1" applyBorder="1"/>
    <xf numFmtId="0" fontId="8" fillId="0" borderId="53" xfId="51" applyFont="1" applyFill="1" applyBorder="1" applyAlignment="1">
      <alignment vertical="center"/>
    </xf>
    <xf numFmtId="0" fontId="42" fillId="0" borderId="46" xfId="51" applyFont="1" applyFill="1" applyBorder="1" applyAlignment="1">
      <alignment vertical="center"/>
    </xf>
    <xf numFmtId="0" fontId="42" fillId="0" borderId="50" xfId="51" applyFont="1" applyFill="1" applyBorder="1" applyAlignment="1">
      <alignment vertical="center"/>
    </xf>
    <xf numFmtId="3" fontId="8" fillId="0" borderId="51" xfId="52" applyNumberFormat="1" applyFont="1" applyFill="1" applyBorder="1" applyAlignment="1">
      <alignment horizontal="right"/>
    </xf>
    <xf numFmtId="0" fontId="42" fillId="0" borderId="0" xfId="51" applyFont="1" applyFill="1" applyBorder="1"/>
    <xf numFmtId="3" fontId="8" fillId="47" borderId="48" xfId="51" applyNumberFormat="1" applyFont="1" applyFill="1" applyBorder="1"/>
    <xf numFmtId="3" fontId="8" fillId="47" borderId="49" xfId="51" applyNumberFormat="1" applyFont="1" applyFill="1" applyBorder="1"/>
    <xf numFmtId="3" fontId="8" fillId="47" borderId="52" xfId="51" applyNumberFormat="1" applyFont="1" applyFill="1" applyBorder="1"/>
    <xf numFmtId="0" fontId="6" fillId="2" borderId="46" xfId="51" applyFont="1" applyFill="1" applyBorder="1" applyAlignment="1">
      <alignment horizontal="center" wrapText="1"/>
    </xf>
    <xf numFmtId="4" fontId="0" fillId="0" borderId="0" xfId="0" applyNumberFormat="1" applyFill="1" applyBorder="1"/>
    <xf numFmtId="0" fontId="8" fillId="0" borderId="58" xfId="5" applyFont="1" applyFill="1" applyBorder="1" applyAlignment="1">
      <alignment horizontal="left" vertical="center"/>
    </xf>
    <xf numFmtId="4" fontId="0" fillId="0" borderId="59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/>
    </xf>
    <xf numFmtId="0" fontId="8" fillId="0" borderId="61" xfId="5" applyFont="1" applyFill="1" applyBorder="1" applyAlignment="1">
      <alignment horizontal="left" vertical="center"/>
    </xf>
    <xf numFmtId="0" fontId="8" fillId="0" borderId="63" xfId="5" applyFont="1" applyFill="1" applyBorder="1" applyAlignment="1">
      <alignment horizontal="left" vertical="center"/>
    </xf>
    <xf numFmtId="4" fontId="0" fillId="0" borderId="64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0" xfId="42" applyBorder="1"/>
    <xf numFmtId="0" fontId="8" fillId="0" borderId="0" xfId="42"/>
    <xf numFmtId="0" fontId="9" fillId="0" borderId="0" xfId="53" applyFont="1"/>
    <xf numFmtId="3" fontId="9" fillId="0" borderId="0" xfId="53" applyNumberFormat="1" applyFont="1"/>
    <xf numFmtId="0" fontId="9" fillId="0" borderId="0" xfId="42" applyFont="1"/>
    <xf numFmtId="0" fontId="6" fillId="2" borderId="0" xfId="53" applyFont="1" applyFill="1"/>
    <xf numFmtId="0" fontId="1" fillId="0" borderId="68" xfId="53" applyBorder="1"/>
    <xf numFmtId="0" fontId="1" fillId="0" borderId="71" xfId="53" applyBorder="1"/>
    <xf numFmtId="0" fontId="1" fillId="0" borderId="72" xfId="53" applyBorder="1"/>
    <xf numFmtId="0" fontId="1" fillId="0" borderId="0" xfId="53" applyBorder="1"/>
    <xf numFmtId="4" fontId="8" fillId="0" borderId="0" xfId="42" applyNumberFormat="1" applyBorder="1"/>
    <xf numFmtId="0" fontId="8" fillId="0" borderId="0" xfId="42" applyFill="1" applyBorder="1"/>
    <xf numFmtId="0" fontId="1" fillId="0" borderId="0" xfId="53"/>
    <xf numFmtId="0" fontId="13" fillId="2" borderId="0" xfId="53" applyFont="1" applyFill="1"/>
    <xf numFmtId="3" fontId="3" fillId="0" borderId="79" xfId="54" applyNumberFormat="1" applyBorder="1"/>
    <xf numFmtId="4" fontId="1" fillId="0" borderId="0" xfId="53" applyNumberFormat="1" applyBorder="1"/>
    <xf numFmtId="0" fontId="8" fillId="0" borderId="0" xfId="53" applyFont="1"/>
    <xf numFmtId="0" fontId="1" fillId="0" borderId="66" xfId="53" applyBorder="1"/>
    <xf numFmtId="3" fontId="1" fillId="0" borderId="66" xfId="53" applyNumberFormat="1" applyBorder="1"/>
    <xf numFmtId="0" fontId="1" fillId="0" borderId="81" xfId="53" applyBorder="1"/>
    <xf numFmtId="3" fontId="1" fillId="0" borderId="81" xfId="53" applyNumberFormat="1" applyBorder="1"/>
    <xf numFmtId="4" fontId="1" fillId="0" borderId="0" xfId="53" applyNumberFormat="1"/>
    <xf numFmtId="0" fontId="49" fillId="0" borderId="0" xfId="53" applyFont="1"/>
    <xf numFmtId="3" fontId="49" fillId="0" borderId="0" xfId="53" applyNumberFormat="1" applyFont="1"/>
    <xf numFmtId="0" fontId="9" fillId="0" borderId="0" xfId="53" applyFont="1" applyFill="1" applyBorder="1"/>
    <xf numFmtId="0" fontId="1" fillId="0" borderId="0" xfId="53" applyFill="1" applyBorder="1"/>
    <xf numFmtId="0" fontId="6" fillId="0" borderId="0" xfId="53" applyFont="1" applyFill="1" applyBorder="1"/>
    <xf numFmtId="0" fontId="13" fillId="0" borderId="0" xfId="53" applyFont="1" applyFill="1" applyBorder="1"/>
    <xf numFmtId="4" fontId="1" fillId="0" borderId="0" xfId="53" applyNumberFormat="1" applyFill="1" applyBorder="1"/>
    <xf numFmtId="0" fontId="49" fillId="0" borderId="0" xfId="53" applyFont="1" applyFill="1" applyBorder="1"/>
    <xf numFmtId="0" fontId="6" fillId="2" borderId="83" xfId="53" applyFont="1" applyFill="1" applyBorder="1"/>
    <xf numFmtId="0" fontId="6" fillId="2" borderId="18" xfId="53" applyFont="1" applyFill="1" applyBorder="1" applyAlignment="1">
      <alignment horizontal="right" vertical="center" wrapText="1"/>
    </xf>
    <xf numFmtId="0" fontId="6" fillId="2" borderId="20" xfId="53" applyFont="1" applyFill="1" applyBorder="1" applyAlignment="1">
      <alignment horizontal="right" vertical="center" wrapText="1"/>
    </xf>
    <xf numFmtId="0" fontId="6" fillId="2" borderId="87" xfId="53" applyFont="1" applyFill="1" applyBorder="1" applyAlignment="1">
      <alignment vertical="center" wrapText="1"/>
    </xf>
    <xf numFmtId="0" fontId="6" fillId="2" borderId="88" xfId="53" applyFont="1" applyFill="1" applyBorder="1" applyAlignment="1">
      <alignment horizontal="right" vertical="center" wrapText="1"/>
    </xf>
    <xf numFmtId="0" fontId="9" fillId="0" borderId="89" xfId="53" applyFont="1" applyBorder="1"/>
    <xf numFmtId="0" fontId="8" fillId="0" borderId="89" xfId="53" applyFont="1" applyBorder="1"/>
    <xf numFmtId="0" fontId="8" fillId="0" borderId="0" xfId="42" applyFont="1"/>
    <xf numFmtId="0" fontId="6" fillId="2" borderId="83" xfId="42" applyFont="1" applyFill="1" applyBorder="1"/>
    <xf numFmtId="0" fontId="6" fillId="2" borderId="87" xfId="42" applyFont="1" applyFill="1" applyBorder="1" applyAlignment="1">
      <alignment vertical="center" wrapText="1"/>
    </xf>
    <xf numFmtId="0" fontId="6" fillId="2" borderId="18" xfId="42" applyFont="1" applyFill="1" applyBorder="1" applyAlignment="1">
      <alignment horizontal="right" vertical="center" wrapText="1"/>
    </xf>
    <xf numFmtId="0" fontId="6" fillId="2" borderId="88" xfId="42" applyFont="1" applyFill="1" applyBorder="1" applyAlignment="1">
      <alignment horizontal="right" vertical="center" wrapText="1"/>
    </xf>
    <xf numFmtId="0" fontId="9" fillId="0" borderId="90" xfId="42" applyFont="1" applyBorder="1"/>
    <xf numFmtId="0" fontId="8" fillId="0" borderId="90" xfId="42" applyFont="1" applyBorder="1"/>
    <xf numFmtId="0" fontId="8" fillId="0" borderId="90" xfId="53" applyFont="1" applyBorder="1"/>
    <xf numFmtId="0" fontId="49" fillId="0" borderId="0" xfId="42" applyFont="1" applyBorder="1"/>
    <xf numFmtId="0" fontId="6" fillId="2" borderId="91" xfId="42" applyFont="1" applyFill="1" applyBorder="1"/>
    <xf numFmtId="0" fontId="6" fillId="2" borderId="66" xfId="42" applyFont="1" applyFill="1" applyBorder="1"/>
    <xf numFmtId="0" fontId="6" fillId="2" borderId="67" xfId="42" applyFont="1" applyFill="1" applyBorder="1"/>
    <xf numFmtId="0" fontId="8" fillId="0" borderId="92" xfId="42" applyFont="1" applyBorder="1"/>
    <xf numFmtId="0" fontId="8" fillId="0" borderId="0" xfId="42" applyFont="1" applyBorder="1"/>
    <xf numFmtId="4" fontId="8" fillId="0" borderId="80" xfId="42" applyNumberFormat="1" applyFont="1" applyBorder="1"/>
    <xf numFmtId="0" fontId="8" fillId="0" borderId="93" xfId="42" applyFont="1" applyBorder="1"/>
    <xf numFmtId="0" fontId="8" fillId="0" borderId="81" xfId="42" applyFont="1" applyBorder="1"/>
    <xf numFmtId="4" fontId="8" fillId="0" borderId="82" xfId="42" applyNumberFormat="1" applyFont="1" applyBorder="1"/>
    <xf numFmtId="0" fontId="8" fillId="2" borderId="0" xfId="42" applyFont="1" applyFill="1"/>
    <xf numFmtId="0" fontId="6" fillId="2" borderId="0" xfId="42" applyFont="1" applyFill="1"/>
    <xf numFmtId="0" fontId="8" fillId="0" borderId="91" xfId="42" applyFont="1" applyBorder="1"/>
    <xf numFmtId="0" fontId="8" fillId="0" borderId="66" xfId="42" applyFont="1" applyBorder="1"/>
    <xf numFmtId="171" fontId="8" fillId="0" borderId="66" xfId="42" applyNumberFormat="1" applyFont="1" applyBorder="1"/>
    <xf numFmtId="0" fontId="8" fillId="48" borderId="81" xfId="42" applyFont="1" applyFill="1" applyBorder="1"/>
    <xf numFmtId="171" fontId="8" fillId="48" borderId="81" xfId="42" applyNumberFormat="1" applyFont="1" applyFill="1" applyBorder="1"/>
    <xf numFmtId="171" fontId="8" fillId="0" borderId="0" xfId="42" applyNumberFormat="1" applyFont="1" applyBorder="1"/>
    <xf numFmtId="4" fontId="8" fillId="0" borderId="0" xfId="42" applyNumberFormat="1" applyFont="1" applyBorder="1"/>
    <xf numFmtId="0" fontId="8" fillId="2" borderId="91" xfId="42" applyFont="1" applyFill="1" applyBorder="1"/>
    <xf numFmtId="0" fontId="8" fillId="0" borderId="0" xfId="42" applyFont="1" applyFill="1" applyBorder="1"/>
    <xf numFmtId="171" fontId="8" fillId="0" borderId="81" xfId="42" applyNumberFormat="1" applyFont="1" applyBorder="1"/>
    <xf numFmtId="0" fontId="8" fillId="0" borderId="66" xfId="42" applyBorder="1"/>
    <xf numFmtId="171" fontId="8" fillId="0" borderId="66" xfId="42" applyNumberFormat="1" applyBorder="1"/>
    <xf numFmtId="0" fontId="8" fillId="0" borderId="92" xfId="42" applyBorder="1"/>
    <xf numFmtId="171" fontId="8" fillId="0" borderId="0" xfId="42" applyNumberFormat="1" applyBorder="1"/>
    <xf numFmtId="0" fontId="8" fillId="0" borderId="93" xfId="42" applyBorder="1"/>
    <xf numFmtId="0" fontId="8" fillId="0" borderId="81" xfId="42" applyBorder="1"/>
    <xf numFmtId="171" fontId="8" fillId="0" borderId="81" xfId="42" applyNumberFormat="1" applyBorder="1"/>
    <xf numFmtId="0" fontId="8" fillId="0" borderId="0" xfId="0" applyFont="1" applyFill="1" applyBorder="1" applyAlignment="1">
      <alignment vertical="center"/>
    </xf>
    <xf numFmtId="3" fontId="8" fillId="0" borderId="0" xfId="3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3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3" fontId="0" fillId="0" borderId="0" xfId="0" applyNumberFormat="1" applyFont="1" applyFill="1" applyBorder="1" applyAlignment="1">
      <alignment horizontal="right" vertical="center"/>
    </xf>
    <xf numFmtId="0" fontId="8" fillId="0" borderId="51" xfId="51" applyFont="1" applyFill="1" applyBorder="1" applyAlignment="1">
      <alignment horizontal="left"/>
    </xf>
    <xf numFmtId="3" fontId="15" fillId="0" borderId="51" xfId="51" applyNumberFormat="1" applyFont="1" applyFill="1" applyBorder="1" applyAlignment="1"/>
    <xf numFmtId="3" fontId="15" fillId="0" borderId="0" xfId="0" applyNumberFormat="1" applyFont="1" applyFill="1" applyBorder="1" applyAlignment="1">
      <alignment horizontal="right" vertical="center"/>
    </xf>
    <xf numFmtId="3" fontId="8" fillId="0" borderId="51" xfId="51" applyNumberFormat="1" applyFont="1" applyFill="1" applyBorder="1" applyAlignment="1"/>
    <xf numFmtId="0" fontId="0" fillId="0" borderId="46" xfId="0" applyFont="1" applyFill="1" applyBorder="1"/>
    <xf numFmtId="0" fontId="0" fillId="0" borderId="46" xfId="0" applyFont="1" applyFill="1" applyBorder="1" applyAlignment="1"/>
    <xf numFmtId="3" fontId="8" fillId="0" borderId="49" xfId="1" applyNumberFormat="1" applyFont="1" applyFill="1" applyBorder="1" applyAlignment="1">
      <alignment horizontal="right" vertical="center"/>
    </xf>
    <xf numFmtId="0" fontId="6" fillId="2" borderId="46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right"/>
    </xf>
    <xf numFmtId="3" fontId="8" fillId="47" borderId="0" xfId="0" applyNumberFormat="1" applyFont="1" applyFill="1" applyBorder="1" applyAlignment="1">
      <alignment horizontal="right" vertical="center"/>
    </xf>
    <xf numFmtId="3" fontId="8" fillId="47" borderId="49" xfId="1" applyNumberFormat="1" applyFont="1" applyFill="1" applyBorder="1" applyAlignment="1">
      <alignment horizontal="right" vertical="center"/>
    </xf>
    <xf numFmtId="3" fontId="8" fillId="49" borderId="0" xfId="0" applyNumberFormat="1" applyFont="1" applyFill="1" applyBorder="1" applyAlignment="1">
      <alignment horizontal="right" vertical="center"/>
    </xf>
    <xf numFmtId="3" fontId="8" fillId="49" borderId="49" xfId="1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6" xfId="51" applyFont="1" applyFill="1" applyBorder="1" applyAlignment="1">
      <alignment horizontal="center"/>
    </xf>
    <xf numFmtId="166" fontId="8" fillId="0" borderId="51" xfId="51" applyNumberFormat="1" applyFont="1" applyFill="1" applyBorder="1" applyAlignment="1"/>
    <xf numFmtId="166" fontId="8" fillId="47" borderId="51" xfId="51" applyNumberFormat="1" applyFont="1" applyFill="1" applyBorder="1"/>
    <xf numFmtId="166" fontId="8" fillId="47" borderId="52" xfId="51" applyNumberFormat="1" applyFont="1" applyFill="1" applyBorder="1"/>
    <xf numFmtId="166" fontId="8" fillId="47" borderId="0" xfId="0" applyNumberFormat="1" applyFont="1" applyFill="1" applyBorder="1" applyAlignment="1">
      <alignment horizontal="right" vertical="center"/>
    </xf>
    <xf numFmtId="166" fontId="8" fillId="47" borderId="49" xfId="1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166" fontId="8" fillId="0" borderId="49" xfId="1" applyNumberFormat="1" applyFont="1" applyFill="1" applyBorder="1" applyAlignment="1">
      <alignment horizontal="right" vertical="center"/>
    </xf>
    <xf numFmtId="166" fontId="8" fillId="0" borderId="0" xfId="3" applyNumberFormat="1" applyFont="1" applyFill="1" applyBorder="1" applyAlignment="1">
      <alignment horizontal="right" vertical="center"/>
    </xf>
    <xf numFmtId="166" fontId="8" fillId="49" borderId="0" xfId="0" applyNumberFormat="1" applyFont="1" applyFill="1" applyBorder="1" applyAlignment="1">
      <alignment horizontal="right" vertical="center"/>
    </xf>
    <xf numFmtId="166" fontId="8" fillId="49" borderId="49" xfId="1" applyNumberFormat="1" applyFont="1" applyFill="1" applyBorder="1" applyAlignment="1">
      <alignment horizontal="right" vertical="center"/>
    </xf>
    <xf numFmtId="166" fontId="0" fillId="0" borderId="0" xfId="0" applyNumberFormat="1" applyFont="1" applyFill="1" applyBorder="1" applyAlignment="1">
      <alignment horizontal="right" vertical="center"/>
    </xf>
    <xf numFmtId="0" fontId="14" fillId="2" borderId="46" xfId="51" applyFont="1" applyFill="1" applyBorder="1" applyAlignment="1">
      <alignment horizontal="center"/>
    </xf>
    <xf numFmtId="4" fontId="50" fillId="0" borderId="59" xfId="0" applyNumberFormat="1" applyFont="1" applyFill="1" applyBorder="1"/>
    <xf numFmtId="4" fontId="50" fillId="0" borderId="0" xfId="0" applyNumberFormat="1" applyFont="1" applyFill="1" applyBorder="1"/>
    <xf numFmtId="4" fontId="50" fillId="0" borderId="64" xfId="0" applyNumberFormat="1" applyFont="1" applyFill="1" applyBorder="1"/>
    <xf numFmtId="4" fontId="0" fillId="47" borderId="59" xfId="0" applyNumberFormat="1" applyFill="1" applyBorder="1"/>
    <xf numFmtId="171" fontId="0" fillId="47" borderId="60" xfId="0" applyNumberFormat="1" applyFill="1" applyBorder="1"/>
    <xf numFmtId="4" fontId="0" fillId="47" borderId="0" xfId="0" applyNumberFormat="1" applyFill="1" applyBorder="1"/>
    <xf numFmtId="171" fontId="0" fillId="47" borderId="62" xfId="0" applyNumberFormat="1" applyFill="1" applyBorder="1"/>
    <xf numFmtId="4" fontId="0" fillId="47" borderId="64" xfId="0" applyNumberFormat="1" applyFill="1" applyBorder="1"/>
    <xf numFmtId="171" fontId="0" fillId="47" borderId="65" xfId="0" applyNumberFormat="1" applyFill="1" applyBorder="1"/>
    <xf numFmtId="0" fontId="51" fillId="50" borderId="0" xfId="0" applyFont="1" applyFill="1" applyAlignment="1">
      <alignment horizontal="center"/>
    </xf>
    <xf numFmtId="3" fontId="8" fillId="4" borderId="4" xfId="0" applyNumberFormat="1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/>
    </xf>
    <xf numFmtId="9" fontId="9" fillId="5" borderId="4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vertical="center"/>
    </xf>
    <xf numFmtId="9" fontId="9" fillId="5" borderId="1" xfId="0" applyNumberFormat="1" applyFont="1" applyFill="1" applyBorder="1" applyAlignment="1">
      <alignment vertical="center"/>
    </xf>
    <xf numFmtId="3" fontId="9" fillId="5" borderId="8" xfId="0" applyNumberFormat="1" applyFont="1" applyFill="1" applyBorder="1" applyAlignment="1">
      <alignment vertical="center"/>
    </xf>
    <xf numFmtId="9" fontId="9" fillId="5" borderId="20" xfId="0" applyNumberFormat="1" applyFont="1" applyFill="1" applyBorder="1" applyAlignment="1">
      <alignment vertical="center"/>
    </xf>
    <xf numFmtId="4" fontId="6" fillId="3" borderId="2" xfId="2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/>
    </xf>
    <xf numFmtId="3" fontId="12" fillId="5" borderId="18" xfId="0" applyNumberFormat="1" applyFont="1" applyFill="1" applyBorder="1" applyAlignment="1">
      <alignment vertical="center"/>
    </xf>
    <xf numFmtId="3" fontId="12" fillId="5" borderId="20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3" fontId="9" fillId="5" borderId="18" xfId="0" applyNumberFormat="1" applyFont="1" applyFill="1" applyBorder="1" applyAlignment="1">
      <alignment horizontal="right" vertical="center"/>
    </xf>
    <xf numFmtId="9" fontId="9" fillId="5" borderId="18" xfId="0" applyNumberFormat="1" applyFont="1" applyFill="1" applyBorder="1" applyAlignment="1">
      <alignment horizontal="right" vertical="center"/>
    </xf>
    <xf numFmtId="3" fontId="9" fillId="5" borderId="20" xfId="0" applyNumberFormat="1" applyFont="1" applyFill="1" applyBorder="1" applyAlignment="1">
      <alignment horizontal="right" vertical="center"/>
    </xf>
    <xf numFmtId="166" fontId="0" fillId="4" borderId="15" xfId="0" applyNumberFormat="1" applyFill="1" applyBorder="1" applyAlignment="1">
      <alignment horizontal="right" vertical="center"/>
    </xf>
    <xf numFmtId="0" fontId="8" fillId="4" borderId="30" xfId="0" applyFont="1" applyFill="1" applyBorder="1" applyAlignment="1">
      <alignment vertical="center"/>
    </xf>
    <xf numFmtId="166" fontId="0" fillId="4" borderId="32" xfId="0" applyNumberFormat="1" applyFill="1" applyBorder="1" applyAlignment="1">
      <alignment horizontal="right" vertical="center"/>
    </xf>
    <xf numFmtId="0" fontId="0" fillId="51" borderId="0" xfId="0" applyFill="1"/>
    <xf numFmtId="0" fontId="0" fillId="52" borderId="0" xfId="0" applyFill="1"/>
    <xf numFmtId="0" fontId="0" fillId="53" borderId="0" xfId="0" applyFill="1"/>
    <xf numFmtId="0" fontId="0" fillId="54" borderId="0" xfId="0" applyFill="1"/>
    <xf numFmtId="0" fontId="0" fillId="55" borderId="0" xfId="0" applyFill="1"/>
    <xf numFmtId="0" fontId="0" fillId="56" borderId="0" xfId="0" applyFill="1"/>
    <xf numFmtId="0" fontId="0" fillId="57" borderId="0" xfId="0" applyFill="1"/>
    <xf numFmtId="0" fontId="0" fillId="58" borderId="0" xfId="0" applyFill="1"/>
    <xf numFmtId="166" fontId="8" fillId="0" borderId="52" xfId="51" applyNumberFormat="1" applyFont="1" applyFill="1" applyBorder="1"/>
    <xf numFmtId="166" fontId="8" fillId="47" borderId="0" xfId="3" applyNumberFormat="1" applyFont="1" applyFill="1" applyBorder="1" applyAlignment="1">
      <alignment horizontal="right" vertical="center"/>
    </xf>
    <xf numFmtId="3" fontId="15" fillId="47" borderId="0" xfId="0" applyNumberFormat="1" applyFont="1" applyFill="1" applyBorder="1" applyAlignment="1">
      <alignment horizontal="right" vertical="center"/>
    </xf>
    <xf numFmtId="166" fontId="8" fillId="47" borderId="51" xfId="51" applyNumberFormat="1" applyFont="1" applyFill="1" applyBorder="1" applyAlignment="1"/>
    <xf numFmtId="3" fontId="15" fillId="47" borderId="51" xfId="51" applyNumberFormat="1" applyFont="1" applyFill="1" applyBorder="1" applyAlignment="1"/>
    <xf numFmtId="0" fontId="52" fillId="51" borderId="0" xfId="55" applyFill="1"/>
    <xf numFmtId="0" fontId="52" fillId="0" borderId="0" xfId="55"/>
    <xf numFmtId="0" fontId="52" fillId="52" borderId="0" xfId="55" applyFill="1"/>
    <xf numFmtId="0" fontId="52" fillId="53" borderId="0" xfId="55" applyFill="1"/>
    <xf numFmtId="0" fontId="52" fillId="54" borderId="0" xfId="55" applyFill="1"/>
    <xf numFmtId="0" fontId="52" fillId="55" borderId="0" xfId="55" applyFill="1"/>
    <xf numFmtId="0" fontId="52" fillId="56" borderId="0" xfId="55" applyFill="1"/>
    <xf numFmtId="0" fontId="52" fillId="58" borderId="0" xfId="55" applyFill="1"/>
    <xf numFmtId="0" fontId="52" fillId="57" borderId="0" xfId="55" applyFill="1"/>
    <xf numFmtId="0" fontId="6" fillId="2" borderId="46" xfId="51" applyFont="1" applyFill="1" applyBorder="1" applyAlignment="1">
      <alignment horizontal="left" wrapText="1"/>
    </xf>
    <xf numFmtId="3" fontId="9" fillId="59" borderId="0" xfId="53" applyNumberFormat="1" applyFont="1" applyFill="1"/>
    <xf numFmtId="4" fontId="1" fillId="59" borderId="67" xfId="53" applyNumberFormat="1" applyFill="1" applyBorder="1"/>
    <xf numFmtId="4" fontId="1" fillId="59" borderId="80" xfId="53" applyNumberFormat="1" applyFill="1" applyBorder="1"/>
    <xf numFmtId="4" fontId="1" fillId="59" borderId="82" xfId="53" applyNumberFormat="1" applyFill="1" applyBorder="1"/>
    <xf numFmtId="4" fontId="1" fillId="59" borderId="66" xfId="53" applyNumberFormat="1" applyFill="1" applyBorder="1"/>
    <xf numFmtId="4" fontId="1" fillId="59" borderId="81" xfId="53" applyNumberFormat="1" applyFill="1" applyBorder="1"/>
    <xf numFmtId="4" fontId="8" fillId="59" borderId="67" xfId="42" applyNumberFormat="1" applyFont="1" applyFill="1" applyBorder="1"/>
    <xf numFmtId="4" fontId="8" fillId="59" borderId="82" xfId="42" applyNumberFormat="1" applyFont="1" applyFill="1" applyBorder="1"/>
    <xf numFmtId="4" fontId="8" fillId="59" borderId="66" xfId="42" applyNumberFormat="1" applyFont="1" applyFill="1" applyBorder="1"/>
    <xf numFmtId="4" fontId="8" fillId="59" borderId="0" xfId="42" applyNumberFormat="1" applyFont="1" applyFill="1" applyBorder="1"/>
    <xf numFmtId="4" fontId="8" fillId="59" borderId="80" xfId="42" applyNumberFormat="1" applyFont="1" applyFill="1" applyBorder="1"/>
    <xf numFmtId="4" fontId="8" fillId="59" borderId="81" xfId="42" applyNumberFormat="1" applyFont="1" applyFill="1" applyBorder="1"/>
    <xf numFmtId="4" fontId="8" fillId="59" borderId="80" xfId="42" applyNumberFormat="1" applyFill="1" applyBorder="1"/>
    <xf numFmtId="4" fontId="8" fillId="59" borderId="82" xfId="42" applyNumberFormat="1" applyFill="1" applyBorder="1"/>
    <xf numFmtId="4" fontId="8" fillId="59" borderId="67" xfId="42" applyNumberFormat="1" applyFill="1" applyBorder="1"/>
    <xf numFmtId="0" fontId="6" fillId="2" borderId="95" xfId="51" applyFont="1" applyFill="1" applyBorder="1" applyAlignment="1">
      <alignment horizontal="right"/>
    </xf>
    <xf numFmtId="166" fontId="8" fillId="0" borderId="49" xfId="0" applyNumberFormat="1" applyFont="1" applyFill="1" applyBorder="1" applyAlignment="1">
      <alignment horizontal="right" vertical="center"/>
    </xf>
    <xf numFmtId="166" fontId="0" fillId="0" borderId="49" xfId="0" applyNumberFormat="1" applyFont="1" applyFill="1" applyBorder="1" applyAlignment="1">
      <alignment horizontal="right" vertical="center"/>
    </xf>
    <xf numFmtId="166" fontId="8" fillId="0" borderId="52" xfId="51" applyNumberFormat="1" applyFont="1" applyFill="1" applyBorder="1" applyAlignment="1"/>
    <xf numFmtId="166" fontId="0" fillId="0" borderId="0" xfId="0" applyNumberFormat="1"/>
    <xf numFmtId="3" fontId="9" fillId="0" borderId="0" xfId="0" applyNumberFormat="1" applyFont="1" applyFill="1" applyBorder="1" applyAlignment="1">
      <alignment horizontal="right" vertical="center"/>
    </xf>
    <xf numFmtId="166" fontId="53" fillId="0" borderId="0" xfId="0" applyNumberFormat="1" applyFont="1" applyFill="1" applyBorder="1" applyAlignment="1"/>
    <xf numFmtId="0" fontId="0" fillId="0" borderId="96" xfId="0" applyBorder="1" applyAlignment="1">
      <alignment vertical="center"/>
    </xf>
    <xf numFmtId="0" fontId="0" fillId="0" borderId="97" xfId="0" applyBorder="1" applyAlignment="1">
      <alignment vertical="center"/>
    </xf>
    <xf numFmtId="0" fontId="0" fillId="0" borderId="98" xfId="0" applyBorder="1" applyAlignment="1">
      <alignment horizontal="center" vertical="center" wrapText="1"/>
    </xf>
    <xf numFmtId="0" fontId="0" fillId="0" borderId="99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53" fillId="47" borderId="101" xfId="0" applyFont="1" applyFill="1" applyBorder="1" applyAlignment="1">
      <alignment vertical="center"/>
    </xf>
    <xf numFmtId="0" fontId="53" fillId="47" borderId="94" xfId="0" applyFont="1" applyFill="1" applyBorder="1" applyAlignment="1">
      <alignment vertical="center"/>
    </xf>
    <xf numFmtId="3" fontId="53" fillId="47" borderId="0" xfId="0" applyNumberFormat="1" applyFont="1" applyFill="1" applyBorder="1" applyAlignment="1">
      <alignment vertical="center"/>
    </xf>
    <xf numFmtId="3" fontId="53" fillId="47" borderId="102" xfId="0" applyNumberFormat="1" applyFont="1" applyFill="1" applyBorder="1" applyAlignment="1">
      <alignment vertical="center"/>
    </xf>
    <xf numFmtId="0" fontId="0" fillId="0" borderId="101" xfId="0" applyBorder="1" applyAlignment="1">
      <alignment vertical="center"/>
    </xf>
    <xf numFmtId="0" fontId="0" fillId="0" borderId="94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02" xfId="0" applyNumberFormat="1" applyBorder="1" applyAlignment="1">
      <alignment vertical="center"/>
    </xf>
    <xf numFmtId="0" fontId="0" fillId="0" borderId="103" xfId="0" applyBorder="1" applyAlignment="1">
      <alignment vertical="center"/>
    </xf>
    <xf numFmtId="0" fontId="0" fillId="0" borderId="104" xfId="0" applyBorder="1" applyAlignment="1">
      <alignment vertical="center"/>
    </xf>
    <xf numFmtId="3" fontId="0" fillId="0" borderId="105" xfId="0" applyNumberFormat="1" applyBorder="1" applyAlignment="1">
      <alignment vertical="center"/>
    </xf>
    <xf numFmtId="3" fontId="0" fillId="0" borderId="106" xfId="0" applyNumberFormat="1" applyBorder="1" applyAlignment="1">
      <alignment vertical="center"/>
    </xf>
    <xf numFmtId="165" fontId="9" fillId="47" borderId="0" xfId="53" applyNumberFormat="1" applyFont="1" applyFill="1" applyBorder="1"/>
    <xf numFmtId="165" fontId="9" fillId="47" borderId="49" xfId="53" applyNumberFormat="1" applyFont="1" applyFill="1" applyBorder="1"/>
    <xf numFmtId="165" fontId="1" fillId="47" borderId="0" xfId="53" applyNumberFormat="1" applyFill="1" applyBorder="1"/>
    <xf numFmtId="165" fontId="1" fillId="47" borderId="49" xfId="53" applyNumberFormat="1" applyFill="1" applyBorder="1"/>
    <xf numFmtId="165" fontId="8" fillId="47" borderId="51" xfId="53" applyNumberFormat="1" applyFont="1" applyFill="1" applyBorder="1"/>
    <xf numFmtId="165" fontId="8" fillId="47" borderId="52" xfId="53" applyNumberFormat="1" applyFont="1" applyFill="1" applyBorder="1"/>
    <xf numFmtId="165" fontId="9" fillId="47" borderId="0" xfId="42" applyNumberFormat="1" applyFont="1" applyFill="1" applyBorder="1"/>
    <xf numFmtId="165" fontId="9" fillId="47" borderId="49" xfId="42" applyNumberFormat="1" applyFont="1" applyFill="1" applyBorder="1"/>
    <xf numFmtId="165" fontId="8" fillId="47" borderId="0" xfId="42" applyNumberFormat="1" applyFill="1" applyBorder="1"/>
    <xf numFmtId="165" fontId="8" fillId="47" borderId="49" xfId="42" applyNumberFormat="1" applyFill="1" applyBorder="1"/>
    <xf numFmtId="165" fontId="8" fillId="47" borderId="51" xfId="42" applyNumberFormat="1" applyFont="1" applyFill="1" applyBorder="1"/>
    <xf numFmtId="165" fontId="8" fillId="47" borderId="52" xfId="42" applyNumberFormat="1" applyFont="1" applyFill="1" applyBorder="1"/>
    <xf numFmtId="166" fontId="0" fillId="0" borderId="0" xfId="0" applyNumberFormat="1" applyBorder="1"/>
    <xf numFmtId="0" fontId="0" fillId="0" borderId="107" xfId="0" applyFill="1" applyBorder="1"/>
    <xf numFmtId="0" fontId="1" fillId="0" borderId="0" xfId="60" applyBorder="1"/>
    <xf numFmtId="0" fontId="1" fillId="0" borderId="0" xfId="60"/>
    <xf numFmtId="0" fontId="49" fillId="0" borderId="0" xfId="60" applyFont="1"/>
    <xf numFmtId="0" fontId="9" fillId="0" borderId="0" xfId="60" applyFont="1"/>
    <xf numFmtId="0" fontId="13" fillId="2" borderId="66" xfId="60" applyFont="1" applyFill="1" applyBorder="1" applyAlignment="1">
      <alignment wrapText="1"/>
    </xf>
    <xf numFmtId="0" fontId="13" fillId="2" borderId="66" xfId="60" applyFont="1" applyFill="1" applyBorder="1" applyAlignment="1">
      <alignment horizontal="right" wrapText="1"/>
    </xf>
    <xf numFmtId="0" fontId="13" fillId="2" borderId="67" xfId="60" applyFont="1" applyFill="1" applyBorder="1" applyAlignment="1">
      <alignment horizontal="right" wrapText="1"/>
    </xf>
    <xf numFmtId="0" fontId="1" fillId="0" borderId="69" xfId="60" applyBorder="1"/>
    <xf numFmtId="3" fontId="1" fillId="0" borderId="69" xfId="60" applyNumberFormat="1" applyBorder="1"/>
    <xf numFmtId="4" fontId="1" fillId="59" borderId="70" xfId="60" applyNumberFormat="1" applyFill="1" applyBorder="1"/>
    <xf numFmtId="3" fontId="1" fillId="0" borderId="0" xfId="60" applyNumberFormat="1" applyBorder="1"/>
    <xf numFmtId="4" fontId="1" fillId="59" borderId="94" xfId="60" applyNumberFormat="1" applyFill="1" applyBorder="1"/>
    <xf numFmtId="0" fontId="1" fillId="0" borderId="73" xfId="60" applyFont="1" applyBorder="1"/>
    <xf numFmtId="3" fontId="1" fillId="0" borderId="73" xfId="60" applyNumberFormat="1" applyFont="1" applyBorder="1"/>
    <xf numFmtId="4" fontId="1" fillId="59" borderId="74" xfId="60" applyNumberFormat="1" applyFill="1" applyBorder="1"/>
    <xf numFmtId="4" fontId="1" fillId="0" borderId="0" xfId="60" applyNumberFormat="1" applyBorder="1"/>
    <xf numFmtId="0" fontId="1" fillId="0" borderId="68" xfId="53" applyFont="1" applyBorder="1"/>
    <xf numFmtId="3" fontId="1" fillId="0" borderId="0" xfId="60" applyNumberFormat="1"/>
    <xf numFmtId="4" fontId="1" fillId="0" borderId="0" xfId="60" applyNumberFormat="1"/>
    <xf numFmtId="0" fontId="6" fillId="2" borderId="75" xfId="60" applyFont="1" applyFill="1" applyBorder="1" applyAlignment="1">
      <alignment wrapText="1"/>
    </xf>
    <xf numFmtId="0" fontId="13" fillId="2" borderId="69" xfId="60" applyFont="1" applyFill="1" applyBorder="1" applyAlignment="1">
      <alignment wrapText="1"/>
    </xf>
    <xf numFmtId="0" fontId="13" fillId="2" borderId="69" xfId="60" applyFont="1" applyFill="1" applyBorder="1" applyAlignment="1">
      <alignment horizontal="right" wrapText="1"/>
    </xf>
    <xf numFmtId="0" fontId="13" fillId="2" borderId="70" xfId="60" applyFont="1" applyFill="1" applyBorder="1" applyAlignment="1">
      <alignment horizontal="right" wrapText="1"/>
    </xf>
    <xf numFmtId="0" fontId="1" fillId="0" borderId="76" xfId="60" applyBorder="1"/>
    <xf numFmtId="0" fontId="1" fillId="0" borderId="69" xfId="60" applyFill="1" applyBorder="1" applyAlignment="1"/>
    <xf numFmtId="4" fontId="1" fillId="59" borderId="69" xfId="60" applyNumberFormat="1" applyFill="1" applyBorder="1"/>
    <xf numFmtId="0" fontId="1" fillId="0" borderId="77" xfId="60" applyBorder="1"/>
    <xf numFmtId="0" fontId="1" fillId="0" borderId="0" xfId="60" applyFill="1" applyBorder="1" applyAlignment="1">
      <alignment wrapText="1"/>
    </xf>
    <xf numFmtId="4" fontId="1" fillId="59" borderId="0" xfId="60" applyNumberFormat="1" applyFill="1" applyBorder="1"/>
    <xf numFmtId="0" fontId="1" fillId="0" borderId="0" xfId="60" applyFill="1" applyBorder="1" applyAlignment="1"/>
    <xf numFmtId="0" fontId="1" fillId="0" borderId="0" xfId="60" applyBorder="1" applyAlignment="1"/>
    <xf numFmtId="0" fontId="1" fillId="0" borderId="78" xfId="60" applyBorder="1"/>
    <xf numFmtId="0" fontId="1" fillId="0" borderId="73" xfId="60" applyBorder="1" applyAlignment="1"/>
    <xf numFmtId="3" fontId="1" fillId="0" borderId="73" xfId="60" applyNumberFormat="1" applyBorder="1"/>
    <xf numFmtId="4" fontId="1" fillId="59" borderId="73" xfId="60" applyNumberFormat="1" applyFill="1" applyBorder="1"/>
    <xf numFmtId="0" fontId="1" fillId="0" borderId="0" xfId="60" applyFill="1"/>
    <xf numFmtId="0" fontId="1" fillId="0" borderId="0" xfId="60" applyFill="1" applyBorder="1"/>
    <xf numFmtId="3" fontId="13" fillId="2" borderId="69" xfId="60" applyNumberFormat="1" applyFont="1" applyFill="1" applyBorder="1" applyAlignment="1">
      <alignment horizontal="right" wrapText="1"/>
    </xf>
    <xf numFmtId="0" fontId="13" fillId="0" borderId="0" xfId="60" applyFont="1" applyFill="1" applyBorder="1" applyAlignment="1">
      <alignment wrapText="1"/>
    </xf>
    <xf numFmtId="4" fontId="1" fillId="0" borderId="0" xfId="60" applyNumberFormat="1" applyFill="1" applyBorder="1"/>
    <xf numFmtId="4" fontId="1" fillId="0" borderId="94" xfId="60" applyNumberFormat="1" applyBorder="1"/>
    <xf numFmtId="0" fontId="1" fillId="0" borderId="66" xfId="53" applyFont="1" applyBorder="1"/>
    <xf numFmtId="3" fontId="1" fillId="0" borderId="0" xfId="53" applyNumberFormat="1" applyFont="1"/>
    <xf numFmtId="0" fontId="1" fillId="0" borderId="0" xfId="53" applyFont="1" applyBorder="1"/>
    <xf numFmtId="0" fontId="1" fillId="0" borderId="81" xfId="53" applyFont="1" applyBorder="1"/>
    <xf numFmtId="3" fontId="1" fillId="60" borderId="81" xfId="53" applyNumberFormat="1" applyFont="1" applyFill="1" applyBorder="1"/>
    <xf numFmtId="3" fontId="1" fillId="0" borderId="0" xfId="53" applyNumberFormat="1" applyFont="1" applyBorder="1"/>
    <xf numFmtId="0" fontId="1" fillId="0" borderId="0" xfId="53" applyFont="1"/>
    <xf numFmtId="0" fontId="1" fillId="0" borderId="0" xfId="53" applyFont="1" applyFill="1" applyBorder="1"/>
    <xf numFmtId="3" fontId="9" fillId="4" borderId="4" xfId="1" applyNumberFormat="1" applyFont="1" applyFill="1" applyBorder="1" applyAlignment="1">
      <alignment horizontal="right" vertical="center"/>
    </xf>
    <xf numFmtId="3" fontId="8" fillId="4" borderId="4" xfId="3" applyNumberFormat="1" applyFont="1" applyFill="1" applyBorder="1" applyAlignment="1">
      <alignment vertical="center"/>
    </xf>
    <xf numFmtId="3" fontId="0" fillId="4" borderId="4" xfId="0" applyNumberFormat="1" applyFill="1" applyBorder="1" applyAlignment="1">
      <alignment vertical="center"/>
    </xf>
    <xf numFmtId="3" fontId="9" fillId="4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3" fontId="8" fillId="4" borderId="4" xfId="5" applyNumberFormat="1" applyFill="1" applyBorder="1" applyAlignment="1">
      <alignment horizontal="right" vertical="center"/>
    </xf>
    <xf numFmtId="3" fontId="9" fillId="11" borderId="23" xfId="5" applyNumberFormat="1" applyFont="1" applyFill="1" applyBorder="1" applyAlignment="1">
      <alignment vertical="center"/>
    </xf>
    <xf numFmtId="3" fontId="9" fillId="5" borderId="4" xfId="5" applyNumberFormat="1" applyFont="1" applyFill="1" applyBorder="1" applyAlignment="1">
      <alignment vertical="center"/>
    </xf>
    <xf numFmtId="3" fontId="15" fillId="4" borderId="4" xfId="3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70" fontId="15" fillId="4" borderId="13" xfId="0" applyNumberFormat="1" applyFont="1" applyFill="1" applyBorder="1" applyAlignment="1">
      <alignment horizontal="right" vertical="center"/>
    </xf>
    <xf numFmtId="170" fontId="16" fillId="13" borderId="56" xfId="0" applyNumberFormat="1" applyFont="1" applyFill="1" applyBorder="1" applyAlignment="1">
      <alignment horizontal="right" vertical="center"/>
    </xf>
    <xf numFmtId="166" fontId="8" fillId="10" borderId="23" xfId="3" applyNumberFormat="1" applyFont="1" applyFill="1" applyBorder="1" applyAlignment="1">
      <alignment vertical="center"/>
    </xf>
    <xf numFmtId="166" fontId="8" fillId="10" borderId="23" xfId="0" applyNumberFormat="1" applyFont="1" applyFill="1" applyBorder="1" applyAlignment="1">
      <alignment vertical="center"/>
    </xf>
    <xf numFmtId="166" fontId="9" fillId="10" borderId="23" xfId="1" applyNumberFormat="1" applyFont="1" applyFill="1" applyBorder="1" applyAlignment="1">
      <alignment vertical="center"/>
    </xf>
    <xf numFmtId="166" fontId="9" fillId="11" borderId="23" xfId="0" applyNumberFormat="1" applyFont="1" applyFill="1" applyBorder="1" applyAlignment="1">
      <alignment vertical="center"/>
    </xf>
    <xf numFmtId="166" fontId="8" fillId="10" borderId="23" xfId="3" applyNumberFormat="1" applyFont="1" applyFill="1" applyBorder="1" applyAlignment="1">
      <alignment horizontal="right" vertical="center"/>
    </xf>
    <xf numFmtId="166" fontId="8" fillId="10" borderId="23" xfId="5" applyNumberFormat="1" applyFont="1" applyFill="1" applyBorder="1" applyAlignment="1">
      <alignment horizontal="right" vertical="center"/>
    </xf>
    <xf numFmtId="166" fontId="9" fillId="10" borderId="23" xfId="1" applyNumberFormat="1" applyFont="1" applyFill="1" applyBorder="1" applyAlignment="1">
      <alignment horizontal="right" vertical="center"/>
    </xf>
    <xf numFmtId="1" fontId="0" fillId="0" borderId="0" xfId="0" applyNumberFormat="1" applyAlignment="1">
      <alignment vertical="center"/>
    </xf>
    <xf numFmtId="1" fontId="8" fillId="4" borderId="3" xfId="0" applyNumberFormat="1" applyFont="1" applyFill="1" applyBorder="1" applyAlignment="1">
      <alignment vertical="center"/>
    </xf>
    <xf numFmtId="1" fontId="8" fillId="4" borderId="13" xfId="3" applyNumberFormat="1" applyFont="1" applyFill="1" applyBorder="1" applyAlignment="1">
      <alignment horizontal="right" vertical="center"/>
    </xf>
    <xf numFmtId="1" fontId="8" fillId="4" borderId="15" xfId="3" applyNumberFormat="1" applyFont="1" applyFill="1" applyBorder="1" applyAlignment="1">
      <alignment horizontal="right" vertical="center"/>
    </xf>
    <xf numFmtId="3" fontId="9" fillId="12" borderId="15" xfId="1" applyNumberFormat="1" applyFont="1" applyFill="1" applyBorder="1" applyAlignment="1">
      <alignment horizontal="right" vertical="center"/>
    </xf>
    <xf numFmtId="3" fontId="8" fillId="12" borderId="13" xfId="3" applyNumberFormat="1" applyFont="1" applyFill="1" applyBorder="1" applyAlignment="1">
      <alignment horizontal="right" vertical="center"/>
    </xf>
    <xf numFmtId="3" fontId="0" fillId="12" borderId="13" xfId="0" applyNumberFormat="1" applyFill="1" applyBorder="1" applyAlignment="1">
      <alignment horizontal="right" vertical="center"/>
    </xf>
    <xf numFmtId="3" fontId="9" fillId="13" borderId="13" xfId="0" applyNumberFormat="1" applyFont="1" applyFill="1" applyBorder="1" applyAlignment="1">
      <alignment horizontal="right" vertical="center"/>
    </xf>
    <xf numFmtId="3" fontId="9" fillId="13" borderId="15" xfId="1" applyNumberFormat="1" applyFont="1" applyFill="1" applyBorder="1" applyAlignment="1">
      <alignment horizontal="right" vertical="center"/>
    </xf>
    <xf numFmtId="3" fontId="6" fillId="6" borderId="11" xfId="2" applyNumberFormat="1" applyFont="1" applyFill="1" applyBorder="1" applyAlignment="1">
      <alignment horizontal="right" vertical="center"/>
    </xf>
    <xf numFmtId="3" fontId="13" fillId="6" borderId="11" xfId="2" applyNumberFormat="1" applyFont="1" applyFill="1" applyBorder="1" applyAlignment="1">
      <alignment horizontal="right" vertical="center"/>
    </xf>
    <xf numFmtId="3" fontId="9" fillId="13" borderId="31" xfId="3" applyNumberFormat="1" applyFont="1" applyFill="1" applyBorder="1" applyAlignment="1">
      <alignment horizontal="right" vertical="center"/>
    </xf>
    <xf numFmtId="3" fontId="9" fillId="13" borderId="31" xfId="0" applyNumberFormat="1" applyFont="1" applyFill="1" applyBorder="1" applyAlignment="1">
      <alignment horizontal="right" vertical="center"/>
    </xf>
    <xf numFmtId="3" fontId="9" fillId="13" borderId="32" xfId="1" applyNumberFormat="1" applyFont="1" applyFill="1" applyBorder="1" applyAlignment="1">
      <alignment horizontal="right" vertical="center"/>
    </xf>
    <xf numFmtId="3" fontId="9" fillId="47" borderId="0" xfId="53" applyNumberFormat="1" applyFont="1" applyFill="1" applyBorder="1"/>
    <xf numFmtId="3" fontId="9" fillId="47" borderId="49" xfId="53" applyNumberFormat="1" applyFont="1" applyFill="1" applyBorder="1"/>
    <xf numFmtId="3" fontId="8" fillId="0" borderId="0" xfId="53" applyNumberFormat="1" applyFont="1" applyBorder="1"/>
    <xf numFmtId="3" fontId="1" fillId="0" borderId="0" xfId="53" applyNumberFormat="1" applyBorder="1"/>
    <xf numFmtId="3" fontId="1" fillId="0" borderId="49" xfId="53" applyNumberFormat="1" applyBorder="1"/>
    <xf numFmtId="3" fontId="8" fillId="0" borderId="51" xfId="53" applyNumberFormat="1" applyFont="1" applyBorder="1"/>
    <xf numFmtId="3" fontId="8" fillId="0" borderId="52" xfId="53" applyNumberFormat="1" applyFont="1" applyBorder="1"/>
    <xf numFmtId="3" fontId="9" fillId="47" borderId="0" xfId="42" applyNumberFormat="1" applyFont="1" applyFill="1" applyBorder="1"/>
    <xf numFmtId="3" fontId="9" fillId="47" borderId="49" xfId="42" applyNumberFormat="1" applyFont="1" applyFill="1" applyBorder="1"/>
    <xf numFmtId="3" fontId="8" fillId="0" borderId="0" xfId="42" applyNumberFormat="1" applyBorder="1"/>
    <xf numFmtId="3" fontId="8" fillId="0" borderId="49" xfId="42" applyNumberFormat="1" applyBorder="1"/>
    <xf numFmtId="3" fontId="8" fillId="0" borderId="51" xfId="42" applyNumberFormat="1" applyFont="1" applyBorder="1"/>
    <xf numFmtId="3" fontId="8" fillId="0" borderId="52" xfId="42" applyNumberFormat="1" applyFont="1" applyBorder="1"/>
    <xf numFmtId="3" fontId="8" fillId="12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1" fillId="12" borderId="111" xfId="0" applyNumberFormat="1" applyFont="1" applyFill="1" applyBorder="1"/>
    <xf numFmtId="3" fontId="1" fillId="12" borderId="112" xfId="0" applyNumberFormat="1" applyFont="1" applyFill="1" applyBorder="1"/>
    <xf numFmtId="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3" fontId="5" fillId="8" borderId="0" xfId="0" applyNumberFormat="1" applyFont="1" applyFill="1" applyAlignment="1"/>
    <xf numFmtId="3" fontId="5" fillId="8" borderId="0" xfId="0" applyNumberFormat="1" applyFont="1" applyFill="1"/>
    <xf numFmtId="0" fontId="0" fillId="47" borderId="114" xfId="0" applyFont="1" applyFill="1" applyBorder="1"/>
    <xf numFmtId="0" fontId="0" fillId="47" borderId="114" xfId="0" applyFont="1" applyFill="1" applyBorder="1" applyAlignment="1"/>
    <xf numFmtId="10" fontId="0" fillId="47" borderId="114" xfId="0" applyNumberFormat="1" applyFont="1" applyFill="1" applyBorder="1" applyAlignment="1"/>
    <xf numFmtId="10" fontId="0" fillId="47" borderId="115" xfId="0" applyNumberFormat="1" applyFont="1" applyFill="1" applyBorder="1" applyAlignment="1"/>
    <xf numFmtId="10" fontId="0" fillId="47" borderId="116" xfId="0" applyNumberFormat="1" applyFont="1" applyFill="1" applyBorder="1" applyAlignment="1"/>
    <xf numFmtId="0" fontId="6" fillId="2" borderId="4" xfId="0" applyFont="1" applyFill="1" applyBorder="1" applyAlignment="1">
      <alignment horizontal="center" vertical="center"/>
    </xf>
    <xf numFmtId="167" fontId="50" fillId="4" borderId="13" xfId="0" applyNumberFormat="1" applyFont="1" applyFill="1" applyBorder="1" applyAlignment="1">
      <alignment vertical="center"/>
    </xf>
    <xf numFmtId="170" fontId="15" fillId="4" borderId="1" xfId="4" applyNumberFormat="1" applyFont="1" applyFill="1" applyBorder="1" applyAlignment="1">
      <alignment vertical="center"/>
    </xf>
    <xf numFmtId="170" fontId="15" fillId="4" borderId="20" xfId="4" applyNumberFormat="1" applyFont="1" applyFill="1" applyBorder="1" applyAlignment="1">
      <alignment vertical="center"/>
    </xf>
    <xf numFmtId="170" fontId="16" fillId="5" borderId="1" xfId="4" applyNumberFormat="1" applyFont="1" applyFill="1" applyBorder="1" applyAlignment="1">
      <alignment vertical="center"/>
    </xf>
    <xf numFmtId="167" fontId="15" fillId="5" borderId="13" xfId="4" applyNumberFormat="1" applyFont="1" applyFill="1" applyBorder="1" applyAlignment="1">
      <alignment vertical="center"/>
    </xf>
    <xf numFmtId="167" fontId="15" fillId="4" borderId="13" xfId="4" applyNumberFormat="1" applyFont="1" applyFill="1" applyBorder="1" applyAlignment="1">
      <alignment vertical="center"/>
    </xf>
    <xf numFmtId="167" fontId="15" fillId="4" borderId="31" xfId="4" applyNumberFormat="1" applyFont="1" applyFill="1" applyBorder="1" applyAlignment="1">
      <alignment vertical="center"/>
    </xf>
    <xf numFmtId="167" fontId="15" fillId="5" borderId="15" xfId="4" applyNumberFormat="1" applyFont="1" applyFill="1" applyBorder="1" applyAlignment="1">
      <alignment vertical="center"/>
    </xf>
    <xf numFmtId="167" fontId="15" fillId="4" borderId="15" xfId="4" applyNumberFormat="1" applyFont="1" applyFill="1" applyBorder="1" applyAlignment="1">
      <alignment vertical="center"/>
    </xf>
    <xf numFmtId="167" fontId="15" fillId="4" borderId="32" xfId="4" applyNumberFormat="1" applyFont="1" applyFill="1" applyBorder="1" applyAlignment="1">
      <alignment vertical="center"/>
    </xf>
    <xf numFmtId="167" fontId="15" fillId="12" borderId="15" xfId="0" applyNumberFormat="1" applyFont="1" applyFill="1" applyBorder="1" applyAlignment="1">
      <alignment horizontal="right" vertical="center"/>
    </xf>
    <xf numFmtId="167" fontId="16" fillId="13" borderId="32" xfId="0" applyNumberFormat="1" applyFont="1" applyFill="1" applyBorder="1" applyAlignment="1">
      <alignment horizontal="right" vertical="center"/>
    </xf>
    <xf numFmtId="167" fontId="16" fillId="13" borderId="13" xfId="0" applyNumberFormat="1" applyFont="1" applyFill="1" applyBorder="1" applyAlignment="1">
      <alignment horizontal="right" vertical="center"/>
    </xf>
    <xf numFmtId="167" fontId="14" fillId="6" borderId="11" xfId="0" applyNumberFormat="1" applyFont="1" applyFill="1" applyBorder="1" applyAlignment="1">
      <alignment horizontal="right" vertical="center"/>
    </xf>
    <xf numFmtId="167" fontId="16" fillId="13" borderId="31" xfId="0" applyNumberFormat="1" applyFont="1" applyFill="1" applyBorder="1" applyAlignment="1">
      <alignment horizontal="right" vertical="center"/>
    </xf>
    <xf numFmtId="0" fontId="1" fillId="0" borderId="0" xfId="0" applyFont="1"/>
    <xf numFmtId="0" fontId="6" fillId="46" borderId="5" xfId="0" applyFont="1" applyFill="1" applyBorder="1" applyAlignment="1">
      <alignment horizontal="center" vertical="center" wrapText="1"/>
    </xf>
    <xf numFmtId="0" fontId="6" fillId="46" borderId="6" xfId="0" applyFont="1" applyFill="1" applyBorder="1" applyAlignment="1">
      <alignment horizontal="center" vertical="center" wrapText="1"/>
    </xf>
    <xf numFmtId="0" fontId="6" fillId="46" borderId="7" xfId="0" applyFont="1" applyFill="1" applyBorder="1" applyAlignment="1">
      <alignment horizontal="center" vertical="center" wrapText="1"/>
    </xf>
    <xf numFmtId="172" fontId="9" fillId="13" borderId="13" xfId="4" applyNumberFormat="1" applyFont="1" applyFill="1" applyBorder="1" applyAlignment="1">
      <alignment horizontal="right" vertical="center"/>
    </xf>
    <xf numFmtId="172" fontId="8" fillId="12" borderId="13" xfId="4" applyNumberFormat="1" applyFont="1" applyFill="1" applyBorder="1" applyAlignment="1">
      <alignment horizontal="right" vertical="center"/>
    </xf>
    <xf numFmtId="172" fontId="8" fillId="12" borderId="31" xfId="4" applyNumberFormat="1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4" fontId="9" fillId="0" borderId="120" xfId="58" applyNumberFormat="1" applyFont="1" applyFill="1" applyBorder="1" applyAlignment="1">
      <alignment horizontal="left" wrapText="1"/>
    </xf>
    <xf numFmtId="3" fontId="9" fillId="0" borderId="0" xfId="59" applyNumberFormat="1" applyFont="1" applyFill="1" applyBorder="1" applyAlignment="1">
      <alignment vertical="center"/>
    </xf>
    <xf numFmtId="3" fontId="9" fillId="0" borderId="49" xfId="59" applyNumberFormat="1" applyFont="1" applyFill="1" applyBorder="1" applyAlignment="1">
      <alignment vertical="center"/>
    </xf>
    <xf numFmtId="3" fontId="1" fillId="0" borderId="95" xfId="0" applyNumberFormat="1" applyFont="1" applyFill="1" applyBorder="1"/>
    <xf numFmtId="3" fontId="1" fillId="0" borderId="0" xfId="59" applyNumberFormat="1" applyFont="1" applyFill="1" applyBorder="1" applyAlignment="1">
      <alignment vertical="center"/>
    </xf>
    <xf numFmtId="3" fontId="1" fillId="0" borderId="49" xfId="59" applyNumberFormat="1" applyFont="1" applyFill="1" applyBorder="1" applyAlignment="1">
      <alignment vertical="center"/>
    </xf>
    <xf numFmtId="3" fontId="1" fillId="0" borderId="51" xfId="59" applyNumberFormat="1" applyFont="1" applyFill="1" applyBorder="1" applyAlignment="1">
      <alignment vertical="center"/>
    </xf>
    <xf numFmtId="3" fontId="1" fillId="0" borderId="52" xfId="59" applyNumberFormat="1" applyFont="1" applyFill="1" applyBorder="1" applyAlignment="1">
      <alignment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170" fontId="16" fillId="0" borderId="0" xfId="59" applyNumberFormat="1" applyFont="1" applyFill="1" applyBorder="1" applyAlignment="1">
      <alignment vertical="center"/>
    </xf>
    <xf numFmtId="170" fontId="16" fillId="0" borderId="49" xfId="59" applyNumberFormat="1" applyFont="1" applyFill="1" applyBorder="1" applyAlignment="1">
      <alignment vertical="center"/>
    </xf>
    <xf numFmtId="170" fontId="15" fillId="0" borderId="0" xfId="59" applyNumberFormat="1" applyFont="1" applyFill="1" applyBorder="1" applyAlignment="1">
      <alignment vertical="center"/>
    </xf>
    <xf numFmtId="170" fontId="15" fillId="0" borderId="49" xfId="59" applyNumberFormat="1" applyFont="1" applyFill="1" applyBorder="1" applyAlignment="1">
      <alignment vertical="center"/>
    </xf>
    <xf numFmtId="170" fontId="15" fillId="0" borderId="51" xfId="59" applyNumberFormat="1" applyFont="1" applyFill="1" applyBorder="1" applyAlignment="1">
      <alignment vertical="center"/>
    </xf>
    <xf numFmtId="170" fontId="15" fillId="0" borderId="52" xfId="59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2" borderId="121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 wrapText="1"/>
    </xf>
    <xf numFmtId="3" fontId="1" fillId="61" borderId="95" xfId="0" applyNumberFormat="1" applyFont="1" applyFill="1" applyBorder="1"/>
    <xf numFmtId="3" fontId="1" fillId="61" borderId="0" xfId="59" applyNumberFormat="1" applyFont="1" applyFill="1" applyBorder="1" applyAlignment="1">
      <alignment vertical="center"/>
    </xf>
    <xf numFmtId="3" fontId="1" fillId="61" borderId="49" xfId="59" applyNumberFormat="1" applyFont="1" applyFill="1" applyBorder="1" applyAlignment="1">
      <alignment vertical="center"/>
    </xf>
    <xf numFmtId="0" fontId="1" fillId="61" borderId="108" xfId="57" applyFont="1" applyFill="1" applyBorder="1" applyAlignment="1">
      <alignment vertical="center"/>
    </xf>
    <xf numFmtId="3" fontId="1" fillId="61" borderId="51" xfId="59" applyNumberFormat="1" applyFont="1" applyFill="1" applyBorder="1" applyAlignment="1">
      <alignment vertical="center"/>
    </xf>
    <xf numFmtId="3" fontId="1" fillId="61" borderId="52" xfId="59" applyNumberFormat="1" applyFont="1" applyFill="1" applyBorder="1" applyAlignment="1">
      <alignment vertical="center"/>
    </xf>
    <xf numFmtId="170" fontId="15" fillId="61" borderId="0" xfId="59" applyNumberFormat="1" applyFont="1" applyFill="1" applyBorder="1" applyAlignment="1">
      <alignment vertical="center"/>
    </xf>
    <xf numFmtId="170" fontId="15" fillId="61" borderId="49" xfId="59" applyNumberFormat="1" applyFont="1" applyFill="1" applyBorder="1" applyAlignment="1">
      <alignment vertical="center"/>
    </xf>
    <xf numFmtId="170" fontId="15" fillId="61" borderId="51" xfId="59" applyNumberFormat="1" applyFont="1" applyFill="1" applyBorder="1" applyAlignment="1">
      <alignment vertical="center"/>
    </xf>
    <xf numFmtId="170" fontId="15" fillId="61" borderId="52" xfId="59" applyNumberFormat="1" applyFont="1" applyFill="1" applyBorder="1" applyAlignment="1">
      <alignment vertical="center"/>
    </xf>
    <xf numFmtId="4" fontId="9" fillId="61" borderId="120" xfId="58" applyNumberFormat="1" applyFont="1" applyFill="1" applyBorder="1" applyAlignment="1">
      <alignment horizontal="left" wrapText="1"/>
    </xf>
    <xf numFmtId="3" fontId="9" fillId="61" borderId="0" xfId="59" applyNumberFormat="1" applyFont="1" applyFill="1" applyBorder="1" applyAlignment="1">
      <alignment vertical="center"/>
    </xf>
    <xf numFmtId="3" fontId="9" fillId="61" borderId="49" xfId="59" applyNumberFormat="1" applyFont="1" applyFill="1" applyBorder="1" applyAlignment="1">
      <alignment vertical="center"/>
    </xf>
    <xf numFmtId="4" fontId="1" fillId="0" borderId="120" xfId="58" applyNumberFormat="1" applyFont="1" applyFill="1" applyBorder="1" applyAlignment="1">
      <alignment horizontal="left" wrapText="1"/>
    </xf>
    <xf numFmtId="0" fontId="1" fillId="0" borderId="108" xfId="57" applyFont="1" applyFill="1" applyBorder="1" applyAlignment="1">
      <alignment vertical="center"/>
    </xf>
    <xf numFmtId="4" fontId="1" fillId="61" borderId="120" xfId="58" applyNumberFormat="1" applyFont="1" applyFill="1" applyBorder="1" applyAlignment="1">
      <alignment horizontal="left" wrapText="1"/>
    </xf>
    <xf numFmtId="0" fontId="9" fillId="61" borderId="108" xfId="57" applyFont="1" applyFill="1" applyBorder="1" applyAlignment="1">
      <alignment vertical="center"/>
    </xf>
    <xf numFmtId="3" fontId="9" fillId="61" borderId="51" xfId="59" applyNumberFormat="1" applyFont="1" applyFill="1" applyBorder="1" applyAlignment="1">
      <alignment vertical="center"/>
    </xf>
    <xf numFmtId="3" fontId="9" fillId="61" borderId="52" xfId="59" applyNumberFormat="1" applyFont="1" applyFill="1" applyBorder="1" applyAlignment="1">
      <alignment vertical="center"/>
    </xf>
    <xf numFmtId="0" fontId="9" fillId="0" borderId="108" xfId="57" applyFont="1" applyFill="1" applyBorder="1" applyAlignment="1">
      <alignment vertical="center"/>
    </xf>
    <xf numFmtId="3" fontId="9" fillId="0" borderId="51" xfId="59" applyNumberFormat="1" applyFont="1" applyFill="1" applyBorder="1" applyAlignment="1">
      <alignment vertical="center"/>
    </xf>
    <xf numFmtId="170" fontId="16" fillId="0" borderId="51" xfId="59" applyNumberFormat="1" applyFont="1" applyFill="1" applyBorder="1" applyAlignment="1">
      <alignment vertical="center"/>
    </xf>
    <xf numFmtId="170" fontId="16" fillId="0" borderId="52" xfId="59" applyNumberFormat="1" applyFont="1" applyFill="1" applyBorder="1" applyAlignment="1">
      <alignment vertical="center"/>
    </xf>
    <xf numFmtId="3" fontId="9" fillId="0" borderId="52" xfId="59" applyNumberFormat="1" applyFont="1" applyFill="1" applyBorder="1" applyAlignment="1">
      <alignment vertical="center"/>
    </xf>
    <xf numFmtId="167" fontId="15" fillId="4" borderId="4" xfId="3" applyNumberFormat="1" applyFont="1" applyFill="1" applyBorder="1" applyAlignment="1">
      <alignment horizontal="right" vertical="center"/>
    </xf>
    <xf numFmtId="3" fontId="0" fillId="0" borderId="0" xfId="0" applyNumberFormat="1"/>
    <xf numFmtId="0" fontId="6" fillId="6" borderId="125" xfId="0" applyFont="1" applyFill="1" applyBorder="1" applyAlignment="1">
      <alignment vertical="center"/>
    </xf>
    <xf numFmtId="3" fontId="54" fillId="4" borderId="18" xfId="0" applyNumberFormat="1" applyFont="1" applyFill="1" applyBorder="1" applyAlignment="1">
      <alignment vertical="center" wrapText="1"/>
    </xf>
    <xf numFmtId="3" fontId="54" fillId="4" borderId="20" xfId="0" applyNumberFormat="1" applyFont="1" applyFill="1" applyBorder="1" applyAlignment="1">
      <alignment vertical="center" wrapText="1"/>
    </xf>
    <xf numFmtId="0" fontId="1" fillId="0" borderId="92" xfId="60" applyFill="1" applyBorder="1" applyAlignment="1"/>
    <xf numFmtId="0" fontId="6" fillId="6" borderId="11" xfId="3" applyNumberFormat="1" applyFont="1" applyFill="1" applyBorder="1" applyAlignment="1">
      <alignment horizontal="left" vertical="center"/>
    </xf>
    <xf numFmtId="0" fontId="8" fillId="6" borderId="11" xfId="0" applyNumberFormat="1" applyFont="1" applyFill="1" applyBorder="1" applyAlignment="1">
      <alignment horizontal="left" vertical="center"/>
    </xf>
    <xf numFmtId="0" fontId="6" fillId="6" borderId="2" xfId="3" applyNumberFormat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right" vertical="center"/>
    </xf>
    <xf numFmtId="0" fontId="0" fillId="50" borderId="0" xfId="0" applyFont="1" applyFill="1" applyAlignment="1">
      <alignment horizontal="center"/>
    </xf>
    <xf numFmtId="0" fontId="0" fillId="50" borderId="0" xfId="0" applyFont="1" applyFill="1" applyAlignment="1">
      <alignment horizontal="center" vertical="center"/>
    </xf>
    <xf numFmtId="0" fontId="0" fillId="50" borderId="0" xfId="0" applyFont="1" applyFill="1" applyAlignment="1">
      <alignment horizontal="left" vertical="center"/>
    </xf>
    <xf numFmtId="10" fontId="1" fillId="12" borderId="112" xfId="0" applyNumberFormat="1" applyFont="1" applyFill="1" applyBorder="1"/>
    <xf numFmtId="165" fontId="0" fillId="0" borderId="0" xfId="0" applyNumberFormat="1" applyAlignment="1">
      <alignment horizontal="right"/>
    </xf>
    <xf numFmtId="0" fontId="6" fillId="2" borderId="46" xfId="51" applyFont="1" applyFill="1" applyBorder="1" applyAlignment="1">
      <alignment horizontal="center"/>
    </xf>
    <xf numFmtId="0" fontId="6" fillId="2" borderId="0" xfId="51" applyFont="1" applyFill="1" applyBorder="1" applyAlignment="1">
      <alignment horizontal="center"/>
    </xf>
    <xf numFmtId="0" fontId="6" fillId="2" borderId="113" xfId="57" applyFont="1" applyFill="1" applyBorder="1" applyAlignment="1">
      <alignment horizontal="center" vertical="center" wrapText="1"/>
    </xf>
    <xf numFmtId="0" fontId="6" fillId="2" borderId="114" xfId="57" applyFont="1" applyFill="1" applyBorder="1" applyAlignment="1">
      <alignment horizontal="center" vertical="center" wrapText="1"/>
    </xf>
    <xf numFmtId="3" fontId="6" fillId="2" borderId="117" xfId="59" applyNumberFormat="1" applyFont="1" applyFill="1" applyBorder="1" applyAlignment="1">
      <alignment horizontal="center" vertical="center"/>
    </xf>
    <xf numFmtId="3" fontId="6" fillId="2" borderId="118" xfId="59" applyNumberFormat="1" applyFont="1" applyFill="1" applyBorder="1" applyAlignment="1">
      <alignment horizontal="center" vertical="center"/>
    </xf>
    <xf numFmtId="3" fontId="6" fillId="2" borderId="119" xfId="59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3" xfId="51" applyFont="1" applyFill="1" applyBorder="1" applyAlignment="1">
      <alignment horizontal="center"/>
    </xf>
    <xf numFmtId="0" fontId="8" fillId="0" borderId="47" xfId="51" applyFont="1" applyBorder="1" applyAlignment="1"/>
    <xf numFmtId="0" fontId="8" fillId="0" borderId="48" xfId="51" applyFont="1" applyBorder="1" applyAlignment="1"/>
    <xf numFmtId="0" fontId="8" fillId="0" borderId="47" xfId="51" applyFont="1" applyBorder="1" applyAlignment="1">
      <alignment horizontal="center"/>
    </xf>
    <xf numFmtId="0" fontId="8" fillId="0" borderId="48" xfId="51" applyFont="1" applyBorder="1" applyAlignment="1">
      <alignment horizontal="center"/>
    </xf>
    <xf numFmtId="0" fontId="6" fillId="2" borderId="47" xfId="51" applyFont="1" applyFill="1" applyBorder="1" applyAlignment="1">
      <alignment horizontal="center"/>
    </xf>
    <xf numFmtId="0" fontId="6" fillId="2" borderId="48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center" vertical="center" wrapText="1"/>
    </xf>
    <xf numFmtId="0" fontId="6" fillId="2" borderId="0" xfId="51" applyFont="1" applyFill="1" applyBorder="1" applyAlignment="1">
      <alignment horizontal="center" vertical="center" wrapText="1"/>
    </xf>
    <xf numFmtId="0" fontId="6" fillId="2" borderId="84" xfId="53" applyFont="1" applyFill="1" applyBorder="1" applyAlignment="1">
      <alignment horizontal="center"/>
    </xf>
    <xf numFmtId="0" fontId="1" fillId="0" borderId="85" xfId="53" applyBorder="1" applyAlignment="1">
      <alignment horizontal="center"/>
    </xf>
    <xf numFmtId="0" fontId="1" fillId="0" borderId="86" xfId="53" applyBorder="1" applyAlignment="1">
      <alignment horizontal="center"/>
    </xf>
    <xf numFmtId="0" fontId="6" fillId="2" borderId="84" xfId="42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51" fillId="50" borderId="0" xfId="0" applyFont="1" applyFill="1" applyAlignment="1">
      <alignment horizontal="center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6" fillId="2" borderId="12" xfId="3" applyNumberFormat="1" applyFont="1" applyFill="1" applyBorder="1" applyAlignment="1">
      <alignment horizontal="center" vertical="center"/>
    </xf>
    <xf numFmtId="3" fontId="6" fillId="2" borderId="16" xfId="3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6" fillId="2" borderId="6" xfId="3" applyNumberFormat="1" applyFont="1" applyFill="1" applyBorder="1" applyAlignment="1">
      <alignment horizontal="center"/>
    </xf>
    <xf numFmtId="3" fontId="6" fillId="2" borderId="16" xfId="3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/>
    </xf>
    <xf numFmtId="3" fontId="6" fillId="2" borderId="7" xfId="3" applyNumberFormat="1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/>
    </xf>
    <xf numFmtId="4" fontId="6" fillId="2" borderId="13" xfId="2" applyNumberFormat="1" applyFont="1" applyFill="1" applyBorder="1" applyAlignment="1">
      <alignment horizontal="center" vertical="center" wrapText="1"/>
    </xf>
    <xf numFmtId="4" fontId="6" fillId="2" borderId="15" xfId="2" applyNumberFormat="1" applyFont="1" applyFill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6" fillId="2" borderId="9" xfId="3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/>
    </xf>
    <xf numFmtId="0" fontId="8" fillId="46" borderId="10" xfId="0" applyFont="1" applyFill="1" applyBorder="1" applyAlignment="1">
      <alignment horizontal="center" vertical="center"/>
    </xf>
    <xf numFmtId="0" fontId="6" fillId="46" borderId="54" xfId="0" applyFont="1" applyFill="1" applyBorder="1" applyAlignment="1">
      <alignment horizontal="center" vertical="center" wrapText="1"/>
    </xf>
    <xf numFmtId="0" fontId="6" fillId="46" borderId="55" xfId="0" applyFont="1" applyFill="1" applyBorder="1" applyAlignment="1">
      <alignment horizontal="center" vertical="center" wrapText="1"/>
    </xf>
    <xf numFmtId="3" fontId="6" fillId="46" borderId="10" xfId="3" applyNumberFormat="1" applyFont="1" applyFill="1" applyBorder="1" applyAlignment="1">
      <alignment horizontal="center" vertical="center"/>
    </xf>
    <xf numFmtId="3" fontId="6" fillId="46" borderId="14" xfId="3" applyNumberFormat="1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3" fontId="6" fillId="2" borderId="9" xfId="4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4" fillId="46" borderId="25" xfId="0" applyFont="1" applyFill="1" applyBorder="1" applyAlignment="1">
      <alignment horizontal="center" vertical="center"/>
    </xf>
    <xf numFmtId="0" fontId="44" fillId="46" borderId="27" xfId="0" applyFont="1" applyFill="1" applyBorder="1" applyAlignment="1">
      <alignment horizontal="center" vertical="center"/>
    </xf>
    <xf numFmtId="0" fontId="43" fillId="45" borderId="0" xfId="0" applyFont="1" applyFill="1" applyBorder="1" applyAlignment="1">
      <alignment horizontal="center" vertical="center" wrapText="1"/>
    </xf>
    <xf numFmtId="0" fontId="43" fillId="45" borderId="27" xfId="0" applyFont="1" applyFill="1" applyBorder="1" applyAlignment="1">
      <alignment horizontal="center" vertical="center" wrapText="1"/>
    </xf>
    <xf numFmtId="0" fontId="43" fillId="45" borderId="124" xfId="0" applyFont="1" applyFill="1" applyBorder="1" applyAlignment="1">
      <alignment horizontal="center" vertical="center" wrapText="1"/>
    </xf>
    <xf numFmtId="0" fontId="43" fillId="45" borderId="26" xfId="0" applyFont="1" applyFill="1" applyBorder="1" applyAlignment="1">
      <alignment horizontal="center" vertical="center" wrapText="1"/>
    </xf>
    <xf numFmtId="0" fontId="44" fillId="46" borderId="21" xfId="0" applyFont="1" applyFill="1" applyBorder="1" applyAlignment="1">
      <alignment horizontal="center" vertical="center"/>
    </xf>
    <xf numFmtId="0" fontId="44" fillId="46" borderId="22" xfId="0" applyFont="1" applyFill="1" applyBorder="1" applyAlignment="1">
      <alignment horizontal="center" vertical="center"/>
    </xf>
    <xf numFmtId="0" fontId="44" fillId="46" borderId="26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4" fontId="6" fillId="8" borderId="9" xfId="2" applyNumberFormat="1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3" fontId="6" fillId="2" borderId="10" xfId="4" applyNumberFormat="1" applyFont="1" applyFill="1" applyBorder="1" applyAlignment="1">
      <alignment horizontal="center" vertical="center"/>
    </xf>
    <xf numFmtId="0" fontId="20" fillId="46" borderId="25" xfId="0" applyFont="1" applyFill="1" applyBorder="1" applyAlignment="1">
      <alignment horizontal="center" vertical="center"/>
    </xf>
    <xf numFmtId="0" fontId="20" fillId="46" borderId="27" xfId="0" applyFont="1" applyFill="1" applyBorder="1" applyAlignment="1">
      <alignment horizontal="center" vertical="center"/>
    </xf>
    <xf numFmtId="0" fontId="19" fillId="45" borderId="0" xfId="0" applyFont="1" applyFill="1" applyBorder="1" applyAlignment="1">
      <alignment horizontal="center" vertical="center" wrapText="1"/>
    </xf>
    <xf numFmtId="0" fontId="19" fillId="45" borderId="27" xfId="0" applyFont="1" applyFill="1" applyBorder="1" applyAlignment="1">
      <alignment horizontal="center" vertical="center" wrapText="1"/>
    </xf>
    <xf numFmtId="0" fontId="19" fillId="45" borderId="124" xfId="0" applyFont="1" applyFill="1" applyBorder="1" applyAlignment="1">
      <alignment horizontal="center" vertical="center" wrapText="1"/>
    </xf>
    <xf numFmtId="0" fontId="19" fillId="45" borderId="26" xfId="0" applyFont="1" applyFill="1" applyBorder="1" applyAlignment="1">
      <alignment horizontal="center" vertical="center" wrapText="1"/>
    </xf>
    <xf numFmtId="0" fontId="20" fillId="46" borderId="21" xfId="0" applyFont="1" applyFill="1" applyBorder="1" applyAlignment="1">
      <alignment horizontal="center" vertical="center"/>
    </xf>
    <xf numFmtId="0" fontId="20" fillId="46" borderId="22" xfId="0" applyFont="1" applyFill="1" applyBorder="1" applyAlignment="1">
      <alignment horizontal="center" vertical="center"/>
    </xf>
    <xf numFmtId="0" fontId="20" fillId="46" borderId="2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0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" fontId="6" fillId="2" borderId="16" xfId="4" applyNumberFormat="1" applyFont="1" applyFill="1" applyBorder="1" applyAlignment="1">
      <alignment horizontal="center" vertical="center"/>
    </xf>
    <xf numFmtId="3" fontId="6" fillId="2" borderId="110" xfId="4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3" fontId="6" fillId="2" borderId="5" xfId="4" applyNumberFormat="1" applyFont="1" applyFill="1" applyBorder="1" applyAlignment="1">
      <alignment horizontal="center" vertical="center"/>
    </xf>
    <xf numFmtId="3" fontId="6" fillId="2" borderId="3" xfId="4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/>
    </xf>
    <xf numFmtId="3" fontId="20" fillId="7" borderId="21" xfId="3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/>
    </xf>
    <xf numFmtId="0" fontId="0" fillId="2" borderId="3" xfId="0" applyFill="1" applyBorder="1" applyAlignment="1"/>
    <xf numFmtId="3" fontId="6" fillId="2" borderId="4" xfId="3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</cellXfs>
  <cellStyles count="61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Hyperlink" xfId="55" builtinId="8"/>
    <cellStyle name="Input 2" xfId="39"/>
    <cellStyle name="Linked Cell 2" xfId="40"/>
    <cellStyle name="Neutral 2" xfId="41"/>
    <cellStyle name="Normal" xfId="0" builtinId="0"/>
    <cellStyle name="Normal 2" xfId="42"/>
    <cellStyle name="Normal 2 2" xfId="60"/>
    <cellStyle name="Normal 3" xfId="43"/>
    <cellStyle name="Normal 3 2" xfId="54"/>
    <cellStyle name="Normal 4" xfId="51"/>
    <cellStyle name="Normal 4 2" xfId="57"/>
    <cellStyle name="Normal 4 3" xfId="56"/>
    <cellStyle name="Normal 5" xfId="53"/>
    <cellStyle name="Normal_Jtest_tables_draft1" xfId="5"/>
    <cellStyle name="Normal_PF2005" xfId="2"/>
    <cellStyle name="Normal_PF2005 2" xfId="58"/>
    <cellStyle name="Normal_SCOTFCST" xfId="3"/>
    <cellStyle name="Normal_SCOTFCST_NFI-UK-25-Year-Forecast-Softwood-Availability-Synthesis" xfId="52"/>
    <cellStyle name="Normal_SCOTFCST_volume_tpf_species_datav2. 22.5.12.jo" xfId="4"/>
    <cellStyle name="Normal_SCOTFCST_volume_tpf_species_datav2. 22.5.12.jo 2" xfId="59"/>
    <cellStyle name="Note 2" xfId="44"/>
    <cellStyle name="Output 2" xfId="45"/>
    <cellStyle name="Percent" xfId="1" builtinId="5"/>
    <cellStyle name="Percent 2" xfId="46"/>
    <cellStyle name="Percent 3" xfId="47"/>
    <cellStyle name="Title 2" xfId="48"/>
    <cellStyle name="Total 2" xfId="49"/>
    <cellStyle name="Warning Text 2" xfId="50"/>
  </cellStyles>
  <dxfs count="367"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B2549"/>
      <rgbColor rgb="00DBFF01"/>
      <rgbColor rgb="00FF00FF"/>
      <rgbColor rgb="0000FFFF"/>
      <rgbColor rgb="0080B79E"/>
      <rgbColor rgb="00008000"/>
      <rgbColor rgb="00B6D99F"/>
      <rgbColor rgb="00808000"/>
      <rgbColor rgb="00800080"/>
      <rgbColor rgb="00008080"/>
      <rgbColor rgb="00C0C0C0"/>
      <rgbColor rgb="00808080"/>
      <rgbColor rgb="0076AD1C"/>
      <rgbColor rgb="0095BB56"/>
      <rgbColor rgb="00D3FFBE"/>
      <rgbColor rgb="00CCFFFF"/>
      <rgbColor rgb="00660066"/>
      <rgbColor rgb="00FF8080"/>
      <rgbColor rgb="000066CC"/>
      <rgbColor rgb="00CCCCFF"/>
      <rgbColor rgb="00808080"/>
      <rgbColor rgb="00999999"/>
      <rgbColor rgb="00CCCCCC"/>
      <rgbColor rgb="00E6E6E6"/>
      <rgbColor rgb="00800080"/>
      <rgbColor rgb="00800000"/>
      <rgbColor rgb="00008080"/>
      <rgbColor rgb="000000FF"/>
      <rgbColor rgb="000084A8"/>
      <rgbColor rgb="00FFCC66"/>
      <rgbColor rgb="00CCFF99"/>
      <rgbColor rgb="00FFCC66"/>
      <rgbColor rgb="009EAAD7"/>
      <rgbColor rgb="00FF99CC"/>
      <rgbColor rgb="00CC99FF"/>
      <rgbColor rgb="00B51B1B"/>
      <rgbColor rgb="003366FF"/>
      <rgbColor rgb="0033CCCC"/>
      <rgbColor rgb="002EE129"/>
      <rgbColor rgb="00CC6600"/>
      <rgbColor rgb="00FF9900"/>
      <rgbColor rgb="00A87000"/>
      <rgbColor rgb="00666699"/>
      <rgbColor rgb="00969696"/>
      <rgbColor rgb="00DA1425"/>
      <rgbColor rgb="0000734C"/>
      <rgbColor rgb="00163A6F"/>
      <rgbColor rgb="00318C36"/>
      <rgbColor rgb="0005401A"/>
      <rgbColor rgb="00993366"/>
      <rgbColor rgb="008DA6C1"/>
      <rgbColor rgb="00F19698"/>
    </indexedColors>
    <mruColors>
      <color rgb="FF3B9946"/>
      <color rgb="FF808080"/>
      <color rgb="FF05401A"/>
      <color rgb="FF8BC4C0"/>
      <color rgb="FF7C996D"/>
      <color rgb="FF85B569"/>
      <color rgb="FF60AB61"/>
      <color rgb="FF75DB91"/>
      <color rgb="FFCFD49F"/>
      <color rgb="FF7FB5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hartsheet" Target="chartsheets/sheet65.xml"/><Relationship Id="rId21" Type="http://schemas.openxmlformats.org/officeDocument/2006/relationships/worksheet" Target="worksheets/sheet21.xml"/><Relationship Id="rId42" Type="http://schemas.openxmlformats.org/officeDocument/2006/relationships/chartsheet" Target="chartsheets/sheet12.xml"/><Relationship Id="rId63" Type="http://schemas.openxmlformats.org/officeDocument/2006/relationships/chartsheet" Target="chartsheets/sheet26.xml"/><Relationship Id="rId84" Type="http://schemas.openxmlformats.org/officeDocument/2006/relationships/chartsheet" Target="chartsheets/sheet40.xml"/><Relationship Id="rId138" Type="http://schemas.openxmlformats.org/officeDocument/2006/relationships/chartsheet" Target="chartsheets/sheet75.xml"/><Relationship Id="rId159" Type="http://schemas.openxmlformats.org/officeDocument/2006/relationships/chartsheet" Target="chartsheets/sheet89.xml"/><Relationship Id="rId170" Type="http://schemas.openxmlformats.org/officeDocument/2006/relationships/worksheet" Target="worksheets/sheet76.xml"/><Relationship Id="rId191" Type="http://schemas.openxmlformats.org/officeDocument/2006/relationships/chartsheet" Target="chartsheets/sheet108.xml"/><Relationship Id="rId205" Type="http://schemas.openxmlformats.org/officeDocument/2006/relationships/chartsheet" Target="chartsheets/sheet115.xml"/><Relationship Id="rId226" Type="http://schemas.openxmlformats.org/officeDocument/2006/relationships/chartsheet" Target="chartsheets/sheet127.xml"/><Relationship Id="rId247" Type="http://schemas.openxmlformats.org/officeDocument/2006/relationships/chartsheet" Target="chartsheets/sheet139.xml"/><Relationship Id="rId107" Type="http://schemas.openxmlformats.org/officeDocument/2006/relationships/chartsheet" Target="chartsheets/sheet55.xml"/><Relationship Id="rId268" Type="http://schemas.openxmlformats.org/officeDocument/2006/relationships/worksheet" Target="worksheets/sheet116.xml"/><Relationship Id="rId11" Type="http://schemas.openxmlformats.org/officeDocument/2006/relationships/worksheet" Target="worksheets/sheet11.xml"/><Relationship Id="rId32" Type="http://schemas.openxmlformats.org/officeDocument/2006/relationships/chartsheet" Target="chartsheets/sheet6.xml"/><Relationship Id="rId53" Type="http://schemas.openxmlformats.org/officeDocument/2006/relationships/chartsheet" Target="chartsheets/sheet19.xml"/><Relationship Id="rId74" Type="http://schemas.openxmlformats.org/officeDocument/2006/relationships/chartsheet" Target="chartsheets/sheet34.xml"/><Relationship Id="rId128" Type="http://schemas.openxmlformats.org/officeDocument/2006/relationships/worksheet" Target="worksheets/sheet58.xml"/><Relationship Id="rId149" Type="http://schemas.openxmlformats.org/officeDocument/2006/relationships/chartsheet" Target="chartsheets/sheet82.xml"/><Relationship Id="rId5" Type="http://schemas.openxmlformats.org/officeDocument/2006/relationships/worksheet" Target="worksheets/sheet5.xml"/><Relationship Id="rId95" Type="http://schemas.openxmlformats.org/officeDocument/2006/relationships/chartsheet" Target="chartsheets/sheet46.xml"/><Relationship Id="rId160" Type="http://schemas.openxmlformats.org/officeDocument/2006/relationships/chartsheet" Target="chartsheets/sheet90.xml"/><Relationship Id="rId181" Type="http://schemas.openxmlformats.org/officeDocument/2006/relationships/chartsheet" Target="chartsheets/sheet101.xml"/><Relationship Id="rId216" Type="http://schemas.openxmlformats.org/officeDocument/2006/relationships/worksheet" Target="worksheets/sheet94.xml"/><Relationship Id="rId237" Type="http://schemas.openxmlformats.org/officeDocument/2006/relationships/worksheet" Target="worksheets/sheet103.xml"/><Relationship Id="rId258" Type="http://schemas.openxmlformats.org/officeDocument/2006/relationships/worksheet" Target="worksheets/sheet112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31.xml"/><Relationship Id="rId64" Type="http://schemas.openxmlformats.org/officeDocument/2006/relationships/worksheet" Target="worksheets/sheet38.xml"/><Relationship Id="rId118" Type="http://schemas.openxmlformats.org/officeDocument/2006/relationships/chartsheet" Target="chartsheets/sheet66.xml"/><Relationship Id="rId139" Type="http://schemas.openxmlformats.org/officeDocument/2006/relationships/chartsheet" Target="chartsheets/sheet76.xml"/><Relationship Id="rId85" Type="http://schemas.openxmlformats.org/officeDocument/2006/relationships/worksheet" Target="worksheets/sheet45.xml"/><Relationship Id="rId150" Type="http://schemas.openxmlformats.org/officeDocument/2006/relationships/worksheet" Target="worksheets/sheet68.xml"/><Relationship Id="rId171" Type="http://schemas.openxmlformats.org/officeDocument/2006/relationships/worksheet" Target="worksheets/sheet77.xml"/><Relationship Id="rId192" Type="http://schemas.openxmlformats.org/officeDocument/2006/relationships/worksheet" Target="worksheets/sheet84.xml"/><Relationship Id="rId206" Type="http://schemas.openxmlformats.org/officeDocument/2006/relationships/chartsheet" Target="chartsheets/sheet116.xml"/><Relationship Id="rId227" Type="http://schemas.openxmlformats.org/officeDocument/2006/relationships/chartsheet" Target="chartsheets/sheet128.xml"/><Relationship Id="rId248" Type="http://schemas.openxmlformats.org/officeDocument/2006/relationships/chartsheet" Target="chartsheets/sheet140.xml"/><Relationship Id="rId269" Type="http://schemas.openxmlformats.org/officeDocument/2006/relationships/worksheet" Target="worksheets/sheet11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27.xml"/><Relationship Id="rId108" Type="http://schemas.openxmlformats.org/officeDocument/2006/relationships/chartsheet" Target="chartsheets/sheet56.xml"/><Relationship Id="rId129" Type="http://schemas.openxmlformats.org/officeDocument/2006/relationships/worksheet" Target="worksheets/sheet59.xml"/><Relationship Id="rId54" Type="http://schemas.openxmlformats.org/officeDocument/2006/relationships/chartsheet" Target="chartsheets/sheet20.xml"/><Relationship Id="rId75" Type="http://schemas.openxmlformats.org/officeDocument/2006/relationships/worksheet" Target="worksheets/sheet41.xml"/><Relationship Id="rId96" Type="http://schemas.openxmlformats.org/officeDocument/2006/relationships/worksheet" Target="worksheets/sheet50.xml"/><Relationship Id="rId140" Type="http://schemas.openxmlformats.org/officeDocument/2006/relationships/worksheet" Target="worksheets/sheet64.xml"/><Relationship Id="rId161" Type="http://schemas.openxmlformats.org/officeDocument/2006/relationships/worksheet" Target="worksheets/sheet71.xml"/><Relationship Id="rId182" Type="http://schemas.openxmlformats.org/officeDocument/2006/relationships/chartsheet" Target="chartsheets/sheet102.xml"/><Relationship Id="rId217" Type="http://schemas.openxmlformats.org/officeDocument/2006/relationships/chartsheet" Target="chartsheets/sheet123.xml"/><Relationship Id="rId6" Type="http://schemas.openxmlformats.org/officeDocument/2006/relationships/worksheet" Target="worksheets/sheet6.xml"/><Relationship Id="rId238" Type="http://schemas.openxmlformats.org/officeDocument/2006/relationships/chartsheet" Target="chartsheets/sheet135.xml"/><Relationship Id="rId259" Type="http://schemas.openxmlformats.org/officeDocument/2006/relationships/chartsheet" Target="chartsheets/sheet147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53.xml"/><Relationship Id="rId270" Type="http://schemas.openxmlformats.org/officeDocument/2006/relationships/worksheet" Target="worksheets/sheet118.xml"/><Relationship Id="rId44" Type="http://schemas.openxmlformats.org/officeDocument/2006/relationships/chartsheet" Target="chartsheets/sheet13.xml"/><Relationship Id="rId60" Type="http://schemas.openxmlformats.org/officeDocument/2006/relationships/worksheet" Target="worksheets/sheet36.xml"/><Relationship Id="rId65" Type="http://schemas.openxmlformats.org/officeDocument/2006/relationships/worksheet" Target="worksheets/sheet39.xml"/><Relationship Id="rId81" Type="http://schemas.openxmlformats.org/officeDocument/2006/relationships/chartsheet" Target="chartsheets/sheet38.xml"/><Relationship Id="rId86" Type="http://schemas.openxmlformats.org/officeDocument/2006/relationships/chartsheet" Target="chartsheets/sheet41.xml"/><Relationship Id="rId130" Type="http://schemas.openxmlformats.org/officeDocument/2006/relationships/worksheet" Target="worksheets/sheet60.xml"/><Relationship Id="rId135" Type="http://schemas.openxmlformats.org/officeDocument/2006/relationships/chartsheet" Target="chartsheets/sheet73.xml"/><Relationship Id="rId151" Type="http://schemas.openxmlformats.org/officeDocument/2006/relationships/chartsheet" Target="chartsheets/sheet83.xml"/><Relationship Id="rId156" Type="http://schemas.openxmlformats.org/officeDocument/2006/relationships/worksheet" Target="worksheets/sheet70.xml"/><Relationship Id="rId177" Type="http://schemas.openxmlformats.org/officeDocument/2006/relationships/worksheet" Target="worksheets/sheet79.xml"/><Relationship Id="rId198" Type="http://schemas.openxmlformats.org/officeDocument/2006/relationships/worksheet" Target="worksheets/sheet88.xml"/><Relationship Id="rId172" Type="http://schemas.openxmlformats.org/officeDocument/2006/relationships/chartsheet" Target="chartsheets/sheet95.xml"/><Relationship Id="rId193" Type="http://schemas.openxmlformats.org/officeDocument/2006/relationships/chartsheet" Target="chartsheets/sheet109.xml"/><Relationship Id="rId202" Type="http://schemas.openxmlformats.org/officeDocument/2006/relationships/chartsheet" Target="chartsheets/sheet113.xml"/><Relationship Id="rId207" Type="http://schemas.openxmlformats.org/officeDocument/2006/relationships/worksheet" Target="worksheets/sheet91.xml"/><Relationship Id="rId223" Type="http://schemas.openxmlformats.org/officeDocument/2006/relationships/chartsheet" Target="chartsheets/sheet125.xml"/><Relationship Id="rId228" Type="http://schemas.openxmlformats.org/officeDocument/2006/relationships/worksheet" Target="worksheets/sheet100.xml"/><Relationship Id="rId244" Type="http://schemas.openxmlformats.org/officeDocument/2006/relationships/worksheet" Target="worksheets/sheet106.xml"/><Relationship Id="rId249" Type="http://schemas.openxmlformats.org/officeDocument/2006/relationships/worksheet" Target="worksheets/sheet10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29.xml"/><Relationship Id="rId109" Type="http://schemas.openxmlformats.org/officeDocument/2006/relationships/chartsheet" Target="chartsheets/sheet57.xml"/><Relationship Id="rId260" Type="http://schemas.openxmlformats.org/officeDocument/2006/relationships/chartsheet" Target="chartsheets/sheet148.xml"/><Relationship Id="rId265" Type="http://schemas.openxmlformats.org/officeDocument/2006/relationships/chartsheet" Target="chartsheets/sheet151.xml"/><Relationship Id="rId34" Type="http://schemas.openxmlformats.org/officeDocument/2006/relationships/chartsheet" Target="chartsheets/sheet7.xml"/><Relationship Id="rId50" Type="http://schemas.openxmlformats.org/officeDocument/2006/relationships/worksheet" Target="worksheets/sheet34.xml"/><Relationship Id="rId55" Type="http://schemas.openxmlformats.org/officeDocument/2006/relationships/chartsheet" Target="chartsheets/sheet21.xml"/><Relationship Id="rId76" Type="http://schemas.openxmlformats.org/officeDocument/2006/relationships/chartsheet" Target="chartsheets/sheet35.xml"/><Relationship Id="rId97" Type="http://schemas.openxmlformats.org/officeDocument/2006/relationships/worksheet" Target="worksheets/sheet51.xml"/><Relationship Id="rId104" Type="http://schemas.openxmlformats.org/officeDocument/2006/relationships/chartsheet" Target="chartsheets/sheet52.xml"/><Relationship Id="rId120" Type="http://schemas.openxmlformats.org/officeDocument/2006/relationships/worksheet" Target="worksheets/sheet54.xml"/><Relationship Id="rId125" Type="http://schemas.openxmlformats.org/officeDocument/2006/relationships/chartsheet" Target="chartsheets/sheet68.xml"/><Relationship Id="rId141" Type="http://schemas.openxmlformats.org/officeDocument/2006/relationships/chartsheet" Target="chartsheets/sheet77.xml"/><Relationship Id="rId146" Type="http://schemas.openxmlformats.org/officeDocument/2006/relationships/worksheet" Target="worksheets/sheet66.xml"/><Relationship Id="rId167" Type="http://schemas.openxmlformats.org/officeDocument/2006/relationships/worksheet" Target="worksheets/sheet75.xml"/><Relationship Id="rId188" Type="http://schemas.openxmlformats.org/officeDocument/2006/relationships/chartsheet" Target="chartsheets/sheet106.xml"/><Relationship Id="rId7" Type="http://schemas.openxmlformats.org/officeDocument/2006/relationships/worksheet" Target="worksheets/sheet7.xml"/><Relationship Id="rId71" Type="http://schemas.openxmlformats.org/officeDocument/2006/relationships/chartsheet" Target="chartsheets/sheet31.xml"/><Relationship Id="rId92" Type="http://schemas.openxmlformats.org/officeDocument/2006/relationships/worksheet" Target="worksheets/sheet48.xml"/><Relationship Id="rId162" Type="http://schemas.openxmlformats.org/officeDocument/2006/relationships/worksheet" Target="worksheets/sheet72.xml"/><Relationship Id="rId183" Type="http://schemas.openxmlformats.org/officeDocument/2006/relationships/worksheet" Target="worksheets/sheet81.xml"/><Relationship Id="rId213" Type="http://schemas.openxmlformats.org/officeDocument/2006/relationships/worksheet" Target="worksheets/sheet93.xml"/><Relationship Id="rId218" Type="http://schemas.openxmlformats.org/officeDocument/2006/relationships/chartsheet" Target="chartsheets/sheet124.xml"/><Relationship Id="rId234" Type="http://schemas.openxmlformats.org/officeDocument/2006/relationships/worksheet" Target="worksheets/sheet102.xml"/><Relationship Id="rId239" Type="http://schemas.openxmlformats.org/officeDocument/2006/relationships/chartsheet" Target="chartsheets/sheet136.xml"/><Relationship Id="rId2" Type="http://schemas.openxmlformats.org/officeDocument/2006/relationships/worksheet" Target="worksheets/sheet2.xml"/><Relationship Id="rId29" Type="http://schemas.openxmlformats.org/officeDocument/2006/relationships/chartsheet" Target="chartsheets/sheet4.xml"/><Relationship Id="rId250" Type="http://schemas.openxmlformats.org/officeDocument/2006/relationships/chartsheet" Target="chartsheets/sheet141.xml"/><Relationship Id="rId255" Type="http://schemas.openxmlformats.org/officeDocument/2006/relationships/worksheet" Target="worksheets/sheet111.xml"/><Relationship Id="rId271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30.xml"/><Relationship Id="rId45" Type="http://schemas.openxmlformats.org/officeDocument/2006/relationships/chartsheet" Target="chartsheets/sheet14.xml"/><Relationship Id="rId66" Type="http://schemas.openxmlformats.org/officeDocument/2006/relationships/chartsheet" Target="chartsheets/sheet27.xml"/><Relationship Id="rId87" Type="http://schemas.openxmlformats.org/officeDocument/2006/relationships/chartsheet" Target="chartsheets/sheet42.xml"/><Relationship Id="rId110" Type="http://schemas.openxmlformats.org/officeDocument/2006/relationships/chartsheet" Target="chartsheets/sheet58.xml"/><Relationship Id="rId115" Type="http://schemas.openxmlformats.org/officeDocument/2006/relationships/chartsheet" Target="chartsheets/sheet63.xml"/><Relationship Id="rId131" Type="http://schemas.openxmlformats.org/officeDocument/2006/relationships/worksheet" Target="worksheets/sheet61.xml"/><Relationship Id="rId136" Type="http://schemas.openxmlformats.org/officeDocument/2006/relationships/chartsheet" Target="chartsheets/sheet74.xml"/><Relationship Id="rId157" Type="http://schemas.openxmlformats.org/officeDocument/2006/relationships/chartsheet" Target="chartsheets/sheet87.xml"/><Relationship Id="rId178" Type="http://schemas.openxmlformats.org/officeDocument/2006/relationships/chartsheet" Target="chartsheets/sheet99.xml"/><Relationship Id="rId61" Type="http://schemas.openxmlformats.org/officeDocument/2006/relationships/worksheet" Target="worksheets/sheet37.xml"/><Relationship Id="rId82" Type="http://schemas.openxmlformats.org/officeDocument/2006/relationships/worksheet" Target="worksheets/sheet44.xml"/><Relationship Id="rId152" Type="http://schemas.openxmlformats.org/officeDocument/2006/relationships/chartsheet" Target="chartsheets/sheet84.xml"/><Relationship Id="rId173" Type="http://schemas.openxmlformats.org/officeDocument/2006/relationships/chartsheet" Target="chartsheets/sheet96.xml"/><Relationship Id="rId194" Type="http://schemas.openxmlformats.org/officeDocument/2006/relationships/chartsheet" Target="chartsheets/sheet110.xml"/><Relationship Id="rId199" Type="http://schemas.openxmlformats.org/officeDocument/2006/relationships/chartsheet" Target="chartsheets/sheet111.xml"/><Relationship Id="rId203" Type="http://schemas.openxmlformats.org/officeDocument/2006/relationships/chartsheet" Target="chartsheets/sheet114.xml"/><Relationship Id="rId208" Type="http://schemas.openxmlformats.org/officeDocument/2006/relationships/chartsheet" Target="chartsheets/sheet117.xml"/><Relationship Id="rId229" Type="http://schemas.openxmlformats.org/officeDocument/2006/relationships/chartsheet" Target="chartsheets/sheet129.xml"/><Relationship Id="rId19" Type="http://schemas.openxmlformats.org/officeDocument/2006/relationships/worksheet" Target="worksheets/sheet19.xml"/><Relationship Id="rId224" Type="http://schemas.openxmlformats.org/officeDocument/2006/relationships/chartsheet" Target="chartsheets/sheet126.xml"/><Relationship Id="rId240" Type="http://schemas.openxmlformats.org/officeDocument/2006/relationships/worksheet" Target="worksheets/sheet104.xml"/><Relationship Id="rId245" Type="http://schemas.openxmlformats.org/officeDocument/2006/relationships/worksheet" Target="worksheets/sheet107.xml"/><Relationship Id="rId261" Type="http://schemas.openxmlformats.org/officeDocument/2006/relationships/worksheet" Target="worksheets/sheet113.xml"/><Relationship Id="rId266" Type="http://schemas.openxmlformats.org/officeDocument/2006/relationships/chartsheet" Target="chartsheets/sheet152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26.xml"/><Relationship Id="rId35" Type="http://schemas.openxmlformats.org/officeDocument/2006/relationships/chartsheet" Target="chartsheets/sheet8.xml"/><Relationship Id="rId56" Type="http://schemas.openxmlformats.org/officeDocument/2006/relationships/chartsheet" Target="chartsheets/sheet22.xml"/><Relationship Id="rId77" Type="http://schemas.openxmlformats.org/officeDocument/2006/relationships/chartsheet" Target="chartsheets/sheet36.xml"/><Relationship Id="rId100" Type="http://schemas.openxmlformats.org/officeDocument/2006/relationships/chartsheet" Target="chartsheets/sheet48.xml"/><Relationship Id="rId105" Type="http://schemas.openxmlformats.org/officeDocument/2006/relationships/chartsheet" Target="chartsheets/sheet53.xml"/><Relationship Id="rId126" Type="http://schemas.openxmlformats.org/officeDocument/2006/relationships/chartsheet" Target="chartsheets/sheet69.xml"/><Relationship Id="rId147" Type="http://schemas.openxmlformats.org/officeDocument/2006/relationships/worksheet" Target="worksheets/sheet67.xml"/><Relationship Id="rId168" Type="http://schemas.openxmlformats.org/officeDocument/2006/relationships/chartsheet" Target="chartsheets/sheet93.xml"/><Relationship Id="rId8" Type="http://schemas.openxmlformats.org/officeDocument/2006/relationships/worksheet" Target="worksheets/sheet8.xml"/><Relationship Id="rId51" Type="http://schemas.openxmlformats.org/officeDocument/2006/relationships/chartsheet" Target="chartsheets/sheet17.xml"/><Relationship Id="rId72" Type="http://schemas.openxmlformats.org/officeDocument/2006/relationships/chartsheet" Target="chartsheets/sheet32.xml"/><Relationship Id="rId93" Type="http://schemas.openxmlformats.org/officeDocument/2006/relationships/worksheet" Target="worksheets/sheet49.xml"/><Relationship Id="rId98" Type="http://schemas.openxmlformats.org/officeDocument/2006/relationships/worksheet" Target="worksheets/sheet52.xml"/><Relationship Id="rId121" Type="http://schemas.openxmlformats.org/officeDocument/2006/relationships/worksheet" Target="worksheets/sheet55.xml"/><Relationship Id="rId142" Type="http://schemas.openxmlformats.org/officeDocument/2006/relationships/chartsheet" Target="chartsheets/sheet78.xml"/><Relationship Id="rId163" Type="http://schemas.openxmlformats.org/officeDocument/2006/relationships/worksheet" Target="worksheets/sheet73.xml"/><Relationship Id="rId184" Type="http://schemas.openxmlformats.org/officeDocument/2006/relationships/chartsheet" Target="chartsheets/sheet103.xml"/><Relationship Id="rId189" Type="http://schemas.openxmlformats.org/officeDocument/2006/relationships/worksheet" Target="worksheets/sheet83.xml"/><Relationship Id="rId219" Type="http://schemas.openxmlformats.org/officeDocument/2006/relationships/worksheet" Target="worksheets/sheet95.xml"/><Relationship Id="rId3" Type="http://schemas.openxmlformats.org/officeDocument/2006/relationships/worksheet" Target="worksheets/sheet3.xml"/><Relationship Id="rId214" Type="http://schemas.openxmlformats.org/officeDocument/2006/relationships/chartsheet" Target="chartsheets/sheet121.xml"/><Relationship Id="rId230" Type="http://schemas.openxmlformats.org/officeDocument/2006/relationships/chartsheet" Target="chartsheets/sheet130.xml"/><Relationship Id="rId235" Type="http://schemas.openxmlformats.org/officeDocument/2006/relationships/chartsheet" Target="chartsheets/sheet133.xml"/><Relationship Id="rId251" Type="http://schemas.openxmlformats.org/officeDocument/2006/relationships/chartsheet" Target="chartsheets/sheet142.xml"/><Relationship Id="rId256" Type="http://schemas.openxmlformats.org/officeDocument/2006/relationships/chartsheet" Target="chartsheets/sheet145.xml"/><Relationship Id="rId25" Type="http://schemas.openxmlformats.org/officeDocument/2006/relationships/chartsheet" Target="chartsheets/sheet1.xml"/><Relationship Id="rId46" Type="http://schemas.openxmlformats.org/officeDocument/2006/relationships/worksheet" Target="worksheets/sheet32.xml"/><Relationship Id="rId67" Type="http://schemas.openxmlformats.org/officeDocument/2006/relationships/chartsheet" Target="chartsheets/sheet28.xml"/><Relationship Id="rId116" Type="http://schemas.openxmlformats.org/officeDocument/2006/relationships/chartsheet" Target="chartsheets/sheet64.xml"/><Relationship Id="rId137" Type="http://schemas.openxmlformats.org/officeDocument/2006/relationships/worksheet" Target="worksheets/sheet63.xml"/><Relationship Id="rId158" Type="http://schemas.openxmlformats.org/officeDocument/2006/relationships/chartsheet" Target="chartsheets/sheet88.xml"/><Relationship Id="rId272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hartsheet" Target="chartsheets/sheet11.xml"/><Relationship Id="rId62" Type="http://schemas.openxmlformats.org/officeDocument/2006/relationships/chartsheet" Target="chartsheets/sheet25.xml"/><Relationship Id="rId83" Type="http://schemas.openxmlformats.org/officeDocument/2006/relationships/chartsheet" Target="chartsheets/sheet39.xml"/><Relationship Id="rId88" Type="http://schemas.openxmlformats.org/officeDocument/2006/relationships/worksheet" Target="worksheets/sheet46.xml"/><Relationship Id="rId111" Type="http://schemas.openxmlformats.org/officeDocument/2006/relationships/chartsheet" Target="chartsheets/sheet59.xml"/><Relationship Id="rId132" Type="http://schemas.openxmlformats.org/officeDocument/2006/relationships/chartsheet" Target="chartsheets/sheet71.xml"/><Relationship Id="rId153" Type="http://schemas.openxmlformats.org/officeDocument/2006/relationships/worksheet" Target="worksheets/sheet69.xml"/><Relationship Id="rId174" Type="http://schemas.openxmlformats.org/officeDocument/2006/relationships/worksheet" Target="worksheets/sheet78.xml"/><Relationship Id="rId179" Type="http://schemas.openxmlformats.org/officeDocument/2006/relationships/chartsheet" Target="chartsheets/sheet100.xml"/><Relationship Id="rId195" Type="http://schemas.openxmlformats.org/officeDocument/2006/relationships/worksheet" Target="worksheets/sheet85.xml"/><Relationship Id="rId209" Type="http://schemas.openxmlformats.org/officeDocument/2006/relationships/chartsheet" Target="chartsheets/sheet118.xml"/><Relationship Id="rId190" Type="http://schemas.openxmlformats.org/officeDocument/2006/relationships/chartsheet" Target="chartsheets/sheet107.xml"/><Relationship Id="rId204" Type="http://schemas.openxmlformats.org/officeDocument/2006/relationships/worksheet" Target="worksheets/sheet90.xml"/><Relationship Id="rId220" Type="http://schemas.openxmlformats.org/officeDocument/2006/relationships/worksheet" Target="worksheets/sheet96.xml"/><Relationship Id="rId225" Type="http://schemas.openxmlformats.org/officeDocument/2006/relationships/worksheet" Target="worksheets/sheet99.xml"/><Relationship Id="rId241" Type="http://schemas.openxmlformats.org/officeDocument/2006/relationships/chartsheet" Target="chartsheets/sheet137.xml"/><Relationship Id="rId246" Type="http://schemas.openxmlformats.org/officeDocument/2006/relationships/worksheet" Target="worksheets/sheet108.xml"/><Relationship Id="rId267" Type="http://schemas.openxmlformats.org/officeDocument/2006/relationships/worksheet" Target="worksheets/sheet11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28.xml"/><Relationship Id="rId57" Type="http://schemas.openxmlformats.org/officeDocument/2006/relationships/worksheet" Target="worksheets/sheet35.xml"/><Relationship Id="rId106" Type="http://schemas.openxmlformats.org/officeDocument/2006/relationships/chartsheet" Target="chartsheets/sheet54.xml"/><Relationship Id="rId127" Type="http://schemas.openxmlformats.org/officeDocument/2006/relationships/chartsheet" Target="chartsheets/sheet70.xml"/><Relationship Id="rId262" Type="http://schemas.openxmlformats.org/officeDocument/2006/relationships/chartsheet" Target="chartsheets/sheet149.xml"/><Relationship Id="rId10" Type="http://schemas.openxmlformats.org/officeDocument/2006/relationships/worksheet" Target="worksheets/sheet10.xml"/><Relationship Id="rId31" Type="http://schemas.openxmlformats.org/officeDocument/2006/relationships/chartsheet" Target="chartsheets/sheet5.xml"/><Relationship Id="rId52" Type="http://schemas.openxmlformats.org/officeDocument/2006/relationships/chartsheet" Target="chartsheets/sheet18.xml"/><Relationship Id="rId73" Type="http://schemas.openxmlformats.org/officeDocument/2006/relationships/chartsheet" Target="chartsheets/sheet33.xml"/><Relationship Id="rId78" Type="http://schemas.openxmlformats.org/officeDocument/2006/relationships/worksheet" Target="worksheets/sheet42.xml"/><Relationship Id="rId94" Type="http://schemas.openxmlformats.org/officeDocument/2006/relationships/chartsheet" Target="chartsheets/sheet45.xml"/><Relationship Id="rId99" Type="http://schemas.openxmlformats.org/officeDocument/2006/relationships/chartsheet" Target="chartsheets/sheet47.xml"/><Relationship Id="rId101" Type="http://schemas.openxmlformats.org/officeDocument/2006/relationships/chartsheet" Target="chartsheets/sheet49.xml"/><Relationship Id="rId122" Type="http://schemas.openxmlformats.org/officeDocument/2006/relationships/worksheet" Target="worksheets/sheet56.xml"/><Relationship Id="rId143" Type="http://schemas.openxmlformats.org/officeDocument/2006/relationships/chartsheet" Target="chartsheets/sheet79.xml"/><Relationship Id="rId148" Type="http://schemas.openxmlformats.org/officeDocument/2006/relationships/chartsheet" Target="chartsheets/sheet81.xml"/><Relationship Id="rId164" Type="http://schemas.openxmlformats.org/officeDocument/2006/relationships/chartsheet" Target="chartsheets/sheet91.xml"/><Relationship Id="rId169" Type="http://schemas.openxmlformats.org/officeDocument/2006/relationships/chartsheet" Target="chartsheets/sheet94.xml"/><Relationship Id="rId185" Type="http://schemas.openxmlformats.org/officeDocument/2006/relationships/chartsheet" Target="chartsheets/sheet10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80.xml"/><Relationship Id="rId210" Type="http://schemas.openxmlformats.org/officeDocument/2006/relationships/worksheet" Target="worksheets/sheet92.xml"/><Relationship Id="rId215" Type="http://schemas.openxmlformats.org/officeDocument/2006/relationships/chartsheet" Target="chartsheets/sheet122.xml"/><Relationship Id="rId236" Type="http://schemas.openxmlformats.org/officeDocument/2006/relationships/chartsheet" Target="chartsheets/sheet134.xml"/><Relationship Id="rId257" Type="http://schemas.openxmlformats.org/officeDocument/2006/relationships/chartsheet" Target="chartsheets/sheet146.xml"/><Relationship Id="rId26" Type="http://schemas.openxmlformats.org/officeDocument/2006/relationships/chartsheet" Target="chartsheets/sheet2.xml"/><Relationship Id="rId231" Type="http://schemas.openxmlformats.org/officeDocument/2006/relationships/worksheet" Target="worksheets/sheet101.xml"/><Relationship Id="rId252" Type="http://schemas.openxmlformats.org/officeDocument/2006/relationships/worksheet" Target="worksheets/sheet110.xml"/><Relationship Id="rId273" Type="http://schemas.openxmlformats.org/officeDocument/2006/relationships/styles" Target="styles.xml"/><Relationship Id="rId47" Type="http://schemas.openxmlformats.org/officeDocument/2006/relationships/worksheet" Target="worksheets/sheet33.xml"/><Relationship Id="rId68" Type="http://schemas.openxmlformats.org/officeDocument/2006/relationships/worksheet" Target="worksheets/sheet40.xml"/><Relationship Id="rId89" Type="http://schemas.openxmlformats.org/officeDocument/2006/relationships/worksheet" Target="worksheets/sheet47.xml"/><Relationship Id="rId112" Type="http://schemas.openxmlformats.org/officeDocument/2006/relationships/chartsheet" Target="chartsheets/sheet60.xml"/><Relationship Id="rId133" Type="http://schemas.openxmlformats.org/officeDocument/2006/relationships/chartsheet" Target="chartsheets/sheet72.xml"/><Relationship Id="rId154" Type="http://schemas.openxmlformats.org/officeDocument/2006/relationships/chartsheet" Target="chartsheets/sheet85.xml"/><Relationship Id="rId175" Type="http://schemas.openxmlformats.org/officeDocument/2006/relationships/chartsheet" Target="chartsheets/sheet97.xml"/><Relationship Id="rId196" Type="http://schemas.openxmlformats.org/officeDocument/2006/relationships/worksheet" Target="worksheets/sheet86.xml"/><Relationship Id="rId200" Type="http://schemas.openxmlformats.org/officeDocument/2006/relationships/chartsheet" Target="chartsheets/sheet112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97.xml"/><Relationship Id="rId242" Type="http://schemas.openxmlformats.org/officeDocument/2006/relationships/chartsheet" Target="chartsheets/sheet138.xml"/><Relationship Id="rId263" Type="http://schemas.openxmlformats.org/officeDocument/2006/relationships/chartsheet" Target="chartsheets/sheet150.xml"/><Relationship Id="rId37" Type="http://schemas.openxmlformats.org/officeDocument/2006/relationships/chartsheet" Target="chartsheets/sheet9.xml"/><Relationship Id="rId58" Type="http://schemas.openxmlformats.org/officeDocument/2006/relationships/chartsheet" Target="chartsheets/sheet23.xml"/><Relationship Id="rId79" Type="http://schemas.openxmlformats.org/officeDocument/2006/relationships/worksheet" Target="worksheets/sheet43.xml"/><Relationship Id="rId102" Type="http://schemas.openxmlformats.org/officeDocument/2006/relationships/chartsheet" Target="chartsheets/sheet50.xml"/><Relationship Id="rId123" Type="http://schemas.openxmlformats.org/officeDocument/2006/relationships/worksheet" Target="worksheets/sheet57.xml"/><Relationship Id="rId144" Type="http://schemas.openxmlformats.org/officeDocument/2006/relationships/chartsheet" Target="chartsheets/sheet80.xml"/><Relationship Id="rId90" Type="http://schemas.openxmlformats.org/officeDocument/2006/relationships/chartsheet" Target="chartsheets/sheet43.xml"/><Relationship Id="rId165" Type="http://schemas.openxmlformats.org/officeDocument/2006/relationships/chartsheet" Target="chartsheets/sheet92.xml"/><Relationship Id="rId186" Type="http://schemas.openxmlformats.org/officeDocument/2006/relationships/worksheet" Target="worksheets/sheet82.xml"/><Relationship Id="rId211" Type="http://schemas.openxmlformats.org/officeDocument/2006/relationships/chartsheet" Target="chartsheets/sheet119.xml"/><Relationship Id="rId232" Type="http://schemas.openxmlformats.org/officeDocument/2006/relationships/chartsheet" Target="chartsheets/sheet131.xml"/><Relationship Id="rId253" Type="http://schemas.openxmlformats.org/officeDocument/2006/relationships/chartsheet" Target="chartsheets/sheet143.xml"/><Relationship Id="rId274" Type="http://schemas.openxmlformats.org/officeDocument/2006/relationships/sharedStrings" Target="sharedStrings.xml"/><Relationship Id="rId27" Type="http://schemas.openxmlformats.org/officeDocument/2006/relationships/worksheet" Target="worksheets/sheet25.xml"/><Relationship Id="rId48" Type="http://schemas.openxmlformats.org/officeDocument/2006/relationships/chartsheet" Target="chartsheets/sheet15.xml"/><Relationship Id="rId69" Type="http://schemas.openxmlformats.org/officeDocument/2006/relationships/chartsheet" Target="chartsheets/sheet29.xml"/><Relationship Id="rId113" Type="http://schemas.openxmlformats.org/officeDocument/2006/relationships/chartsheet" Target="chartsheets/sheet61.xml"/><Relationship Id="rId134" Type="http://schemas.openxmlformats.org/officeDocument/2006/relationships/worksheet" Target="worksheets/sheet62.xml"/><Relationship Id="rId80" Type="http://schemas.openxmlformats.org/officeDocument/2006/relationships/chartsheet" Target="chartsheets/sheet37.xml"/><Relationship Id="rId155" Type="http://schemas.openxmlformats.org/officeDocument/2006/relationships/chartsheet" Target="chartsheets/sheet86.xml"/><Relationship Id="rId176" Type="http://schemas.openxmlformats.org/officeDocument/2006/relationships/chartsheet" Target="chartsheets/sheet98.xml"/><Relationship Id="rId197" Type="http://schemas.openxmlformats.org/officeDocument/2006/relationships/worksheet" Target="worksheets/sheet87.xml"/><Relationship Id="rId201" Type="http://schemas.openxmlformats.org/officeDocument/2006/relationships/worksheet" Target="worksheets/sheet89.xml"/><Relationship Id="rId222" Type="http://schemas.openxmlformats.org/officeDocument/2006/relationships/worksheet" Target="worksheets/sheet98.xml"/><Relationship Id="rId243" Type="http://schemas.openxmlformats.org/officeDocument/2006/relationships/worksheet" Target="worksheets/sheet105.xml"/><Relationship Id="rId264" Type="http://schemas.openxmlformats.org/officeDocument/2006/relationships/worksheet" Target="worksheets/sheet114.xml"/><Relationship Id="rId17" Type="http://schemas.openxmlformats.org/officeDocument/2006/relationships/worksheet" Target="worksheets/sheet17.xml"/><Relationship Id="rId38" Type="http://schemas.openxmlformats.org/officeDocument/2006/relationships/chartsheet" Target="chartsheets/sheet10.xml"/><Relationship Id="rId59" Type="http://schemas.openxmlformats.org/officeDocument/2006/relationships/chartsheet" Target="chartsheets/sheet24.xml"/><Relationship Id="rId103" Type="http://schemas.openxmlformats.org/officeDocument/2006/relationships/chartsheet" Target="chartsheets/sheet51.xml"/><Relationship Id="rId124" Type="http://schemas.openxmlformats.org/officeDocument/2006/relationships/chartsheet" Target="chartsheets/sheet67.xml"/><Relationship Id="rId70" Type="http://schemas.openxmlformats.org/officeDocument/2006/relationships/chartsheet" Target="chartsheets/sheet30.xml"/><Relationship Id="rId91" Type="http://schemas.openxmlformats.org/officeDocument/2006/relationships/chartsheet" Target="chartsheets/sheet44.xml"/><Relationship Id="rId145" Type="http://schemas.openxmlformats.org/officeDocument/2006/relationships/worksheet" Target="worksheets/sheet65.xml"/><Relationship Id="rId166" Type="http://schemas.openxmlformats.org/officeDocument/2006/relationships/worksheet" Target="worksheets/sheet74.xml"/><Relationship Id="rId187" Type="http://schemas.openxmlformats.org/officeDocument/2006/relationships/chartsheet" Target="chartsheets/sheet105.xml"/><Relationship Id="rId1" Type="http://schemas.openxmlformats.org/officeDocument/2006/relationships/worksheet" Target="worksheets/sheet1.xml"/><Relationship Id="rId212" Type="http://schemas.openxmlformats.org/officeDocument/2006/relationships/chartsheet" Target="chartsheets/sheet120.xml"/><Relationship Id="rId233" Type="http://schemas.openxmlformats.org/officeDocument/2006/relationships/chartsheet" Target="chartsheets/sheet132.xml"/><Relationship Id="rId254" Type="http://schemas.openxmlformats.org/officeDocument/2006/relationships/chartsheet" Target="chartsheets/sheet144.xml"/><Relationship Id="rId28" Type="http://schemas.openxmlformats.org/officeDocument/2006/relationships/chartsheet" Target="chartsheets/sheet3.xml"/><Relationship Id="rId49" Type="http://schemas.openxmlformats.org/officeDocument/2006/relationships/chartsheet" Target="chartsheets/sheet16.xml"/><Relationship Id="rId114" Type="http://schemas.openxmlformats.org/officeDocument/2006/relationships/chartsheet" Target="chartsheets/sheet62.xml"/><Relationship Id="rId275" Type="http://schemas.openxmlformats.org/officeDocument/2006/relationships/calcChain" Target="calcChain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woodland type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7.6760589483567246E-2</c:v>
                </c:pt>
                <c:pt idx="1">
                  <c:v>0.92323941051643266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-5.7157745353368782E-2"/>
                  <c:y val="-0.2170126652218375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14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2084.1569312808356</c:v>
                </c:pt>
                <c:pt idx="1">
                  <c:v>13119.398087414806</c:v>
                </c:pt>
                <c:pt idx="2">
                  <c:v>1950.4550660597627</c:v>
                </c:pt>
                <c:pt idx="3">
                  <c:v>525.14428058264969</c:v>
                </c:pt>
                <c:pt idx="4">
                  <c:v>155.34219419857556</c:v>
                </c:pt>
                <c:pt idx="5">
                  <c:v>152.16227906868761</c:v>
                </c:pt>
                <c:pt idx="6">
                  <c:v>1213.2037238755479</c:v>
                </c:pt>
                <c:pt idx="7">
                  <c:v>0</c:v>
                </c:pt>
                <c:pt idx="8">
                  <c:v>0</c:v>
                </c:pt>
                <c:pt idx="9">
                  <c:v>9.6877584319849976</c:v>
                </c:pt>
                <c:pt idx="10">
                  <c:v>37.454759006275076</c:v>
                </c:pt>
                <c:pt idx="11">
                  <c:v>9.0536028416000001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54825.413428423366</c:v>
                </c:pt>
                <c:pt idx="1">
                  <c:v>21010.875723812271</c:v>
                </c:pt>
                <c:pt idx="2">
                  <c:v>1208.3116620790277</c:v>
                </c:pt>
                <c:pt idx="3">
                  <c:v>614.93961895541383</c:v>
                </c:pt>
                <c:pt idx="4">
                  <c:v>1817.0936051883157</c:v>
                </c:pt>
                <c:pt idx="5">
                  <c:v>2413.6222242902295</c:v>
                </c:pt>
                <c:pt idx="6">
                  <c:v>4858.9450897320476</c:v>
                </c:pt>
                <c:pt idx="7">
                  <c:v>274.22719106242005</c:v>
                </c:pt>
                <c:pt idx="8">
                  <c:v>0</c:v>
                </c:pt>
                <c:pt idx="9">
                  <c:v>517.20149883377053</c:v>
                </c:pt>
                <c:pt idx="10">
                  <c:v>3382.7940584550092</c:v>
                </c:pt>
                <c:pt idx="11">
                  <c:v>133.09056502246517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8.6300000000000005E-3</c:v>
                </c:pt>
                <c:pt idx="1">
                  <c:v>8.26E-3</c:v>
                </c:pt>
                <c:pt idx="2">
                  <c:v>1.9190000000000002E-2</c:v>
                </c:pt>
                <c:pt idx="3">
                  <c:v>3.1739999999999997E-2</c:v>
                </c:pt>
                <c:pt idx="4">
                  <c:v>4.9549999999999997E-2</c:v>
                </c:pt>
                <c:pt idx="5">
                  <c:v>2.5360000000000001E-2</c:v>
                </c:pt>
                <c:pt idx="6">
                  <c:v>4.7640000000000002E-2</c:v>
                </c:pt>
                <c:pt idx="7">
                  <c:v>6.0000000000000001E-3</c:v>
                </c:pt>
                <c:pt idx="8">
                  <c:v>1.9499999999999999E-3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0.20176518000000002</c:v>
                  </c:pt>
                  <c:pt idx="1">
                    <c:v>0.27637678199999999</c:v>
                  </c:pt>
                  <c:pt idx="2">
                    <c:v>0.24210500699999998</c:v>
                  </c:pt>
                  <c:pt idx="3">
                    <c:v>0.17045221799999999</c:v>
                  </c:pt>
                  <c:pt idx="4">
                    <c:v>0.25430224600000001</c:v>
                  </c:pt>
                  <c:pt idx="5">
                    <c:v>0.22790644800000004</c:v>
                  </c:pt>
                  <c:pt idx="6">
                    <c:v>0.27696862999999999</c:v>
                  </c:pt>
                  <c:pt idx="7">
                    <c:v>0.12357474399999999</c:v>
                  </c:pt>
                  <c:pt idx="8">
                    <c:v>6.6443476000000001E-2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0.20176518000000002</c:v>
                  </c:pt>
                  <c:pt idx="1">
                    <c:v>0.27637678199999999</c:v>
                  </c:pt>
                  <c:pt idx="2">
                    <c:v>0.24210500699999998</c:v>
                  </c:pt>
                  <c:pt idx="3">
                    <c:v>0.17045221799999999</c:v>
                  </c:pt>
                  <c:pt idx="4">
                    <c:v>0.25430224600000001</c:v>
                  </c:pt>
                  <c:pt idx="5">
                    <c:v>0.22790644800000004</c:v>
                  </c:pt>
                  <c:pt idx="6">
                    <c:v>0.27696862999999999</c:v>
                  </c:pt>
                  <c:pt idx="7">
                    <c:v>0.12357474399999999</c:v>
                  </c:pt>
                  <c:pt idx="8">
                    <c:v>6.6443476000000001E-2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0.9154500000000001</c:v>
                </c:pt>
                <c:pt idx="1">
                  <c:v>1.55793</c:v>
                </c:pt>
                <c:pt idx="2">
                  <c:v>1.16229</c:v>
                </c:pt>
                <c:pt idx="3">
                  <c:v>0.74957000000000007</c:v>
                </c:pt>
                <c:pt idx="4">
                  <c:v>1.2115400000000001</c:v>
                </c:pt>
                <c:pt idx="5">
                  <c:v>0.88473000000000002</c:v>
                </c:pt>
                <c:pt idx="6">
                  <c:v>1.20947</c:v>
                </c:pt>
                <c:pt idx="7">
                  <c:v>0.21262</c:v>
                </c:pt>
                <c:pt idx="8">
                  <c:v>6.5890000000000004E-2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762176"/>
        <c:axId val="169792640"/>
      </c:barChart>
      <c:catAx>
        <c:axId val="1697621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9792640"/>
        <c:crosses val="autoZero"/>
        <c:auto val="1"/>
        <c:lblAlgn val="ctr"/>
        <c:lblOffset val="100"/>
        <c:noMultiLvlLbl val="0"/>
      </c:catAx>
      <c:valAx>
        <c:axId val="1697926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97621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8.0000000000000002E-3</c:v>
                </c:pt>
                <c:pt idx="2">
                  <c:v>3.927</c:v>
                </c:pt>
                <c:pt idx="3">
                  <c:v>8.0760000000000005</c:v>
                </c:pt>
                <c:pt idx="4">
                  <c:v>9.1</c:v>
                </c:pt>
                <c:pt idx="5">
                  <c:v>9.69</c:v>
                </c:pt>
                <c:pt idx="6">
                  <c:v>0.51500000000000001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0.16294319999999998</c:v>
                  </c:pt>
                  <c:pt idx="1">
                    <c:v>15.739930999999999</c:v>
                  </c:pt>
                  <c:pt idx="2">
                    <c:v>41.46817878842117</c:v>
                  </c:pt>
                  <c:pt idx="3">
                    <c:v>102.02381911585047</c:v>
                  </c:pt>
                  <c:pt idx="4">
                    <c:v>99.720040999999995</c:v>
                  </c:pt>
                  <c:pt idx="5">
                    <c:v>80.028249000000002</c:v>
                  </c:pt>
                  <c:pt idx="6">
                    <c:v>34.433778456640745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0.16294319999999998</c:v>
                  </c:pt>
                  <c:pt idx="1">
                    <c:v>15.739930999999999</c:v>
                  </c:pt>
                  <c:pt idx="2">
                    <c:v>41.46817878842117</c:v>
                  </c:pt>
                  <c:pt idx="3">
                    <c:v>102.02381911585047</c:v>
                  </c:pt>
                  <c:pt idx="4">
                    <c:v>99.720040999999995</c:v>
                  </c:pt>
                  <c:pt idx="5">
                    <c:v>80.028249000000002</c:v>
                  </c:pt>
                  <c:pt idx="6">
                    <c:v>34.433778456640745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0.47699999999999998</c:v>
                </c:pt>
                <c:pt idx="1">
                  <c:v>60.421999999999997</c:v>
                </c:pt>
                <c:pt idx="2">
                  <c:v>218.88399999999999</c:v>
                </c:pt>
                <c:pt idx="3">
                  <c:v>457.82</c:v>
                </c:pt>
                <c:pt idx="4">
                  <c:v>397.291</c:v>
                </c:pt>
                <c:pt idx="5">
                  <c:v>322.95499999999998</c:v>
                </c:pt>
                <c:pt idx="6">
                  <c:v>60.332999999999998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622912"/>
        <c:axId val="169632896"/>
      </c:barChart>
      <c:catAx>
        <c:axId val="1696229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9632896"/>
        <c:crosses val="autoZero"/>
        <c:auto val="1"/>
        <c:lblAlgn val="ctr"/>
        <c:lblOffset val="100"/>
        <c:noMultiLvlLbl val="0"/>
      </c:catAx>
      <c:valAx>
        <c:axId val="1696328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96229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8.0000000000000002E-3</c:v>
                </c:pt>
                <c:pt idx="2">
                  <c:v>3.927</c:v>
                </c:pt>
                <c:pt idx="3">
                  <c:v>8.0760000000000005</c:v>
                </c:pt>
                <c:pt idx="4">
                  <c:v>9.1</c:v>
                </c:pt>
                <c:pt idx="5">
                  <c:v>9.69</c:v>
                </c:pt>
                <c:pt idx="6">
                  <c:v>0.51500000000000001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0.16294319999999998</c:v>
                  </c:pt>
                  <c:pt idx="1">
                    <c:v>15.739930999999999</c:v>
                  </c:pt>
                  <c:pt idx="2">
                    <c:v>41.46817878842117</c:v>
                  </c:pt>
                  <c:pt idx="3">
                    <c:v>102.02381911585047</c:v>
                  </c:pt>
                  <c:pt idx="4">
                    <c:v>99.720040999999995</c:v>
                  </c:pt>
                  <c:pt idx="5">
                    <c:v>80.028249000000002</c:v>
                  </c:pt>
                  <c:pt idx="6">
                    <c:v>34.433778456640745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0.16294319999999998</c:v>
                  </c:pt>
                  <c:pt idx="1">
                    <c:v>15.739930999999999</c:v>
                  </c:pt>
                  <c:pt idx="2">
                    <c:v>41.46817878842117</c:v>
                  </c:pt>
                  <c:pt idx="3">
                    <c:v>102.02381911585047</c:v>
                  </c:pt>
                  <c:pt idx="4">
                    <c:v>99.720040999999995</c:v>
                  </c:pt>
                  <c:pt idx="5">
                    <c:v>80.028249000000002</c:v>
                  </c:pt>
                  <c:pt idx="6">
                    <c:v>34.433778456640745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0.47699999999999998</c:v>
                </c:pt>
                <c:pt idx="1">
                  <c:v>60.421999999999997</c:v>
                </c:pt>
                <c:pt idx="2">
                  <c:v>218.88399999999999</c:v>
                </c:pt>
                <c:pt idx="3">
                  <c:v>457.82</c:v>
                </c:pt>
                <c:pt idx="4">
                  <c:v>397.291</c:v>
                </c:pt>
                <c:pt idx="5">
                  <c:v>322.95499999999998</c:v>
                </c:pt>
                <c:pt idx="6">
                  <c:v>60.332999999999998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708544"/>
        <c:axId val="169710336"/>
      </c:barChart>
      <c:catAx>
        <c:axId val="1697085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 baseline="0"/>
            </a:pPr>
            <a:endParaRPr lang="en-US"/>
          </a:p>
        </c:txPr>
        <c:crossAx val="169710336"/>
        <c:crosses val="autoZero"/>
        <c:auto val="1"/>
        <c:lblAlgn val="ctr"/>
        <c:lblOffset val="100"/>
        <c:noMultiLvlLbl val="0"/>
      </c:catAx>
      <c:valAx>
        <c:axId val="1697103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20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r>
                  <a:rPr lang="en-US" sz="1400">
                    <a:latin typeface="+mn-lt"/>
                    <a:ea typeface="Verdana" panose="020B0604030504040204" pitchFamily="34" charset="0"/>
                    <a:cs typeface="Verdana" panose="020B0604030504040204" pitchFamily="34" charset="0"/>
                  </a:rPr>
                  <a:t>Standing volume (000 m</a:t>
                </a:r>
                <a:r>
                  <a:rPr lang="en-US" sz="1400" baseline="30000">
                    <a:latin typeface="+mn-lt"/>
                    <a:ea typeface="Verdana" panose="020B0604030504040204" pitchFamily="34" charset="0"/>
                    <a:cs typeface="Verdana" panose="020B0604030504040204" pitchFamily="34" charset="0"/>
                  </a:rPr>
                  <a:t>3</a:t>
                </a:r>
                <a:r>
                  <a:rPr lang="en-US" sz="1400">
                    <a:latin typeface="+mn-lt"/>
                    <a:ea typeface="Verdana" panose="020B0604030504040204" pitchFamily="34" charset="0"/>
                    <a:cs typeface="Verdana" panose="020B0604030504040204" pitchFamily="34" charset="0"/>
                  </a:rPr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+mn-lt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n-US"/>
          </a:p>
        </c:txPr>
        <c:crossAx val="169708544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400">
              <a:latin typeface="+mn-lt"/>
              <a:ea typeface="Verdana" panose="020B0604030504040204" pitchFamily="34" charset="0"/>
              <a:cs typeface="Verdan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0.39300000000000002</c:v>
                </c:pt>
                <c:pt idx="2">
                  <c:v>2.2850000000000001</c:v>
                </c:pt>
                <c:pt idx="3">
                  <c:v>6.0449999999999999</c:v>
                </c:pt>
                <c:pt idx="4">
                  <c:v>6.5389999999999997</c:v>
                </c:pt>
                <c:pt idx="5">
                  <c:v>3.8839999999999999</c:v>
                </c:pt>
                <c:pt idx="6">
                  <c:v>10.573</c:v>
                </c:pt>
                <c:pt idx="7">
                  <c:v>1.252</c:v>
                </c:pt>
                <c:pt idx="8">
                  <c:v>0.34499999999999997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1.4099778000000001</c:v>
                  </c:pt>
                  <c:pt idx="1">
                    <c:v>12.821788800000002</c:v>
                  </c:pt>
                  <c:pt idx="2">
                    <c:v>28.730419900000001</c:v>
                  </c:pt>
                  <c:pt idx="3">
                    <c:v>35.480532899999993</c:v>
                  </c:pt>
                  <c:pt idx="4">
                    <c:v>100.0356084</c:v>
                  </c:pt>
                  <c:pt idx="5">
                    <c:v>74.703943199999998</c:v>
                  </c:pt>
                  <c:pt idx="6">
                    <c:v>91.543149599999992</c:v>
                  </c:pt>
                  <c:pt idx="7">
                    <c:v>33.802097599999996</c:v>
                  </c:pt>
                  <c:pt idx="8">
                    <c:v>48.231771999999999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1.4099778000000001</c:v>
                  </c:pt>
                  <c:pt idx="1">
                    <c:v>12.821788800000002</c:v>
                  </c:pt>
                  <c:pt idx="2">
                    <c:v>28.730419900000001</c:v>
                  </c:pt>
                  <c:pt idx="3">
                    <c:v>35.480532899999993</c:v>
                  </c:pt>
                  <c:pt idx="4">
                    <c:v>100.0356084</c:v>
                  </c:pt>
                  <c:pt idx="5">
                    <c:v>74.703943199999998</c:v>
                  </c:pt>
                  <c:pt idx="6">
                    <c:v>91.543149599999992</c:v>
                  </c:pt>
                  <c:pt idx="7">
                    <c:v>33.802097599999996</c:v>
                  </c:pt>
                  <c:pt idx="8">
                    <c:v>48.231771999999999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2.0790000000000002</c:v>
                </c:pt>
                <c:pt idx="1">
                  <c:v>49.968000000000004</c:v>
                </c:pt>
                <c:pt idx="2">
                  <c:v>136.357</c:v>
                </c:pt>
                <c:pt idx="3">
                  <c:v>143.00899999999999</c:v>
                </c:pt>
                <c:pt idx="4">
                  <c:v>380.65300000000002</c:v>
                </c:pt>
                <c:pt idx="5">
                  <c:v>269.59199999999998</c:v>
                </c:pt>
                <c:pt idx="6">
                  <c:v>422.24700000000001</c:v>
                </c:pt>
                <c:pt idx="7">
                  <c:v>66.447999999999993</c:v>
                </c:pt>
                <c:pt idx="8">
                  <c:v>47.83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839616"/>
        <c:axId val="169870080"/>
      </c:barChart>
      <c:catAx>
        <c:axId val="1698396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9870080"/>
        <c:crosses val="autoZero"/>
        <c:auto val="1"/>
        <c:lblAlgn val="ctr"/>
        <c:lblOffset val="100"/>
        <c:noMultiLvlLbl val="0"/>
      </c:catAx>
      <c:valAx>
        <c:axId val="16987008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98396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0.39300000000000002</c:v>
                </c:pt>
                <c:pt idx="2">
                  <c:v>2.2850000000000001</c:v>
                </c:pt>
                <c:pt idx="3">
                  <c:v>6.0449999999999999</c:v>
                </c:pt>
                <c:pt idx="4">
                  <c:v>6.5389999999999997</c:v>
                </c:pt>
                <c:pt idx="5">
                  <c:v>3.8839999999999999</c:v>
                </c:pt>
                <c:pt idx="6">
                  <c:v>10.573</c:v>
                </c:pt>
                <c:pt idx="7">
                  <c:v>1.252</c:v>
                </c:pt>
                <c:pt idx="8">
                  <c:v>0.34499999999999997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1.4099778000000001</c:v>
                  </c:pt>
                  <c:pt idx="1">
                    <c:v>12.821788800000002</c:v>
                  </c:pt>
                  <c:pt idx="2">
                    <c:v>28.730419900000001</c:v>
                  </c:pt>
                  <c:pt idx="3">
                    <c:v>35.480532899999993</c:v>
                  </c:pt>
                  <c:pt idx="4">
                    <c:v>100.0356084</c:v>
                  </c:pt>
                  <c:pt idx="5">
                    <c:v>74.703943199999998</c:v>
                  </c:pt>
                  <c:pt idx="6">
                    <c:v>91.543149599999992</c:v>
                  </c:pt>
                  <c:pt idx="7">
                    <c:v>33.802097599999996</c:v>
                  </c:pt>
                  <c:pt idx="8">
                    <c:v>48.231771999999999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1.4099778000000001</c:v>
                  </c:pt>
                  <c:pt idx="1">
                    <c:v>12.821788800000002</c:v>
                  </c:pt>
                  <c:pt idx="2">
                    <c:v>28.730419900000001</c:v>
                  </c:pt>
                  <c:pt idx="3">
                    <c:v>35.480532899999993</c:v>
                  </c:pt>
                  <c:pt idx="4">
                    <c:v>100.0356084</c:v>
                  </c:pt>
                  <c:pt idx="5">
                    <c:v>74.703943199999998</c:v>
                  </c:pt>
                  <c:pt idx="6">
                    <c:v>91.543149599999992</c:v>
                  </c:pt>
                  <c:pt idx="7">
                    <c:v>33.802097599999996</c:v>
                  </c:pt>
                  <c:pt idx="8">
                    <c:v>48.231771999999999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2.0790000000000002</c:v>
                </c:pt>
                <c:pt idx="1">
                  <c:v>49.968000000000004</c:v>
                </c:pt>
                <c:pt idx="2">
                  <c:v>136.357</c:v>
                </c:pt>
                <c:pt idx="3">
                  <c:v>143.00899999999999</c:v>
                </c:pt>
                <c:pt idx="4">
                  <c:v>380.65300000000002</c:v>
                </c:pt>
                <c:pt idx="5">
                  <c:v>269.59199999999998</c:v>
                </c:pt>
                <c:pt idx="6">
                  <c:v>422.24700000000001</c:v>
                </c:pt>
                <c:pt idx="7">
                  <c:v>66.447999999999993</c:v>
                </c:pt>
                <c:pt idx="8">
                  <c:v>47.83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900672"/>
        <c:axId val="169906560"/>
      </c:barChart>
      <c:catAx>
        <c:axId val="1699006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9906560"/>
        <c:crosses val="autoZero"/>
        <c:auto val="1"/>
        <c:lblAlgn val="ctr"/>
        <c:lblOffset val="100"/>
        <c:noMultiLvlLbl val="0"/>
      </c:catAx>
      <c:valAx>
        <c:axId val="16990656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99006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2.1030000000000002</c:v>
                </c:pt>
                <c:pt idx="2">
                  <c:v>57.942</c:v>
                </c:pt>
                <c:pt idx="3">
                  <c:v>35.654000000000003</c:v>
                </c:pt>
                <c:pt idx="4">
                  <c:v>30.776</c:v>
                </c:pt>
                <c:pt idx="5">
                  <c:v>10.382999999999999</c:v>
                </c:pt>
                <c:pt idx="6">
                  <c:v>0.93100000000000005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121.16240959999998</c:v>
                  </c:pt>
                  <c:pt idx="1">
                    <c:v>580.12064809999993</c:v>
                  </c:pt>
                  <c:pt idx="2">
                    <c:v>627.66925274279038</c:v>
                  </c:pt>
                  <c:pt idx="3">
                    <c:v>351.60666965958347</c:v>
                  </c:pt>
                  <c:pt idx="4">
                    <c:v>146.621149</c:v>
                  </c:pt>
                  <c:pt idx="5">
                    <c:v>88.651143599999997</c:v>
                  </c:pt>
                  <c:pt idx="6">
                    <c:v>35.578819431064403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121.16240959999998</c:v>
                  </c:pt>
                  <c:pt idx="1">
                    <c:v>580.12064809999993</c:v>
                  </c:pt>
                  <c:pt idx="2">
                    <c:v>627.66925274279038</c:v>
                  </c:pt>
                  <c:pt idx="3">
                    <c:v>351.60666965958347</c:v>
                  </c:pt>
                  <c:pt idx="4">
                    <c:v>146.621149</c:v>
                  </c:pt>
                  <c:pt idx="5">
                    <c:v>88.651143599999997</c:v>
                  </c:pt>
                  <c:pt idx="6">
                    <c:v>35.578819431064403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326.05599999999998</c:v>
                </c:pt>
                <c:pt idx="1">
                  <c:v>2887.6089999999999</c:v>
                </c:pt>
                <c:pt idx="2">
                  <c:v>3137.8470000000002</c:v>
                </c:pt>
                <c:pt idx="3">
                  <c:v>1496.4159999999999</c:v>
                </c:pt>
                <c:pt idx="4">
                  <c:v>509.45499999999998</c:v>
                </c:pt>
                <c:pt idx="5">
                  <c:v>292.86799999999999</c:v>
                </c:pt>
                <c:pt idx="6">
                  <c:v>58.009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0343040"/>
        <c:axId val="170348928"/>
      </c:barChart>
      <c:catAx>
        <c:axId val="1703430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0348928"/>
        <c:crosses val="autoZero"/>
        <c:auto val="1"/>
        <c:lblAlgn val="ctr"/>
        <c:lblOffset val="100"/>
        <c:noMultiLvlLbl val="0"/>
      </c:catAx>
      <c:valAx>
        <c:axId val="1703489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03430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2.1030000000000002</c:v>
                </c:pt>
                <c:pt idx="2">
                  <c:v>57.942</c:v>
                </c:pt>
                <c:pt idx="3">
                  <c:v>35.654000000000003</c:v>
                </c:pt>
                <c:pt idx="4">
                  <c:v>30.776</c:v>
                </c:pt>
                <c:pt idx="5">
                  <c:v>10.382999999999999</c:v>
                </c:pt>
                <c:pt idx="6">
                  <c:v>0.93100000000000005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121.16240959999998</c:v>
                  </c:pt>
                  <c:pt idx="1">
                    <c:v>580.12064809999993</c:v>
                  </c:pt>
                  <c:pt idx="2">
                    <c:v>627.66925274279038</c:v>
                  </c:pt>
                  <c:pt idx="3">
                    <c:v>351.60666965958347</c:v>
                  </c:pt>
                  <c:pt idx="4">
                    <c:v>146.621149</c:v>
                  </c:pt>
                  <c:pt idx="5">
                    <c:v>88.651143599999997</c:v>
                  </c:pt>
                  <c:pt idx="6">
                    <c:v>35.578819431064403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121.16240959999998</c:v>
                  </c:pt>
                  <c:pt idx="1">
                    <c:v>580.12064809999993</c:v>
                  </c:pt>
                  <c:pt idx="2">
                    <c:v>627.66925274279038</c:v>
                  </c:pt>
                  <c:pt idx="3">
                    <c:v>351.60666965958347</c:v>
                  </c:pt>
                  <c:pt idx="4">
                    <c:v>146.621149</c:v>
                  </c:pt>
                  <c:pt idx="5">
                    <c:v>88.651143599999997</c:v>
                  </c:pt>
                  <c:pt idx="6">
                    <c:v>35.578819431064403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326.05599999999998</c:v>
                </c:pt>
                <c:pt idx="1">
                  <c:v>2887.6089999999999</c:v>
                </c:pt>
                <c:pt idx="2">
                  <c:v>3137.8470000000002</c:v>
                </c:pt>
                <c:pt idx="3">
                  <c:v>1496.4159999999999</c:v>
                </c:pt>
                <c:pt idx="4">
                  <c:v>509.45499999999998</c:v>
                </c:pt>
                <c:pt idx="5">
                  <c:v>292.86799999999999</c:v>
                </c:pt>
                <c:pt idx="6">
                  <c:v>58.009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240832"/>
        <c:axId val="169250816"/>
      </c:barChart>
      <c:catAx>
        <c:axId val="1692408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9250816"/>
        <c:crosses val="autoZero"/>
        <c:auto val="1"/>
        <c:lblAlgn val="ctr"/>
        <c:lblOffset val="100"/>
        <c:noMultiLvlLbl val="0"/>
      </c:catAx>
      <c:valAx>
        <c:axId val="1692508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92408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22.216999999999999</c:v>
                </c:pt>
                <c:pt idx="2">
                  <c:v>37.374000000000002</c:v>
                </c:pt>
                <c:pt idx="3">
                  <c:v>44.912999999999997</c:v>
                </c:pt>
                <c:pt idx="4">
                  <c:v>19.744</c:v>
                </c:pt>
                <c:pt idx="5">
                  <c:v>6.2990000000000004</c:v>
                </c:pt>
                <c:pt idx="6">
                  <c:v>6.6890000000000001</c:v>
                </c:pt>
                <c:pt idx="7">
                  <c:v>0.47899999999999998</c:v>
                </c:pt>
                <c:pt idx="8">
                  <c:v>7.5999999999999998E-2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162.93379860000002</c:v>
                  </c:pt>
                  <c:pt idx="1">
                    <c:v>624.77849360000005</c:v>
                  </c:pt>
                  <c:pt idx="2">
                    <c:v>514.71498559999998</c:v>
                  </c:pt>
                  <c:pt idx="3">
                    <c:v>218.59072739999999</c:v>
                  </c:pt>
                  <c:pt idx="4">
                    <c:v>283.50559559999999</c:v>
                  </c:pt>
                  <c:pt idx="5">
                    <c:v>70.994238199999984</c:v>
                  </c:pt>
                  <c:pt idx="6">
                    <c:v>63.4966686</c:v>
                  </c:pt>
                  <c:pt idx="7">
                    <c:v>11.357228100000002</c:v>
                  </c:pt>
                  <c:pt idx="8">
                    <c:v>6.2883824000000006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162.93379860000002</c:v>
                  </c:pt>
                  <c:pt idx="1">
                    <c:v>624.77849360000005</c:v>
                  </c:pt>
                  <c:pt idx="2">
                    <c:v>514.71498559999998</c:v>
                  </c:pt>
                  <c:pt idx="3">
                    <c:v>218.59072739999999</c:v>
                  </c:pt>
                  <c:pt idx="4">
                    <c:v>283.50559559999999</c:v>
                  </c:pt>
                  <c:pt idx="5">
                    <c:v>70.994238199999984</c:v>
                  </c:pt>
                  <c:pt idx="6">
                    <c:v>63.4966686</c:v>
                  </c:pt>
                  <c:pt idx="7">
                    <c:v>11.357228100000002</c:v>
                  </c:pt>
                  <c:pt idx="8">
                    <c:v>6.2883824000000006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258.54300000000001</c:v>
                </c:pt>
                <c:pt idx="1">
                  <c:v>3525.8380000000002</c:v>
                </c:pt>
                <c:pt idx="2">
                  <c:v>2446.364</c:v>
                </c:pt>
                <c:pt idx="3">
                  <c:v>876.81799999999998</c:v>
                </c:pt>
                <c:pt idx="4">
                  <c:v>1024.9659999999999</c:v>
                </c:pt>
                <c:pt idx="5">
                  <c:v>278.51799999999997</c:v>
                </c:pt>
                <c:pt idx="6">
                  <c:v>268.25799999999998</c:v>
                </c:pt>
                <c:pt idx="7">
                  <c:v>22.719000000000001</c:v>
                </c:pt>
                <c:pt idx="8">
                  <c:v>6.2359999999999998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326848"/>
        <c:axId val="169336832"/>
      </c:barChart>
      <c:catAx>
        <c:axId val="1693268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9336832"/>
        <c:crosses val="autoZero"/>
        <c:auto val="1"/>
        <c:lblAlgn val="ctr"/>
        <c:lblOffset val="100"/>
        <c:noMultiLvlLbl val="0"/>
      </c:catAx>
      <c:valAx>
        <c:axId val="1693368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93268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22.216999999999999</c:v>
                </c:pt>
                <c:pt idx="2">
                  <c:v>37.374000000000002</c:v>
                </c:pt>
                <c:pt idx="3">
                  <c:v>44.912999999999997</c:v>
                </c:pt>
                <c:pt idx="4">
                  <c:v>19.744</c:v>
                </c:pt>
                <c:pt idx="5">
                  <c:v>6.2990000000000004</c:v>
                </c:pt>
                <c:pt idx="6">
                  <c:v>6.6890000000000001</c:v>
                </c:pt>
                <c:pt idx="7">
                  <c:v>0.47899999999999998</c:v>
                </c:pt>
                <c:pt idx="8">
                  <c:v>7.5999999999999998E-2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162.93379860000002</c:v>
                  </c:pt>
                  <c:pt idx="1">
                    <c:v>624.77849360000005</c:v>
                  </c:pt>
                  <c:pt idx="2">
                    <c:v>514.71498559999998</c:v>
                  </c:pt>
                  <c:pt idx="3">
                    <c:v>218.59072739999999</c:v>
                  </c:pt>
                  <c:pt idx="4">
                    <c:v>283.50559559999999</c:v>
                  </c:pt>
                  <c:pt idx="5">
                    <c:v>70.994238199999984</c:v>
                  </c:pt>
                  <c:pt idx="6">
                    <c:v>63.4966686</c:v>
                  </c:pt>
                  <c:pt idx="7">
                    <c:v>11.357228100000002</c:v>
                  </c:pt>
                  <c:pt idx="8">
                    <c:v>6.2883824000000006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162.93379860000002</c:v>
                  </c:pt>
                  <c:pt idx="1">
                    <c:v>624.77849360000005</c:v>
                  </c:pt>
                  <c:pt idx="2">
                    <c:v>514.71498559999998</c:v>
                  </c:pt>
                  <c:pt idx="3">
                    <c:v>218.59072739999999</c:v>
                  </c:pt>
                  <c:pt idx="4">
                    <c:v>283.50559559999999</c:v>
                  </c:pt>
                  <c:pt idx="5">
                    <c:v>70.994238199999984</c:v>
                  </c:pt>
                  <c:pt idx="6">
                    <c:v>63.4966686</c:v>
                  </c:pt>
                  <c:pt idx="7">
                    <c:v>11.357228100000002</c:v>
                  </c:pt>
                  <c:pt idx="8">
                    <c:v>6.2883824000000006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258.54300000000001</c:v>
                </c:pt>
                <c:pt idx="1">
                  <c:v>3525.8380000000002</c:v>
                </c:pt>
                <c:pt idx="2">
                  <c:v>2446.364</c:v>
                </c:pt>
                <c:pt idx="3">
                  <c:v>876.81799999999998</c:v>
                </c:pt>
                <c:pt idx="4">
                  <c:v>1024.9659999999999</c:v>
                </c:pt>
                <c:pt idx="5">
                  <c:v>278.51799999999997</c:v>
                </c:pt>
                <c:pt idx="6">
                  <c:v>268.25799999999998</c:v>
                </c:pt>
                <c:pt idx="7">
                  <c:v>22.719000000000001</c:v>
                </c:pt>
                <c:pt idx="8">
                  <c:v>6.2359999999999998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0436480"/>
        <c:axId val="170438016"/>
      </c:barChart>
      <c:catAx>
        <c:axId val="1704364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0438016"/>
        <c:crosses val="autoZero"/>
        <c:auto val="1"/>
        <c:lblAlgn val="ctr"/>
        <c:lblOffset val="100"/>
        <c:noMultiLvlLbl val="0"/>
      </c:catAx>
      <c:valAx>
        <c:axId val="1704380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04364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8.1678099999999993</c:v>
                </c:pt>
                <c:pt idx="1">
                  <c:v>1549.499</c:v>
                </c:pt>
                <c:pt idx="2">
                  <c:v>8846.0510000000013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61.188109999999995</c:v>
                </c:pt>
                <c:pt idx="1">
                  <c:v>10038.001</c:v>
                </c:pt>
                <c:pt idx="2">
                  <c:v>69526.892999999996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31.440729999999999</c:v>
                </c:pt>
                <c:pt idx="1">
                  <c:v>8384.402</c:v>
                </c:pt>
                <c:pt idx="2">
                  <c:v>31594.226000000002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945536"/>
        <c:axId val="168947072"/>
      </c:barChart>
      <c:catAx>
        <c:axId val="168945536"/>
        <c:scaling>
          <c:orientation val="maxMin"/>
        </c:scaling>
        <c:delete val="0"/>
        <c:axPos val="l"/>
        <c:majorTickMark val="out"/>
        <c:minorTickMark val="none"/>
        <c:tickLblPos val="nextTo"/>
        <c:crossAx val="168947072"/>
        <c:crosses val="autoZero"/>
        <c:auto val="1"/>
        <c:lblAlgn val="ctr"/>
        <c:lblOffset val="100"/>
        <c:noMultiLvlLbl val="0"/>
      </c:catAx>
      <c:valAx>
        <c:axId val="16894707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6894553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200" b="0" i="0" u="none" strike="noStrike" baseline="0">
                <a:effectLst/>
              </a:rPr>
              <a:t>Woodland area by size class distribution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12288.922884011025</c:v>
                </c:pt>
                <c:pt idx="1">
                  <c:v>23785.892026046407</c:v>
                </c:pt>
                <c:pt idx="2">
                  <c:v>11577.033847640852</c:v>
                </c:pt>
                <c:pt idx="3">
                  <c:v>16283.269752958302</c:v>
                </c:pt>
                <c:pt idx="4">
                  <c:v>13103.9509893596</c:v>
                </c:pt>
                <c:pt idx="5">
                  <c:v>16777.689165646461</c:v>
                </c:pt>
                <c:pt idx="6">
                  <c:v>16495.884098404353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5250560"/>
        <c:axId val="125261312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12307</c:v>
                </c:pt>
                <c:pt idx="1">
                  <c:v>5764</c:v>
                </c:pt>
                <c:pt idx="2">
                  <c:v>833</c:v>
                </c:pt>
                <c:pt idx="3">
                  <c:v>537</c:v>
                </c:pt>
                <c:pt idx="4">
                  <c:v>193</c:v>
                </c:pt>
                <c:pt idx="5">
                  <c:v>95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50560"/>
        <c:axId val="125261312"/>
      </c:lineChart>
      <c:catAx>
        <c:axId val="12525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5261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526131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52505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8.1678099999999993</c:v>
                </c:pt>
                <c:pt idx="1">
                  <c:v>1549.499</c:v>
                </c:pt>
                <c:pt idx="2">
                  <c:v>8846.0510000000013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61.188109999999995</c:v>
                </c:pt>
                <c:pt idx="1">
                  <c:v>10038.001</c:v>
                </c:pt>
                <c:pt idx="2">
                  <c:v>69526.892999999996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31.440729999999999</c:v>
                </c:pt>
                <c:pt idx="1">
                  <c:v>8384.402</c:v>
                </c:pt>
                <c:pt idx="2">
                  <c:v>31594.226000000002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27072"/>
        <c:axId val="169028608"/>
      </c:barChart>
      <c:catAx>
        <c:axId val="169027072"/>
        <c:scaling>
          <c:orientation val="maxMin"/>
        </c:scaling>
        <c:delete val="0"/>
        <c:axPos val="l"/>
        <c:majorTickMark val="out"/>
        <c:minorTickMark val="none"/>
        <c:tickLblPos val="nextTo"/>
        <c:crossAx val="169028608"/>
        <c:crosses val="autoZero"/>
        <c:auto val="1"/>
        <c:lblAlgn val="ctr"/>
        <c:lblOffset val="100"/>
        <c:noMultiLvlLbl val="0"/>
      </c:catAx>
      <c:valAx>
        <c:axId val="16902860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6902707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2.1049999999999999E-2</c:v>
                </c:pt>
                <c:pt idx="1">
                  <c:v>7.7599999999999995E-3</c:v>
                </c:pt>
                <c:pt idx="2">
                  <c:v>4.0890000000000003E-2</c:v>
                </c:pt>
                <c:pt idx="3">
                  <c:v>0.11859</c:v>
                </c:pt>
                <c:pt idx="4">
                  <c:v>0.10945999999999999</c:v>
                </c:pt>
                <c:pt idx="5">
                  <c:v>3.9469999999999998E-2</c:v>
                </c:pt>
                <c:pt idx="6">
                  <c:v>7.7799999999999994E-2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0.30106289399999997</c:v>
                  </c:pt>
                  <c:pt idx="1">
                    <c:v>0.28662500000000002</c:v>
                  </c:pt>
                  <c:pt idx="2">
                    <c:v>0.27468958517104425</c:v>
                  </c:pt>
                  <c:pt idx="3">
                    <c:v>0.30580117481815089</c:v>
                  </c:pt>
                  <c:pt idx="4">
                    <c:v>0.36787727199999998</c:v>
                  </c:pt>
                  <c:pt idx="5">
                    <c:v>0.46026814800000004</c:v>
                  </c:pt>
                  <c:pt idx="6">
                    <c:v>0.46432154247987761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0.30106289399999997</c:v>
                  </c:pt>
                  <c:pt idx="1">
                    <c:v>0.28662500000000002</c:v>
                  </c:pt>
                  <c:pt idx="2">
                    <c:v>0.27468958517104425</c:v>
                  </c:pt>
                  <c:pt idx="3">
                    <c:v>0.30580117481815089</c:v>
                  </c:pt>
                  <c:pt idx="4">
                    <c:v>0.36787727199999998</c:v>
                  </c:pt>
                  <c:pt idx="5">
                    <c:v>0.46026814800000004</c:v>
                  </c:pt>
                  <c:pt idx="6">
                    <c:v>0.46432154247987761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0.90627000000000002</c:v>
                </c:pt>
                <c:pt idx="1">
                  <c:v>1.25</c:v>
                </c:pt>
                <c:pt idx="2">
                  <c:v>1.37832</c:v>
                </c:pt>
                <c:pt idx="3">
                  <c:v>1.4631599999999998</c:v>
                </c:pt>
                <c:pt idx="4">
                  <c:v>1.70156</c:v>
                </c:pt>
                <c:pt idx="5">
                  <c:v>2.7462300000000002</c:v>
                </c:pt>
                <c:pt idx="6">
                  <c:v>1.37294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0277120"/>
        <c:axId val="170287104"/>
      </c:barChart>
      <c:catAx>
        <c:axId val="1702771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0287104"/>
        <c:crosses val="autoZero"/>
        <c:auto val="1"/>
        <c:lblAlgn val="ctr"/>
        <c:lblOffset val="100"/>
        <c:noMultiLvlLbl val="0"/>
      </c:catAx>
      <c:valAx>
        <c:axId val="1702871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702771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2.1049999999999999E-2</c:v>
                </c:pt>
                <c:pt idx="1">
                  <c:v>7.7599999999999995E-3</c:v>
                </c:pt>
                <c:pt idx="2">
                  <c:v>4.0890000000000003E-2</c:v>
                </c:pt>
                <c:pt idx="3">
                  <c:v>0.11859</c:v>
                </c:pt>
                <c:pt idx="4">
                  <c:v>0.10945999999999999</c:v>
                </c:pt>
                <c:pt idx="5">
                  <c:v>3.9469999999999998E-2</c:v>
                </c:pt>
                <c:pt idx="6">
                  <c:v>7.7799999999999994E-2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0.30106289399999997</c:v>
                  </c:pt>
                  <c:pt idx="1">
                    <c:v>0.28662500000000002</c:v>
                  </c:pt>
                  <c:pt idx="2">
                    <c:v>0.27468958517104425</c:v>
                  </c:pt>
                  <c:pt idx="3">
                    <c:v>0.30580117481815089</c:v>
                  </c:pt>
                  <c:pt idx="4">
                    <c:v>0.36787727199999998</c:v>
                  </c:pt>
                  <c:pt idx="5">
                    <c:v>0.46026814800000004</c:v>
                  </c:pt>
                  <c:pt idx="6">
                    <c:v>0.46432154247987761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0.30106289399999997</c:v>
                  </c:pt>
                  <c:pt idx="1">
                    <c:v>0.28662500000000002</c:v>
                  </c:pt>
                  <c:pt idx="2">
                    <c:v>0.27468958517104425</c:v>
                  </c:pt>
                  <c:pt idx="3">
                    <c:v>0.30580117481815089</c:v>
                  </c:pt>
                  <c:pt idx="4">
                    <c:v>0.36787727199999998</c:v>
                  </c:pt>
                  <c:pt idx="5">
                    <c:v>0.46026814800000004</c:v>
                  </c:pt>
                  <c:pt idx="6">
                    <c:v>0.46432154247987761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0.90627000000000002</c:v>
                </c:pt>
                <c:pt idx="1">
                  <c:v>1.25</c:v>
                </c:pt>
                <c:pt idx="2">
                  <c:v>1.37832</c:v>
                </c:pt>
                <c:pt idx="3">
                  <c:v>1.4631599999999998</c:v>
                </c:pt>
                <c:pt idx="4">
                  <c:v>1.70156</c:v>
                </c:pt>
                <c:pt idx="5">
                  <c:v>2.7462300000000002</c:v>
                </c:pt>
                <c:pt idx="6">
                  <c:v>1.37294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1210624"/>
        <c:axId val="171212160"/>
      </c:barChart>
      <c:catAx>
        <c:axId val="1712106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1212160"/>
        <c:crosses val="autoZero"/>
        <c:auto val="1"/>
        <c:lblAlgn val="ctr"/>
        <c:lblOffset val="100"/>
        <c:noMultiLvlLbl val="0"/>
      </c:catAx>
      <c:valAx>
        <c:axId val="17121216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712106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3.6490000000000002E-2</c:v>
                </c:pt>
                <c:pt idx="1">
                  <c:v>2.9069999999999999E-2</c:v>
                </c:pt>
                <c:pt idx="2">
                  <c:v>4.6640000000000001E-2</c:v>
                </c:pt>
                <c:pt idx="3">
                  <c:v>5.849E-2</c:v>
                </c:pt>
                <c:pt idx="4">
                  <c:v>0.12556</c:v>
                </c:pt>
                <c:pt idx="5">
                  <c:v>7.4099999999999999E-2</c:v>
                </c:pt>
                <c:pt idx="6">
                  <c:v>4.301E-2</c:v>
                </c:pt>
                <c:pt idx="7">
                  <c:v>1.66E-3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0.32343866399999999</c:v>
                  </c:pt>
                  <c:pt idx="1">
                    <c:v>0.27037273800000006</c:v>
                  </c:pt>
                  <c:pt idx="2">
                    <c:v>0.16396078599999997</c:v>
                  </c:pt>
                  <c:pt idx="3">
                    <c:v>0.21989640799999996</c:v>
                  </c:pt>
                  <c:pt idx="4">
                    <c:v>0.27110034999999999</c:v>
                  </c:pt>
                  <c:pt idx="5">
                    <c:v>0.30497619599999992</c:v>
                  </c:pt>
                  <c:pt idx="6">
                    <c:v>0.400868324</c:v>
                  </c:pt>
                  <c:pt idx="7">
                    <c:v>0.37063562499999997</c:v>
                  </c:pt>
                  <c:pt idx="8">
                    <c:v>0.43515626800000001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0.32343866399999999</c:v>
                  </c:pt>
                  <c:pt idx="1">
                    <c:v>0.27037273800000006</c:v>
                  </c:pt>
                  <c:pt idx="2">
                    <c:v>0.16396078599999997</c:v>
                  </c:pt>
                  <c:pt idx="3">
                    <c:v>0.21989640799999996</c:v>
                  </c:pt>
                  <c:pt idx="4">
                    <c:v>0.27110034999999999</c:v>
                  </c:pt>
                  <c:pt idx="5">
                    <c:v>0.30497619599999992</c:v>
                  </c:pt>
                  <c:pt idx="6">
                    <c:v>0.400868324</c:v>
                  </c:pt>
                  <c:pt idx="7">
                    <c:v>0.37063562499999997</c:v>
                  </c:pt>
                  <c:pt idx="8">
                    <c:v>0.43515626800000001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1.3965399999999999</c:v>
                </c:pt>
                <c:pt idx="1">
                  <c:v>1.0331400000000002</c:v>
                </c:pt>
                <c:pt idx="2">
                  <c:v>0.53616999999999992</c:v>
                </c:pt>
                <c:pt idx="3">
                  <c:v>0.77866999999999997</c:v>
                </c:pt>
                <c:pt idx="4">
                  <c:v>1.37266</c:v>
                </c:pt>
                <c:pt idx="5">
                  <c:v>1.4641199999999999</c:v>
                </c:pt>
                <c:pt idx="6">
                  <c:v>2.2482800000000003</c:v>
                </c:pt>
                <c:pt idx="7">
                  <c:v>1.04375</c:v>
                </c:pt>
                <c:pt idx="8">
                  <c:v>0.94516999999999995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1300736"/>
        <c:axId val="171302272"/>
      </c:barChart>
      <c:catAx>
        <c:axId val="1713007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1302272"/>
        <c:crosses val="autoZero"/>
        <c:auto val="1"/>
        <c:lblAlgn val="ctr"/>
        <c:lblOffset val="100"/>
        <c:noMultiLvlLbl val="0"/>
      </c:catAx>
      <c:valAx>
        <c:axId val="17130227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7130073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3.6490000000000002E-2</c:v>
                </c:pt>
                <c:pt idx="1">
                  <c:v>2.9069999999999999E-2</c:v>
                </c:pt>
                <c:pt idx="2">
                  <c:v>4.6640000000000001E-2</c:v>
                </c:pt>
                <c:pt idx="3">
                  <c:v>5.849E-2</c:v>
                </c:pt>
                <c:pt idx="4">
                  <c:v>0.12556</c:v>
                </c:pt>
                <c:pt idx="5">
                  <c:v>7.4099999999999999E-2</c:v>
                </c:pt>
                <c:pt idx="6">
                  <c:v>4.301E-2</c:v>
                </c:pt>
                <c:pt idx="7">
                  <c:v>1.66E-3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0.32343866399999999</c:v>
                  </c:pt>
                  <c:pt idx="1">
                    <c:v>0.27037273800000006</c:v>
                  </c:pt>
                  <c:pt idx="2">
                    <c:v>0.16396078599999997</c:v>
                  </c:pt>
                  <c:pt idx="3">
                    <c:v>0.21989640799999996</c:v>
                  </c:pt>
                  <c:pt idx="4">
                    <c:v>0.27110034999999999</c:v>
                  </c:pt>
                  <c:pt idx="5">
                    <c:v>0.30497619599999992</c:v>
                  </c:pt>
                  <c:pt idx="6">
                    <c:v>0.400868324</c:v>
                  </c:pt>
                  <c:pt idx="7">
                    <c:v>0.37063562499999997</c:v>
                  </c:pt>
                  <c:pt idx="8">
                    <c:v>0.43515626800000001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0.32343866399999999</c:v>
                  </c:pt>
                  <c:pt idx="1">
                    <c:v>0.27037273800000006</c:v>
                  </c:pt>
                  <c:pt idx="2">
                    <c:v>0.16396078599999997</c:v>
                  </c:pt>
                  <c:pt idx="3">
                    <c:v>0.21989640799999996</c:v>
                  </c:pt>
                  <c:pt idx="4">
                    <c:v>0.27110034999999999</c:v>
                  </c:pt>
                  <c:pt idx="5">
                    <c:v>0.30497619599999992</c:v>
                  </c:pt>
                  <c:pt idx="6">
                    <c:v>0.400868324</c:v>
                  </c:pt>
                  <c:pt idx="7">
                    <c:v>0.37063562499999997</c:v>
                  </c:pt>
                  <c:pt idx="8">
                    <c:v>0.43515626800000001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1.3965399999999999</c:v>
                </c:pt>
                <c:pt idx="1">
                  <c:v>1.0331400000000002</c:v>
                </c:pt>
                <c:pt idx="2">
                  <c:v>0.53616999999999992</c:v>
                </c:pt>
                <c:pt idx="3">
                  <c:v>0.77866999999999997</c:v>
                </c:pt>
                <c:pt idx="4">
                  <c:v>1.37266</c:v>
                </c:pt>
                <c:pt idx="5">
                  <c:v>1.4641199999999999</c:v>
                </c:pt>
                <c:pt idx="6">
                  <c:v>2.2482800000000003</c:v>
                </c:pt>
                <c:pt idx="7">
                  <c:v>1.04375</c:v>
                </c:pt>
                <c:pt idx="8">
                  <c:v>0.94516999999999995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997824"/>
        <c:axId val="169999360"/>
      </c:barChart>
      <c:catAx>
        <c:axId val="1699978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9999360"/>
        <c:crosses val="autoZero"/>
        <c:auto val="1"/>
        <c:lblAlgn val="ctr"/>
        <c:lblOffset val="100"/>
        <c:noMultiLvlLbl val="0"/>
      </c:catAx>
      <c:valAx>
        <c:axId val="16999936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99978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8.9999999999999993E-3</c:v>
                </c:pt>
                <c:pt idx="2">
                  <c:v>2.0950000000000002</c:v>
                </c:pt>
                <c:pt idx="3">
                  <c:v>18.853999999999999</c:v>
                </c:pt>
                <c:pt idx="4">
                  <c:v>19.218</c:v>
                </c:pt>
                <c:pt idx="5">
                  <c:v>7.5259999999999998</c:v>
                </c:pt>
                <c:pt idx="6">
                  <c:v>16.155999999999999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8.5121360999999993</c:v>
                  </c:pt>
                  <c:pt idx="2">
                    <c:v>41.102378374645504</c:v>
                  </c:pt>
                  <c:pt idx="3">
                    <c:v>81.97050932661115</c:v>
                  </c:pt>
                  <c:pt idx="4">
                    <c:v>169.56388950000002</c:v>
                  </c:pt>
                  <c:pt idx="5">
                    <c:v>230.71763299999998</c:v>
                  </c:pt>
                  <c:pt idx="6">
                    <c:v>156.36093382557584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8.5121360999999993</c:v>
                  </c:pt>
                  <c:pt idx="2">
                    <c:v>41.102378374645504</c:v>
                  </c:pt>
                  <c:pt idx="3">
                    <c:v>81.97050932661115</c:v>
                  </c:pt>
                  <c:pt idx="4">
                    <c:v>169.56388950000002</c:v>
                  </c:pt>
                  <c:pt idx="5">
                    <c:v>230.71763299999998</c:v>
                  </c:pt>
                  <c:pt idx="6">
                    <c:v>156.36093382557584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28.593</c:v>
                </c:pt>
                <c:pt idx="2">
                  <c:v>161.14699999999999</c:v>
                </c:pt>
                <c:pt idx="3">
                  <c:v>343.68200000000002</c:v>
                </c:pt>
                <c:pt idx="4">
                  <c:v>608.84699999999998</c:v>
                </c:pt>
                <c:pt idx="5">
                  <c:v>1071.6099999999999</c:v>
                </c:pt>
                <c:pt idx="6">
                  <c:v>457.78800000000001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0063360"/>
        <c:axId val="170064896"/>
      </c:barChart>
      <c:catAx>
        <c:axId val="1700633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0064896"/>
        <c:crosses val="autoZero"/>
        <c:auto val="1"/>
        <c:lblAlgn val="ctr"/>
        <c:lblOffset val="100"/>
        <c:noMultiLvlLbl val="0"/>
      </c:catAx>
      <c:valAx>
        <c:axId val="1700648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00633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8.9999999999999993E-3</c:v>
                </c:pt>
                <c:pt idx="2">
                  <c:v>2.0950000000000002</c:v>
                </c:pt>
                <c:pt idx="3">
                  <c:v>18.853999999999999</c:v>
                </c:pt>
                <c:pt idx="4">
                  <c:v>19.218</c:v>
                </c:pt>
                <c:pt idx="5">
                  <c:v>7.5259999999999998</c:v>
                </c:pt>
                <c:pt idx="6">
                  <c:v>16.155999999999999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8.5121360999999993</c:v>
                  </c:pt>
                  <c:pt idx="2">
                    <c:v>41.102378374645504</c:v>
                  </c:pt>
                  <c:pt idx="3">
                    <c:v>81.97050932661115</c:v>
                  </c:pt>
                  <c:pt idx="4">
                    <c:v>169.56388950000002</c:v>
                  </c:pt>
                  <c:pt idx="5">
                    <c:v>230.71763299999998</c:v>
                  </c:pt>
                  <c:pt idx="6">
                    <c:v>156.36093382557584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8.5121360999999993</c:v>
                  </c:pt>
                  <c:pt idx="2">
                    <c:v>41.102378374645504</c:v>
                  </c:pt>
                  <c:pt idx="3">
                    <c:v>81.97050932661115</c:v>
                  </c:pt>
                  <c:pt idx="4">
                    <c:v>169.56388950000002</c:v>
                  </c:pt>
                  <c:pt idx="5">
                    <c:v>230.71763299999998</c:v>
                  </c:pt>
                  <c:pt idx="6">
                    <c:v>156.36093382557584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28.593</c:v>
                </c:pt>
                <c:pt idx="2">
                  <c:v>161.14699999999999</c:v>
                </c:pt>
                <c:pt idx="3">
                  <c:v>343.68200000000002</c:v>
                </c:pt>
                <c:pt idx="4">
                  <c:v>608.84699999999998</c:v>
                </c:pt>
                <c:pt idx="5">
                  <c:v>1071.6099999999999</c:v>
                </c:pt>
                <c:pt idx="6">
                  <c:v>457.78800000000001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1070592"/>
        <c:axId val="171072128"/>
      </c:barChart>
      <c:catAx>
        <c:axId val="1710705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1072128"/>
        <c:crosses val="autoZero"/>
        <c:auto val="1"/>
        <c:lblAlgn val="ctr"/>
        <c:lblOffset val="100"/>
        <c:noMultiLvlLbl val="0"/>
      </c:catAx>
      <c:valAx>
        <c:axId val="1710721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10705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0.14599999999999999</c:v>
                </c:pt>
                <c:pt idx="1">
                  <c:v>1.6319999999999999</c:v>
                </c:pt>
                <c:pt idx="2">
                  <c:v>7.0019999999999998</c:v>
                </c:pt>
                <c:pt idx="3">
                  <c:v>11.141</c:v>
                </c:pt>
                <c:pt idx="4">
                  <c:v>21.134</c:v>
                </c:pt>
                <c:pt idx="5">
                  <c:v>14.307</c:v>
                </c:pt>
                <c:pt idx="6">
                  <c:v>8.048</c:v>
                </c:pt>
                <c:pt idx="7">
                  <c:v>0.44800000000000001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1.3421100000000001</c:v>
                  </c:pt>
                  <c:pt idx="1">
                    <c:v>8.9320464000000008</c:v>
                  </c:pt>
                  <c:pt idx="2">
                    <c:v>12.610454399999998</c:v>
                  </c:pt>
                  <c:pt idx="3">
                    <c:v>24.074922100000002</c:v>
                  </c:pt>
                  <c:pt idx="4">
                    <c:v>67.719092399999994</c:v>
                  </c:pt>
                  <c:pt idx="5">
                    <c:v>98.133953099999999</c:v>
                  </c:pt>
                  <c:pt idx="6">
                    <c:v>149.05163639999998</c:v>
                  </c:pt>
                  <c:pt idx="7">
                    <c:v>229.34774519999999</c:v>
                  </c:pt>
                  <c:pt idx="8">
                    <c:v>162.55612469999997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1.3421100000000001</c:v>
                  </c:pt>
                  <c:pt idx="1">
                    <c:v>8.9320464000000008</c:v>
                  </c:pt>
                  <c:pt idx="2">
                    <c:v>12.610454399999998</c:v>
                  </c:pt>
                  <c:pt idx="3">
                    <c:v>24.074922100000002</c:v>
                  </c:pt>
                  <c:pt idx="4">
                    <c:v>67.719092399999994</c:v>
                  </c:pt>
                  <c:pt idx="5">
                    <c:v>98.133953099999999</c:v>
                  </c:pt>
                  <c:pt idx="6">
                    <c:v>149.05163639999998</c:v>
                  </c:pt>
                  <c:pt idx="7">
                    <c:v>229.34774519999999</c:v>
                  </c:pt>
                  <c:pt idx="8">
                    <c:v>162.55612469999997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4.9000000000000004</c:v>
                </c:pt>
                <c:pt idx="1">
                  <c:v>33.872</c:v>
                </c:pt>
                <c:pt idx="2">
                  <c:v>49.823999999999998</c:v>
                </c:pt>
                <c:pt idx="3">
                  <c:v>94.153000000000006</c:v>
                </c:pt>
                <c:pt idx="4">
                  <c:v>333.75599999999997</c:v>
                </c:pt>
                <c:pt idx="5">
                  <c:v>442.64299999999997</c:v>
                </c:pt>
                <c:pt idx="6">
                  <c:v>727.43600000000004</c:v>
                </c:pt>
                <c:pt idx="7">
                  <c:v>610.61699999999996</c:v>
                </c:pt>
                <c:pt idx="8">
                  <c:v>374.46699999999998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1168896"/>
        <c:axId val="171170432"/>
      </c:barChart>
      <c:catAx>
        <c:axId val="1711688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1170432"/>
        <c:crosses val="autoZero"/>
        <c:auto val="1"/>
        <c:lblAlgn val="ctr"/>
        <c:lblOffset val="100"/>
        <c:noMultiLvlLbl val="0"/>
      </c:catAx>
      <c:valAx>
        <c:axId val="1711704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11688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0.14599999999999999</c:v>
                </c:pt>
                <c:pt idx="1">
                  <c:v>1.6319999999999999</c:v>
                </c:pt>
                <c:pt idx="2">
                  <c:v>7.0019999999999998</c:v>
                </c:pt>
                <c:pt idx="3">
                  <c:v>11.141</c:v>
                </c:pt>
                <c:pt idx="4">
                  <c:v>21.134</c:v>
                </c:pt>
                <c:pt idx="5">
                  <c:v>14.307</c:v>
                </c:pt>
                <c:pt idx="6">
                  <c:v>8.048</c:v>
                </c:pt>
                <c:pt idx="7">
                  <c:v>0.44800000000000001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1.3421100000000001</c:v>
                  </c:pt>
                  <c:pt idx="1">
                    <c:v>8.9320464000000008</c:v>
                  </c:pt>
                  <c:pt idx="2">
                    <c:v>12.610454399999998</c:v>
                  </c:pt>
                  <c:pt idx="3">
                    <c:v>24.074922100000002</c:v>
                  </c:pt>
                  <c:pt idx="4">
                    <c:v>67.719092399999994</c:v>
                  </c:pt>
                  <c:pt idx="5">
                    <c:v>98.133953099999999</c:v>
                  </c:pt>
                  <c:pt idx="6">
                    <c:v>149.05163639999998</c:v>
                  </c:pt>
                  <c:pt idx="7">
                    <c:v>229.34774519999999</c:v>
                  </c:pt>
                  <c:pt idx="8">
                    <c:v>162.55612469999997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1.3421100000000001</c:v>
                  </c:pt>
                  <c:pt idx="1">
                    <c:v>8.9320464000000008</c:v>
                  </c:pt>
                  <c:pt idx="2">
                    <c:v>12.610454399999998</c:v>
                  </c:pt>
                  <c:pt idx="3">
                    <c:v>24.074922100000002</c:v>
                  </c:pt>
                  <c:pt idx="4">
                    <c:v>67.719092399999994</c:v>
                  </c:pt>
                  <c:pt idx="5">
                    <c:v>98.133953099999999</c:v>
                  </c:pt>
                  <c:pt idx="6">
                    <c:v>149.05163639999998</c:v>
                  </c:pt>
                  <c:pt idx="7">
                    <c:v>229.34774519999999</c:v>
                  </c:pt>
                  <c:pt idx="8">
                    <c:v>162.55612469999997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4.9000000000000004</c:v>
                </c:pt>
                <c:pt idx="1">
                  <c:v>33.872</c:v>
                </c:pt>
                <c:pt idx="2">
                  <c:v>49.823999999999998</c:v>
                </c:pt>
                <c:pt idx="3">
                  <c:v>94.153000000000006</c:v>
                </c:pt>
                <c:pt idx="4">
                  <c:v>333.75599999999997</c:v>
                </c:pt>
                <c:pt idx="5">
                  <c:v>442.64299999999997</c:v>
                </c:pt>
                <c:pt idx="6">
                  <c:v>727.43600000000004</c:v>
                </c:pt>
                <c:pt idx="7">
                  <c:v>610.61699999999996</c:v>
                </c:pt>
                <c:pt idx="8">
                  <c:v>374.46699999999998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0500864"/>
        <c:axId val="170502400"/>
      </c:barChart>
      <c:catAx>
        <c:axId val="1705008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0502400"/>
        <c:crosses val="autoZero"/>
        <c:auto val="1"/>
        <c:lblAlgn val="ctr"/>
        <c:lblOffset val="100"/>
        <c:noMultiLvlLbl val="0"/>
      </c:catAx>
      <c:valAx>
        <c:axId val="1705024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05008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1.982</c:v>
                </c:pt>
                <c:pt idx="2">
                  <c:v>159.94399999999999</c:v>
                </c:pt>
                <c:pt idx="3">
                  <c:v>125.337</c:v>
                </c:pt>
                <c:pt idx="4">
                  <c:v>111.348</c:v>
                </c:pt>
                <c:pt idx="5">
                  <c:v>12.696999999999999</c:v>
                </c:pt>
                <c:pt idx="6">
                  <c:v>26.640999999999998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832.95020499999998</c:v>
                  </c:pt>
                  <c:pt idx="2">
                    <c:v>427.42222441937832</c:v>
                  </c:pt>
                  <c:pt idx="3">
                    <c:v>162.20080265311526</c:v>
                  </c:pt>
                  <c:pt idx="4">
                    <c:v>113.24454799999999</c:v>
                  </c:pt>
                  <c:pt idx="5">
                    <c:v>198.95909879999999</c:v>
                  </c:pt>
                  <c:pt idx="6">
                    <c:v>77.953021777557382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832.95020499999998</c:v>
                  </c:pt>
                  <c:pt idx="2">
                    <c:v>427.42222441937832</c:v>
                  </c:pt>
                  <c:pt idx="3">
                    <c:v>162.20080265311526</c:v>
                  </c:pt>
                  <c:pt idx="4">
                    <c:v>113.24454799999999</c:v>
                  </c:pt>
                  <c:pt idx="5">
                    <c:v>198.95909879999999</c:v>
                  </c:pt>
                  <c:pt idx="6">
                    <c:v>77.953021777557382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3056.6979999999999</c:v>
                </c:pt>
                <c:pt idx="2">
                  <c:v>2264.4169999999999</c:v>
                </c:pt>
                <c:pt idx="3">
                  <c:v>791.21900000000005</c:v>
                </c:pt>
                <c:pt idx="4">
                  <c:v>546.02</c:v>
                </c:pt>
                <c:pt idx="5">
                  <c:v>1029.809</c:v>
                </c:pt>
                <c:pt idx="6">
                  <c:v>220.65299999999999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0570496"/>
        <c:axId val="170572032"/>
      </c:barChart>
      <c:catAx>
        <c:axId val="1705704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0572032"/>
        <c:crosses val="autoZero"/>
        <c:auto val="1"/>
        <c:lblAlgn val="ctr"/>
        <c:lblOffset val="100"/>
        <c:noMultiLvlLbl val="0"/>
      </c:catAx>
      <c:valAx>
        <c:axId val="1705720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05704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12288.922884011025</c:v>
                </c:pt>
                <c:pt idx="1">
                  <c:v>23785.892026046407</c:v>
                </c:pt>
                <c:pt idx="2">
                  <c:v>11577.033847640852</c:v>
                </c:pt>
                <c:pt idx="3">
                  <c:v>16283.269752958302</c:v>
                </c:pt>
                <c:pt idx="4">
                  <c:v>13103.9509893596</c:v>
                </c:pt>
                <c:pt idx="5">
                  <c:v>16777.689165646461</c:v>
                </c:pt>
                <c:pt idx="6">
                  <c:v>16495.884098404353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5315712"/>
        <c:axId val="125326464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12307</c:v>
                </c:pt>
                <c:pt idx="1">
                  <c:v>5764</c:v>
                </c:pt>
                <c:pt idx="2">
                  <c:v>833</c:v>
                </c:pt>
                <c:pt idx="3">
                  <c:v>537</c:v>
                </c:pt>
                <c:pt idx="4">
                  <c:v>193</c:v>
                </c:pt>
                <c:pt idx="5">
                  <c:v>95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15712"/>
        <c:axId val="125326464"/>
      </c:lineChart>
      <c:catAx>
        <c:axId val="12531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 sz="1400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5326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532646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53157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1.982</c:v>
                </c:pt>
                <c:pt idx="2">
                  <c:v>159.94399999999999</c:v>
                </c:pt>
                <c:pt idx="3">
                  <c:v>125.337</c:v>
                </c:pt>
                <c:pt idx="4">
                  <c:v>111.348</c:v>
                </c:pt>
                <c:pt idx="5">
                  <c:v>12.696999999999999</c:v>
                </c:pt>
                <c:pt idx="6">
                  <c:v>26.640999999999998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832.95020499999998</c:v>
                  </c:pt>
                  <c:pt idx="2">
                    <c:v>427.42222441937832</c:v>
                  </c:pt>
                  <c:pt idx="3">
                    <c:v>162.20080265311526</c:v>
                  </c:pt>
                  <c:pt idx="4">
                    <c:v>113.24454799999999</c:v>
                  </c:pt>
                  <c:pt idx="5">
                    <c:v>198.95909879999999</c:v>
                  </c:pt>
                  <c:pt idx="6">
                    <c:v>77.953021777557382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832.95020499999998</c:v>
                  </c:pt>
                  <c:pt idx="2">
                    <c:v>427.42222441937832</c:v>
                  </c:pt>
                  <c:pt idx="3">
                    <c:v>162.20080265311526</c:v>
                  </c:pt>
                  <c:pt idx="4">
                    <c:v>113.24454799999999</c:v>
                  </c:pt>
                  <c:pt idx="5">
                    <c:v>198.95909879999999</c:v>
                  </c:pt>
                  <c:pt idx="6">
                    <c:v>77.953021777557382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3056.6979999999999</c:v>
                </c:pt>
                <c:pt idx="2">
                  <c:v>2264.4169999999999</c:v>
                </c:pt>
                <c:pt idx="3">
                  <c:v>791.21900000000005</c:v>
                </c:pt>
                <c:pt idx="4">
                  <c:v>546.02</c:v>
                </c:pt>
                <c:pt idx="5">
                  <c:v>1029.809</c:v>
                </c:pt>
                <c:pt idx="6">
                  <c:v>220.65299999999999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0664320"/>
        <c:axId val="170665856"/>
      </c:barChart>
      <c:catAx>
        <c:axId val="1706643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0665856"/>
        <c:crosses val="autoZero"/>
        <c:auto val="1"/>
        <c:lblAlgn val="ctr"/>
        <c:lblOffset val="100"/>
        <c:noMultiLvlLbl val="0"/>
      </c:catAx>
      <c:valAx>
        <c:axId val="1706658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06643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</a:t>
            </a:r>
            <a:r>
              <a:rPr lang="en-US" baseline="0"/>
              <a:t> </a:t>
            </a:r>
            <a:r>
              <a:rPr lang="en-US"/>
              <a:t>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27.126999999999999</c:v>
                </c:pt>
                <c:pt idx="1">
                  <c:v>127.851</c:v>
                </c:pt>
                <c:pt idx="2">
                  <c:v>116.79</c:v>
                </c:pt>
                <c:pt idx="3">
                  <c:v>77.688000000000002</c:v>
                </c:pt>
                <c:pt idx="4">
                  <c:v>64.337000000000003</c:v>
                </c:pt>
                <c:pt idx="5">
                  <c:v>18.356000000000002</c:v>
                </c:pt>
                <c:pt idx="6">
                  <c:v>5.68</c:v>
                </c:pt>
                <c:pt idx="7">
                  <c:v>0.121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218.55501919999998</c:v>
                  </c:pt>
                  <c:pt idx="1">
                    <c:v>856.23932520000005</c:v>
                  </c:pt>
                  <c:pt idx="2">
                    <c:v>213.83080799999999</c:v>
                  </c:pt>
                  <c:pt idx="3">
                    <c:v>218.6526341</c:v>
                  </c:pt>
                  <c:pt idx="4">
                    <c:v>241.59513339999998</c:v>
                  </c:pt>
                  <c:pt idx="5">
                    <c:v>115.771342</c:v>
                  </c:pt>
                  <c:pt idx="6">
                    <c:v>96.641310400000009</c:v>
                  </c:pt>
                  <c:pt idx="7">
                    <c:v>63.755412000000007</c:v>
                  </c:pt>
                  <c:pt idx="8">
                    <c:v>18.715495700000002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218.55501919999998</c:v>
                  </c:pt>
                  <c:pt idx="1">
                    <c:v>856.23932520000005</c:v>
                  </c:pt>
                  <c:pt idx="2">
                    <c:v>213.83080799999999</c:v>
                  </c:pt>
                  <c:pt idx="3">
                    <c:v>218.6526341</c:v>
                  </c:pt>
                  <c:pt idx="4">
                    <c:v>241.59513339999998</c:v>
                  </c:pt>
                  <c:pt idx="5">
                    <c:v>115.771342</c:v>
                  </c:pt>
                  <c:pt idx="6">
                    <c:v>96.641310400000009</c:v>
                  </c:pt>
                  <c:pt idx="7">
                    <c:v>63.755412000000007</c:v>
                  </c:pt>
                  <c:pt idx="8">
                    <c:v>18.715495700000002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889.88199999999995</c:v>
                </c:pt>
                <c:pt idx="1">
                  <c:v>3180.681</c:v>
                </c:pt>
                <c:pt idx="2">
                  <c:v>853.61599999999999</c:v>
                </c:pt>
                <c:pt idx="3">
                  <c:v>775.63900000000001</c:v>
                </c:pt>
                <c:pt idx="4">
                  <c:v>1007.066</c:v>
                </c:pt>
                <c:pt idx="5">
                  <c:v>519.154</c:v>
                </c:pt>
                <c:pt idx="6">
                  <c:v>475.59699999999998</c:v>
                </c:pt>
                <c:pt idx="7">
                  <c:v>159.78800000000001</c:v>
                </c:pt>
                <c:pt idx="8">
                  <c:v>47.393000000000001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1663744"/>
        <c:axId val="171665280"/>
      </c:barChart>
      <c:catAx>
        <c:axId val="1716637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1665280"/>
        <c:crosses val="autoZero"/>
        <c:auto val="1"/>
        <c:lblAlgn val="ctr"/>
        <c:lblOffset val="100"/>
        <c:noMultiLvlLbl val="0"/>
      </c:catAx>
      <c:valAx>
        <c:axId val="17166528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16637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27.126999999999999</c:v>
                </c:pt>
                <c:pt idx="1">
                  <c:v>127.851</c:v>
                </c:pt>
                <c:pt idx="2">
                  <c:v>116.79</c:v>
                </c:pt>
                <c:pt idx="3">
                  <c:v>77.688000000000002</c:v>
                </c:pt>
                <c:pt idx="4">
                  <c:v>64.337000000000003</c:v>
                </c:pt>
                <c:pt idx="5">
                  <c:v>18.356000000000002</c:v>
                </c:pt>
                <c:pt idx="6">
                  <c:v>5.68</c:v>
                </c:pt>
                <c:pt idx="7">
                  <c:v>0.121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218.55501919999998</c:v>
                  </c:pt>
                  <c:pt idx="1">
                    <c:v>856.23932520000005</c:v>
                  </c:pt>
                  <c:pt idx="2">
                    <c:v>213.83080799999999</c:v>
                  </c:pt>
                  <c:pt idx="3">
                    <c:v>218.6526341</c:v>
                  </c:pt>
                  <c:pt idx="4">
                    <c:v>241.59513339999998</c:v>
                  </c:pt>
                  <c:pt idx="5">
                    <c:v>115.771342</c:v>
                  </c:pt>
                  <c:pt idx="6">
                    <c:v>96.641310400000009</c:v>
                  </c:pt>
                  <c:pt idx="7">
                    <c:v>63.755412000000007</c:v>
                  </c:pt>
                  <c:pt idx="8">
                    <c:v>18.715495700000002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218.55501919999998</c:v>
                  </c:pt>
                  <c:pt idx="1">
                    <c:v>856.23932520000005</c:v>
                  </c:pt>
                  <c:pt idx="2">
                    <c:v>213.83080799999999</c:v>
                  </c:pt>
                  <c:pt idx="3">
                    <c:v>218.6526341</c:v>
                  </c:pt>
                  <c:pt idx="4">
                    <c:v>241.59513339999998</c:v>
                  </c:pt>
                  <c:pt idx="5">
                    <c:v>115.771342</c:v>
                  </c:pt>
                  <c:pt idx="6">
                    <c:v>96.641310400000009</c:v>
                  </c:pt>
                  <c:pt idx="7">
                    <c:v>63.755412000000007</c:v>
                  </c:pt>
                  <c:pt idx="8">
                    <c:v>18.715495700000002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889.88199999999995</c:v>
                </c:pt>
                <c:pt idx="1">
                  <c:v>3180.681</c:v>
                </c:pt>
                <c:pt idx="2">
                  <c:v>853.61599999999999</c:v>
                </c:pt>
                <c:pt idx="3">
                  <c:v>775.63900000000001</c:v>
                </c:pt>
                <c:pt idx="4">
                  <c:v>1007.066</c:v>
                </c:pt>
                <c:pt idx="5">
                  <c:v>519.154</c:v>
                </c:pt>
                <c:pt idx="6">
                  <c:v>475.59699999999998</c:v>
                </c:pt>
                <c:pt idx="7">
                  <c:v>159.78800000000001</c:v>
                </c:pt>
                <c:pt idx="8">
                  <c:v>47.393000000000001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1458560"/>
        <c:axId val="171460096"/>
      </c:barChart>
      <c:catAx>
        <c:axId val="1714585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1460096"/>
        <c:crosses val="autoZero"/>
        <c:auto val="1"/>
        <c:lblAlgn val="ctr"/>
        <c:lblOffset val="100"/>
        <c:noMultiLvlLbl val="0"/>
      </c:catAx>
      <c:valAx>
        <c:axId val="1714600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14585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Oak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11.23349</c:v>
                </c:pt>
                <c:pt idx="1">
                  <c:v>2735.5239999999999</c:v>
                </c:pt>
                <c:pt idx="2">
                  <c:v>8346.7649999999994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58.122429999999994</c:v>
                </c:pt>
                <c:pt idx="1">
                  <c:v>8851.9760000000006</c:v>
                </c:pt>
                <c:pt idx="2">
                  <c:v>70026.179000000004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31.440729999999999</c:v>
                </c:pt>
                <c:pt idx="1">
                  <c:v>8384.402</c:v>
                </c:pt>
                <c:pt idx="2">
                  <c:v>31594.226000000002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827776"/>
        <c:axId val="170829312"/>
      </c:barChart>
      <c:catAx>
        <c:axId val="170827776"/>
        <c:scaling>
          <c:orientation val="maxMin"/>
        </c:scaling>
        <c:delete val="0"/>
        <c:axPos val="l"/>
        <c:majorTickMark val="out"/>
        <c:minorTickMark val="none"/>
        <c:tickLblPos val="nextTo"/>
        <c:crossAx val="170829312"/>
        <c:crosses val="autoZero"/>
        <c:auto val="1"/>
        <c:lblAlgn val="ctr"/>
        <c:lblOffset val="100"/>
        <c:noMultiLvlLbl val="0"/>
      </c:catAx>
      <c:valAx>
        <c:axId val="17082931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7082777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11.23349</c:v>
                </c:pt>
                <c:pt idx="1">
                  <c:v>2735.5239999999999</c:v>
                </c:pt>
                <c:pt idx="2">
                  <c:v>8346.7649999999994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58.122429999999994</c:v>
                </c:pt>
                <c:pt idx="1">
                  <c:v>8851.9760000000006</c:v>
                </c:pt>
                <c:pt idx="2">
                  <c:v>70026.179000000004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31.440729999999999</c:v>
                </c:pt>
                <c:pt idx="1">
                  <c:v>8384.402</c:v>
                </c:pt>
                <c:pt idx="2">
                  <c:v>31594.226000000002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904960"/>
        <c:axId val="170919040"/>
      </c:barChart>
      <c:catAx>
        <c:axId val="170904960"/>
        <c:scaling>
          <c:orientation val="maxMin"/>
        </c:scaling>
        <c:delete val="0"/>
        <c:axPos val="l"/>
        <c:majorTickMark val="out"/>
        <c:minorTickMark val="none"/>
        <c:tickLblPos val="nextTo"/>
        <c:crossAx val="170919040"/>
        <c:crosses val="autoZero"/>
        <c:auto val="1"/>
        <c:lblAlgn val="ctr"/>
        <c:lblOffset val="100"/>
        <c:noMultiLvlLbl val="0"/>
      </c:catAx>
      <c:valAx>
        <c:axId val="17091904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7090496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sweet chestnut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1.07E-3</c:v>
                </c:pt>
                <c:pt idx="4">
                  <c:v>4.2399999999999998E-3</c:v>
                </c:pt>
                <c:pt idx="5">
                  <c:v>3.48E-3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9.8323480000000012E-3</c:v>
                  </c:pt>
                  <c:pt idx="1">
                    <c:v>1.3002429000000003E-2</c:v>
                  </c:pt>
                  <c:pt idx="2">
                    <c:v>5.7109182858977342E-2</c:v>
                  </c:pt>
                  <c:pt idx="3">
                    <c:v>3.9321143999999995E-2</c:v>
                  </c:pt>
                  <c:pt idx="4">
                    <c:v>8.8451349999999984E-2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9.8323480000000012E-3</c:v>
                  </c:pt>
                  <c:pt idx="1">
                    <c:v>1.3002429000000003E-2</c:v>
                  </c:pt>
                  <c:pt idx="2">
                    <c:v>5.7109182858977342E-2</c:v>
                  </c:pt>
                  <c:pt idx="3">
                    <c:v>3.9321143999999995E-2</c:v>
                  </c:pt>
                  <c:pt idx="4">
                    <c:v>8.8451349999999984E-2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1.0070000000000001E-2</c:v>
                </c:pt>
                <c:pt idx="1">
                  <c:v>1.3890000000000001E-2</c:v>
                </c:pt>
                <c:pt idx="2">
                  <c:v>8.8910000000000003E-2</c:v>
                </c:pt>
                <c:pt idx="3">
                  <c:v>4.8979999999999996E-2</c:v>
                </c:pt>
                <c:pt idx="4">
                  <c:v>0.13325000000000001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1778560"/>
        <c:axId val="101780096"/>
      </c:barChart>
      <c:catAx>
        <c:axId val="1017785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1780096"/>
        <c:crosses val="autoZero"/>
        <c:auto val="1"/>
        <c:lblAlgn val="ctr"/>
        <c:lblOffset val="100"/>
        <c:noMultiLvlLbl val="0"/>
      </c:catAx>
      <c:valAx>
        <c:axId val="1017800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017785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1.07E-3</c:v>
                </c:pt>
                <c:pt idx="4">
                  <c:v>4.2399999999999998E-3</c:v>
                </c:pt>
                <c:pt idx="5">
                  <c:v>3.48E-3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9.8323480000000012E-3</c:v>
                  </c:pt>
                  <c:pt idx="1">
                    <c:v>1.3002429000000003E-2</c:v>
                  </c:pt>
                  <c:pt idx="2">
                    <c:v>5.7109182858977342E-2</c:v>
                  </c:pt>
                  <c:pt idx="3">
                    <c:v>3.9321143999999995E-2</c:v>
                  </c:pt>
                  <c:pt idx="4">
                    <c:v>8.8451349999999984E-2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9.8323480000000012E-3</c:v>
                  </c:pt>
                  <c:pt idx="1">
                    <c:v>1.3002429000000003E-2</c:v>
                  </c:pt>
                  <c:pt idx="2">
                    <c:v>5.7109182858977342E-2</c:v>
                  </c:pt>
                  <c:pt idx="3">
                    <c:v>3.9321143999999995E-2</c:v>
                  </c:pt>
                  <c:pt idx="4">
                    <c:v>8.8451349999999984E-2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1.0070000000000001E-2</c:v>
                </c:pt>
                <c:pt idx="1">
                  <c:v>1.3890000000000001E-2</c:v>
                </c:pt>
                <c:pt idx="2">
                  <c:v>8.8910000000000003E-2</c:v>
                </c:pt>
                <c:pt idx="3">
                  <c:v>4.8979999999999996E-2</c:v>
                </c:pt>
                <c:pt idx="4">
                  <c:v>0.13325000000000001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725696"/>
        <c:axId val="121727232"/>
      </c:barChart>
      <c:catAx>
        <c:axId val="1217256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727232"/>
        <c:crosses val="autoZero"/>
        <c:auto val="1"/>
        <c:lblAlgn val="ctr"/>
        <c:lblOffset val="100"/>
        <c:noMultiLvlLbl val="0"/>
      </c:catAx>
      <c:valAx>
        <c:axId val="1217272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217256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diameter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1.23E-3</c:v>
                </c:pt>
                <c:pt idx="3">
                  <c:v>2.2000000000000001E-3</c:v>
                </c:pt>
                <c:pt idx="4">
                  <c:v>1.8500000000000001E-3</c:v>
                </c:pt>
                <c:pt idx="5">
                  <c:v>3.5200000000000001E-3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1.6264444999999999E-2</c:v>
                  </c:pt>
                  <c:pt idx="1">
                    <c:v>0</c:v>
                  </c:pt>
                  <c:pt idx="2">
                    <c:v>1.3691983999999999E-2</c:v>
                  </c:pt>
                  <c:pt idx="3">
                    <c:v>9.7363649999999986E-3</c:v>
                  </c:pt>
                  <c:pt idx="4">
                    <c:v>5.3162930000000011E-2</c:v>
                  </c:pt>
                  <c:pt idx="5">
                    <c:v>3.8128419999999996E-2</c:v>
                  </c:pt>
                  <c:pt idx="6">
                    <c:v>5.6478598000000012E-2</c:v>
                  </c:pt>
                  <c:pt idx="7">
                    <c:v>0</c:v>
                  </c:pt>
                  <c:pt idx="8">
                    <c:v>6.9988354000000003E-2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1.6264444999999999E-2</c:v>
                  </c:pt>
                  <c:pt idx="1">
                    <c:v>0</c:v>
                  </c:pt>
                  <c:pt idx="2">
                    <c:v>1.3691983999999999E-2</c:v>
                  </c:pt>
                  <c:pt idx="3">
                    <c:v>9.7363649999999986E-3</c:v>
                  </c:pt>
                  <c:pt idx="4">
                    <c:v>5.3162930000000011E-2</c:v>
                  </c:pt>
                  <c:pt idx="5">
                    <c:v>3.8128419999999996E-2</c:v>
                  </c:pt>
                  <c:pt idx="6">
                    <c:v>5.6478598000000012E-2</c:v>
                  </c:pt>
                  <c:pt idx="7">
                    <c:v>0</c:v>
                  </c:pt>
                  <c:pt idx="8">
                    <c:v>6.9988354000000003E-2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2.3949999999999999E-2</c:v>
                </c:pt>
                <c:pt idx="1">
                  <c:v>0</c:v>
                </c:pt>
                <c:pt idx="2">
                  <c:v>1.8079999999999999E-2</c:v>
                </c:pt>
                <c:pt idx="3">
                  <c:v>9.9299999999999996E-3</c:v>
                </c:pt>
                <c:pt idx="4">
                  <c:v>5.4700000000000006E-2</c:v>
                </c:pt>
                <c:pt idx="5">
                  <c:v>3.9049999999999994E-2</c:v>
                </c:pt>
                <c:pt idx="6">
                  <c:v>7.1510000000000004E-2</c:v>
                </c:pt>
                <c:pt idx="7">
                  <c:v>0</c:v>
                </c:pt>
                <c:pt idx="8">
                  <c:v>7.7859999999999999E-2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803520"/>
        <c:axId val="121805056"/>
      </c:barChart>
      <c:catAx>
        <c:axId val="1218035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805056"/>
        <c:crosses val="autoZero"/>
        <c:auto val="1"/>
        <c:lblAlgn val="ctr"/>
        <c:lblOffset val="100"/>
        <c:noMultiLvlLbl val="0"/>
      </c:catAx>
      <c:valAx>
        <c:axId val="1218050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218035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1.23E-3</c:v>
                </c:pt>
                <c:pt idx="3">
                  <c:v>2.2000000000000001E-3</c:v>
                </c:pt>
                <c:pt idx="4">
                  <c:v>1.8500000000000001E-3</c:v>
                </c:pt>
                <c:pt idx="5">
                  <c:v>3.5200000000000001E-3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1.6264444999999999E-2</c:v>
                  </c:pt>
                  <c:pt idx="1">
                    <c:v>0</c:v>
                  </c:pt>
                  <c:pt idx="2">
                    <c:v>1.3691983999999999E-2</c:v>
                  </c:pt>
                  <c:pt idx="3">
                    <c:v>9.7363649999999986E-3</c:v>
                  </c:pt>
                  <c:pt idx="4">
                    <c:v>5.3162930000000011E-2</c:v>
                  </c:pt>
                  <c:pt idx="5">
                    <c:v>3.8128419999999996E-2</c:v>
                  </c:pt>
                  <c:pt idx="6">
                    <c:v>5.6478598000000012E-2</c:v>
                  </c:pt>
                  <c:pt idx="7">
                    <c:v>0</c:v>
                  </c:pt>
                  <c:pt idx="8">
                    <c:v>6.9988354000000003E-2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1.6264444999999999E-2</c:v>
                  </c:pt>
                  <c:pt idx="1">
                    <c:v>0</c:v>
                  </c:pt>
                  <c:pt idx="2">
                    <c:v>1.3691983999999999E-2</c:v>
                  </c:pt>
                  <c:pt idx="3">
                    <c:v>9.7363649999999986E-3</c:v>
                  </c:pt>
                  <c:pt idx="4">
                    <c:v>5.3162930000000011E-2</c:v>
                  </c:pt>
                  <c:pt idx="5">
                    <c:v>3.8128419999999996E-2</c:v>
                  </c:pt>
                  <c:pt idx="6">
                    <c:v>5.6478598000000012E-2</c:v>
                  </c:pt>
                  <c:pt idx="7">
                    <c:v>0</c:v>
                  </c:pt>
                  <c:pt idx="8">
                    <c:v>6.9988354000000003E-2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2.3949999999999999E-2</c:v>
                </c:pt>
                <c:pt idx="1">
                  <c:v>0</c:v>
                </c:pt>
                <c:pt idx="2">
                  <c:v>1.8079999999999999E-2</c:v>
                </c:pt>
                <c:pt idx="3">
                  <c:v>9.9299999999999996E-3</c:v>
                </c:pt>
                <c:pt idx="4">
                  <c:v>5.4700000000000006E-2</c:v>
                </c:pt>
                <c:pt idx="5">
                  <c:v>3.9049999999999994E-2</c:v>
                </c:pt>
                <c:pt idx="6">
                  <c:v>7.1510000000000004E-2</c:v>
                </c:pt>
                <c:pt idx="7">
                  <c:v>0</c:v>
                </c:pt>
                <c:pt idx="8">
                  <c:v>7.7859999999999999E-2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3820032"/>
        <c:axId val="113821568"/>
      </c:barChart>
      <c:catAx>
        <c:axId val="1138200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3821568"/>
        <c:crosses val="autoZero"/>
        <c:auto val="1"/>
        <c:lblAlgn val="ctr"/>
        <c:lblOffset val="100"/>
        <c:noMultiLvlLbl val="0"/>
      </c:catAx>
      <c:valAx>
        <c:axId val="1138215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138200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0.17499999999999999</c:v>
                </c:pt>
                <c:pt idx="4">
                  <c:v>0.94799999999999995</c:v>
                </c:pt>
                <c:pt idx="5">
                  <c:v>0.85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0.31377750000000004</c:v>
                  </c:pt>
                  <c:pt idx="2">
                    <c:v>4.2301157081671192</c:v>
                  </c:pt>
                  <c:pt idx="3">
                    <c:v>6.3459232000000005</c:v>
                  </c:pt>
                  <c:pt idx="4">
                    <c:v>41.0547915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0.31377750000000004</c:v>
                  </c:pt>
                  <c:pt idx="2">
                    <c:v>4.2301157081671192</c:v>
                  </c:pt>
                  <c:pt idx="3">
                    <c:v>6.3459232000000005</c:v>
                  </c:pt>
                  <c:pt idx="4">
                    <c:v>41.0547915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0.32100000000000001</c:v>
                </c:pt>
                <c:pt idx="2">
                  <c:v>6.6289999999999996</c:v>
                </c:pt>
                <c:pt idx="3">
                  <c:v>7.2080000000000002</c:v>
                </c:pt>
                <c:pt idx="4">
                  <c:v>60.866999999999997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3897856"/>
        <c:axId val="113899392"/>
      </c:barChart>
      <c:catAx>
        <c:axId val="1138978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3899392"/>
        <c:crosses val="autoZero"/>
        <c:auto val="1"/>
        <c:lblAlgn val="ctr"/>
        <c:lblOffset val="100"/>
        <c:noMultiLvlLbl val="0"/>
      </c:catAx>
      <c:valAx>
        <c:axId val="11389939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38978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960" b="0" i="0" u="none" strike="noStrike" baseline="0">
                <a:effectLst/>
              </a:rPr>
              <a:t>Open areas in woodland by land use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464.88617096185004</c:v>
                </c:pt>
                <c:pt idx="1">
                  <c:v>134.36417297187501</c:v>
                </c:pt>
                <c:pt idx="2">
                  <c:v>1173.5445306860884</c:v>
                </c:pt>
                <c:pt idx="3">
                  <c:v>0.68795181704999997</c:v>
                </c:pt>
                <c:pt idx="4">
                  <c:v>15.645974224999998</c:v>
                </c:pt>
                <c:pt idx="5">
                  <c:v>4.2103861300751007</c:v>
                </c:pt>
                <c:pt idx="6">
                  <c:v>12.802466763500002</c:v>
                </c:pt>
                <c:pt idx="7">
                  <c:v>31.443067052649997</c:v>
                </c:pt>
                <c:pt idx="8">
                  <c:v>42.525844577098994</c:v>
                </c:pt>
                <c:pt idx="9">
                  <c:v>87.049092742631998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82935118368202"/>
          <c:y val="0.16297008926515766"/>
          <c:w val="0.16832766911507066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92816522932952"/>
          <c:y val="8.5777059392499244E-2"/>
          <c:w val="0.78052585190256052"/>
          <c:h val="0.815295881182034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0.17499999999999999</c:v>
                </c:pt>
                <c:pt idx="4">
                  <c:v>0.94799999999999995</c:v>
                </c:pt>
                <c:pt idx="5">
                  <c:v>0.85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0.31377750000000004</c:v>
                  </c:pt>
                  <c:pt idx="2">
                    <c:v>4.2301157081671192</c:v>
                  </c:pt>
                  <c:pt idx="3">
                    <c:v>6.3459232000000005</c:v>
                  </c:pt>
                  <c:pt idx="4">
                    <c:v>41.0547915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0.31377750000000004</c:v>
                  </c:pt>
                  <c:pt idx="2">
                    <c:v>4.2301157081671192</c:v>
                  </c:pt>
                  <c:pt idx="3">
                    <c:v>6.3459232000000005</c:v>
                  </c:pt>
                  <c:pt idx="4">
                    <c:v>41.0547915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0.32100000000000001</c:v>
                </c:pt>
                <c:pt idx="2">
                  <c:v>6.6289999999999996</c:v>
                </c:pt>
                <c:pt idx="3">
                  <c:v>7.2080000000000002</c:v>
                </c:pt>
                <c:pt idx="4">
                  <c:v>60.866999999999997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901056"/>
        <c:axId val="121902592"/>
      </c:barChart>
      <c:catAx>
        <c:axId val="1219010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902592"/>
        <c:crosses val="autoZero"/>
        <c:auto val="1"/>
        <c:lblAlgn val="ctr"/>
        <c:lblOffset val="100"/>
        <c:noMultiLvlLbl val="0"/>
      </c:catAx>
      <c:valAx>
        <c:axId val="12190259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9010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0.22700000000000001</c:v>
                </c:pt>
                <c:pt idx="3">
                  <c:v>0.52900000000000003</c:v>
                </c:pt>
                <c:pt idx="4">
                  <c:v>0.42099999999999999</c:v>
                </c:pt>
                <c:pt idx="5">
                  <c:v>0.79600000000000004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0.31377750000000004</c:v>
                  </c:pt>
                  <c:pt idx="1">
                    <c:v>0</c:v>
                  </c:pt>
                  <c:pt idx="2">
                    <c:v>0.4437778</c:v>
                  </c:pt>
                  <c:pt idx="3">
                    <c:v>0.73537499999999989</c:v>
                  </c:pt>
                  <c:pt idx="4">
                    <c:v>2.4919515999999997</c:v>
                  </c:pt>
                  <c:pt idx="5">
                    <c:v>6.3055912000000003</c:v>
                  </c:pt>
                  <c:pt idx="6">
                    <c:v>21.612456000000002</c:v>
                  </c:pt>
                  <c:pt idx="7">
                    <c:v>0</c:v>
                  </c:pt>
                  <c:pt idx="8">
                    <c:v>35.133506500000003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0.31377750000000004</c:v>
                  </c:pt>
                  <c:pt idx="1">
                    <c:v>0</c:v>
                  </c:pt>
                  <c:pt idx="2">
                    <c:v>0.4437778</c:v>
                  </c:pt>
                  <c:pt idx="3">
                    <c:v>0.73537499999999989</c:v>
                  </c:pt>
                  <c:pt idx="4">
                    <c:v>2.4919515999999997</c:v>
                  </c:pt>
                  <c:pt idx="5">
                    <c:v>6.3055912000000003</c:v>
                  </c:pt>
                  <c:pt idx="6">
                    <c:v>21.612456000000002</c:v>
                  </c:pt>
                  <c:pt idx="7">
                    <c:v>0</c:v>
                  </c:pt>
                  <c:pt idx="8">
                    <c:v>35.133506500000003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0.32100000000000001</c:v>
                </c:pt>
                <c:pt idx="1">
                  <c:v>0</c:v>
                </c:pt>
                <c:pt idx="2">
                  <c:v>0.58599999999999997</c:v>
                </c:pt>
                <c:pt idx="3">
                  <c:v>0.75</c:v>
                </c:pt>
                <c:pt idx="4">
                  <c:v>2.5640000000000001</c:v>
                </c:pt>
                <c:pt idx="5">
                  <c:v>6.4580000000000002</c:v>
                </c:pt>
                <c:pt idx="6">
                  <c:v>25.26</c:v>
                </c:pt>
                <c:pt idx="7">
                  <c:v>0</c:v>
                </c:pt>
                <c:pt idx="8">
                  <c:v>39.085000000000001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3782784"/>
        <c:axId val="113784320"/>
      </c:barChart>
      <c:catAx>
        <c:axId val="1137827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3784320"/>
        <c:crosses val="autoZero"/>
        <c:auto val="1"/>
        <c:lblAlgn val="ctr"/>
        <c:lblOffset val="100"/>
        <c:noMultiLvlLbl val="0"/>
      </c:catAx>
      <c:valAx>
        <c:axId val="1137843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37827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0.22700000000000001</c:v>
                </c:pt>
                <c:pt idx="3">
                  <c:v>0.52900000000000003</c:v>
                </c:pt>
                <c:pt idx="4">
                  <c:v>0.42099999999999999</c:v>
                </c:pt>
                <c:pt idx="5">
                  <c:v>0.79600000000000004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0.31377750000000004</c:v>
                  </c:pt>
                  <c:pt idx="1">
                    <c:v>0</c:v>
                  </c:pt>
                  <c:pt idx="2">
                    <c:v>0.4437778</c:v>
                  </c:pt>
                  <c:pt idx="3">
                    <c:v>0.73537499999999989</c:v>
                  </c:pt>
                  <c:pt idx="4">
                    <c:v>2.4919515999999997</c:v>
                  </c:pt>
                  <c:pt idx="5">
                    <c:v>6.3055912000000003</c:v>
                  </c:pt>
                  <c:pt idx="6">
                    <c:v>21.612456000000002</c:v>
                  </c:pt>
                  <c:pt idx="7">
                    <c:v>0</c:v>
                  </c:pt>
                  <c:pt idx="8">
                    <c:v>35.133506500000003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0.31377750000000004</c:v>
                  </c:pt>
                  <c:pt idx="1">
                    <c:v>0</c:v>
                  </c:pt>
                  <c:pt idx="2">
                    <c:v>0.4437778</c:v>
                  </c:pt>
                  <c:pt idx="3">
                    <c:v>0.73537499999999989</c:v>
                  </c:pt>
                  <c:pt idx="4">
                    <c:v>2.4919515999999997</c:v>
                  </c:pt>
                  <c:pt idx="5">
                    <c:v>6.3055912000000003</c:v>
                  </c:pt>
                  <c:pt idx="6">
                    <c:v>21.612456000000002</c:v>
                  </c:pt>
                  <c:pt idx="7">
                    <c:v>0</c:v>
                  </c:pt>
                  <c:pt idx="8">
                    <c:v>35.133506500000003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0.32100000000000001</c:v>
                </c:pt>
                <c:pt idx="1">
                  <c:v>0</c:v>
                </c:pt>
                <c:pt idx="2">
                  <c:v>0.58599999999999997</c:v>
                </c:pt>
                <c:pt idx="3">
                  <c:v>0.75</c:v>
                </c:pt>
                <c:pt idx="4">
                  <c:v>2.5640000000000001</c:v>
                </c:pt>
                <c:pt idx="5">
                  <c:v>6.4580000000000002</c:v>
                </c:pt>
                <c:pt idx="6">
                  <c:v>25.26</c:v>
                </c:pt>
                <c:pt idx="7">
                  <c:v>0</c:v>
                </c:pt>
                <c:pt idx="8">
                  <c:v>39.085000000000001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9079936"/>
        <c:axId val="109081728"/>
      </c:barChart>
      <c:catAx>
        <c:axId val="1090799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9081728"/>
        <c:crosses val="autoZero"/>
        <c:auto val="1"/>
        <c:lblAlgn val="ctr"/>
        <c:lblOffset val="100"/>
        <c:noMultiLvlLbl val="0"/>
      </c:catAx>
      <c:valAx>
        <c:axId val="1090817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0907993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1.9119999999999999</c:v>
                </c:pt>
                <c:pt idx="4">
                  <c:v>5.7149999999999999</c:v>
                </c:pt>
                <c:pt idx="5">
                  <c:v>1.653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60.669262500000002</c:v>
                  </c:pt>
                  <c:pt idx="2">
                    <c:v>15.447163720486001</c:v>
                  </c:pt>
                  <c:pt idx="3">
                    <c:v>8.5162769999999988</c:v>
                  </c:pt>
                  <c:pt idx="4">
                    <c:v>14.333627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60.669262500000002</c:v>
                  </c:pt>
                  <c:pt idx="2">
                    <c:v>15.447163720486001</c:v>
                  </c:pt>
                  <c:pt idx="3">
                    <c:v>8.5162769999999988</c:v>
                  </c:pt>
                  <c:pt idx="4">
                    <c:v>14.333627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63.033000000000001</c:v>
                </c:pt>
                <c:pt idx="2">
                  <c:v>26.712</c:v>
                </c:pt>
                <c:pt idx="3">
                  <c:v>12.289</c:v>
                </c:pt>
                <c:pt idx="4">
                  <c:v>19.893999999999998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9174144"/>
        <c:axId val="109175936"/>
      </c:barChart>
      <c:catAx>
        <c:axId val="1091741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9175936"/>
        <c:crosses val="autoZero"/>
        <c:auto val="1"/>
        <c:lblAlgn val="ctr"/>
        <c:lblOffset val="100"/>
        <c:noMultiLvlLbl val="0"/>
      </c:catAx>
      <c:valAx>
        <c:axId val="1091759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091741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1.9119999999999999</c:v>
                </c:pt>
                <c:pt idx="4">
                  <c:v>5.7149999999999999</c:v>
                </c:pt>
                <c:pt idx="5">
                  <c:v>1.653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60.669262500000002</c:v>
                  </c:pt>
                  <c:pt idx="2">
                    <c:v>15.447163720486001</c:v>
                  </c:pt>
                  <c:pt idx="3">
                    <c:v>8.5162769999999988</c:v>
                  </c:pt>
                  <c:pt idx="4">
                    <c:v>14.333627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60.669262500000002</c:v>
                  </c:pt>
                  <c:pt idx="2">
                    <c:v>15.447163720486001</c:v>
                  </c:pt>
                  <c:pt idx="3">
                    <c:v>8.5162769999999988</c:v>
                  </c:pt>
                  <c:pt idx="4">
                    <c:v>14.333627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63.033000000000001</c:v>
                </c:pt>
                <c:pt idx="2">
                  <c:v>26.712</c:v>
                </c:pt>
                <c:pt idx="3">
                  <c:v>12.289</c:v>
                </c:pt>
                <c:pt idx="4">
                  <c:v>19.893999999999998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449472"/>
        <c:axId val="121504512"/>
      </c:barChart>
      <c:catAx>
        <c:axId val="1214494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504512"/>
        <c:crosses val="autoZero"/>
        <c:auto val="1"/>
        <c:lblAlgn val="ctr"/>
        <c:lblOffset val="100"/>
        <c:noMultiLvlLbl val="0"/>
      </c:catAx>
      <c:valAx>
        <c:axId val="1215045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4494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3.1819999999999999</c:v>
                </c:pt>
                <c:pt idx="3">
                  <c:v>3.4140000000000001</c:v>
                </c:pt>
                <c:pt idx="4">
                  <c:v>1.637</c:v>
                </c:pt>
                <c:pt idx="5">
                  <c:v>1.0469999999999999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60.669262500000002</c:v>
                  </c:pt>
                  <c:pt idx="1">
                    <c:v>0</c:v>
                  </c:pt>
                  <c:pt idx="2">
                    <c:v>8.0803910000000005</c:v>
                  </c:pt>
                  <c:pt idx="3">
                    <c:v>5.5015855</c:v>
                  </c:pt>
                  <c:pt idx="4">
                    <c:v>12.883506399999998</c:v>
                  </c:pt>
                  <c:pt idx="5">
                    <c:v>6.5203992000000008</c:v>
                  </c:pt>
                  <c:pt idx="6">
                    <c:v>13.359864199999999</c:v>
                  </c:pt>
                  <c:pt idx="7">
                    <c:v>0</c:v>
                  </c:pt>
                  <c:pt idx="8">
                    <c:v>5.8815026999999995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60.669262500000002</c:v>
                  </c:pt>
                  <c:pt idx="1">
                    <c:v>0</c:v>
                  </c:pt>
                  <c:pt idx="2">
                    <c:v>8.0803910000000005</c:v>
                  </c:pt>
                  <c:pt idx="3">
                    <c:v>5.5015855</c:v>
                  </c:pt>
                  <c:pt idx="4">
                    <c:v>12.883506399999998</c:v>
                  </c:pt>
                  <c:pt idx="5">
                    <c:v>6.5203992000000008</c:v>
                  </c:pt>
                  <c:pt idx="6">
                    <c:v>13.359864199999999</c:v>
                  </c:pt>
                  <c:pt idx="7">
                    <c:v>0</c:v>
                  </c:pt>
                  <c:pt idx="8">
                    <c:v>5.8815026999999995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63.033000000000001</c:v>
                </c:pt>
                <c:pt idx="1">
                  <c:v>0</c:v>
                </c:pt>
                <c:pt idx="2">
                  <c:v>10.67</c:v>
                </c:pt>
                <c:pt idx="3">
                  <c:v>5.6109999999999998</c:v>
                </c:pt>
                <c:pt idx="4">
                  <c:v>13.256</c:v>
                </c:pt>
                <c:pt idx="5">
                  <c:v>6.6779999999999999</c:v>
                </c:pt>
                <c:pt idx="6">
                  <c:v>16.138999999999999</c:v>
                </c:pt>
                <c:pt idx="7">
                  <c:v>0</c:v>
                </c:pt>
                <c:pt idx="8">
                  <c:v>6.5430000000000001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8944384"/>
        <c:axId val="109118208"/>
      </c:barChart>
      <c:catAx>
        <c:axId val="1089443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9118208"/>
        <c:crosses val="autoZero"/>
        <c:auto val="1"/>
        <c:lblAlgn val="ctr"/>
        <c:lblOffset val="100"/>
        <c:noMultiLvlLbl val="0"/>
      </c:catAx>
      <c:valAx>
        <c:axId val="1091182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089443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3.1819999999999999</c:v>
                </c:pt>
                <c:pt idx="3">
                  <c:v>3.4140000000000001</c:v>
                </c:pt>
                <c:pt idx="4">
                  <c:v>1.637</c:v>
                </c:pt>
                <c:pt idx="5">
                  <c:v>1.0469999999999999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60.669262500000002</c:v>
                  </c:pt>
                  <c:pt idx="1">
                    <c:v>0</c:v>
                  </c:pt>
                  <c:pt idx="2">
                    <c:v>8.0803910000000005</c:v>
                  </c:pt>
                  <c:pt idx="3">
                    <c:v>5.5015855</c:v>
                  </c:pt>
                  <c:pt idx="4">
                    <c:v>12.883506399999998</c:v>
                  </c:pt>
                  <c:pt idx="5">
                    <c:v>6.5203992000000008</c:v>
                  </c:pt>
                  <c:pt idx="6">
                    <c:v>13.359864199999999</c:v>
                  </c:pt>
                  <c:pt idx="7">
                    <c:v>0</c:v>
                  </c:pt>
                  <c:pt idx="8">
                    <c:v>5.8815026999999995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60.669262500000002</c:v>
                  </c:pt>
                  <c:pt idx="1">
                    <c:v>0</c:v>
                  </c:pt>
                  <c:pt idx="2">
                    <c:v>8.0803910000000005</c:v>
                  </c:pt>
                  <c:pt idx="3">
                    <c:v>5.5015855</c:v>
                  </c:pt>
                  <c:pt idx="4">
                    <c:v>12.883506399999998</c:v>
                  </c:pt>
                  <c:pt idx="5">
                    <c:v>6.5203992000000008</c:v>
                  </c:pt>
                  <c:pt idx="6">
                    <c:v>13.359864199999999</c:v>
                  </c:pt>
                  <c:pt idx="7">
                    <c:v>0</c:v>
                  </c:pt>
                  <c:pt idx="8">
                    <c:v>5.8815026999999995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63.033000000000001</c:v>
                </c:pt>
                <c:pt idx="1">
                  <c:v>0</c:v>
                </c:pt>
                <c:pt idx="2">
                  <c:v>10.67</c:v>
                </c:pt>
                <c:pt idx="3">
                  <c:v>5.6109999999999998</c:v>
                </c:pt>
                <c:pt idx="4">
                  <c:v>13.256</c:v>
                </c:pt>
                <c:pt idx="5">
                  <c:v>6.6779999999999999</c:v>
                </c:pt>
                <c:pt idx="6">
                  <c:v>16.138999999999999</c:v>
                </c:pt>
                <c:pt idx="7">
                  <c:v>0</c:v>
                </c:pt>
                <c:pt idx="8">
                  <c:v>6.5430000000000001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248384"/>
        <c:axId val="121254272"/>
      </c:barChart>
      <c:catAx>
        <c:axId val="1212483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254272"/>
        <c:crosses val="autoZero"/>
        <c:auto val="1"/>
        <c:lblAlgn val="ctr"/>
        <c:lblOffset val="100"/>
        <c:noMultiLvlLbl val="0"/>
      </c:catAx>
      <c:valAx>
        <c:axId val="12125427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2483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Sweet chestnut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0.30387999999999998</c:v>
                </c:pt>
                <c:pt idx="1">
                  <c:v>76.997</c:v>
                </c:pt>
                <c:pt idx="2">
                  <c:v>131.208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69.052039999999991</c:v>
                </c:pt>
                <c:pt idx="1">
                  <c:v>11510.503000000001</c:v>
                </c:pt>
                <c:pt idx="2">
                  <c:v>78241.736000000004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31.440729999999999</c:v>
                </c:pt>
                <c:pt idx="1">
                  <c:v>8384.402</c:v>
                </c:pt>
                <c:pt idx="2">
                  <c:v>31594.226000000002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346688"/>
        <c:axId val="121348480"/>
      </c:barChart>
      <c:catAx>
        <c:axId val="121346688"/>
        <c:scaling>
          <c:orientation val="maxMin"/>
        </c:scaling>
        <c:delete val="0"/>
        <c:axPos val="l"/>
        <c:majorTickMark val="out"/>
        <c:minorTickMark val="none"/>
        <c:tickLblPos val="nextTo"/>
        <c:crossAx val="121348480"/>
        <c:crosses val="autoZero"/>
        <c:auto val="1"/>
        <c:lblAlgn val="ctr"/>
        <c:lblOffset val="100"/>
        <c:noMultiLvlLbl val="0"/>
      </c:catAx>
      <c:valAx>
        <c:axId val="12134848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134668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0.30387999999999998</c:v>
                </c:pt>
                <c:pt idx="1">
                  <c:v>76.997</c:v>
                </c:pt>
                <c:pt idx="2">
                  <c:v>131.208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69.052039999999991</c:v>
                </c:pt>
                <c:pt idx="1">
                  <c:v>11510.503000000001</c:v>
                </c:pt>
                <c:pt idx="2">
                  <c:v>78241.736000000004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31.440729999999999</c:v>
                </c:pt>
                <c:pt idx="1">
                  <c:v>8384.402</c:v>
                </c:pt>
                <c:pt idx="2">
                  <c:v>31594.226000000002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20032"/>
        <c:axId val="121425920"/>
      </c:barChart>
      <c:catAx>
        <c:axId val="121420032"/>
        <c:scaling>
          <c:orientation val="maxMin"/>
        </c:scaling>
        <c:delete val="0"/>
        <c:axPos val="l"/>
        <c:majorTickMark val="out"/>
        <c:minorTickMark val="none"/>
        <c:tickLblPos val="nextTo"/>
        <c:crossAx val="121425920"/>
        <c:crosses val="autoZero"/>
        <c:auto val="1"/>
        <c:lblAlgn val="ctr"/>
        <c:lblOffset val="100"/>
        <c:noMultiLvlLbl val="0"/>
      </c:catAx>
      <c:valAx>
        <c:axId val="12142592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142003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larch</a:t>
            </a:r>
            <a:r>
              <a:rPr lang="en-US" baseline="0"/>
              <a:t>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0.28975000000000001</c:v>
                </c:pt>
                <c:pt idx="1">
                  <c:v>0.42246</c:v>
                </c:pt>
                <c:pt idx="2">
                  <c:v>0.60029999999999994</c:v>
                </c:pt>
                <c:pt idx="3">
                  <c:v>1.10812</c:v>
                </c:pt>
                <c:pt idx="4">
                  <c:v>0.38421</c:v>
                </c:pt>
                <c:pt idx="5">
                  <c:v>7.9420000000000004E-2</c:v>
                </c:pt>
                <c:pt idx="6">
                  <c:v>6.1900000000000002E-3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2.3060605999999997E-2</c:v>
                  </c:pt>
                  <c:pt idx="1">
                    <c:v>0.11949864</c:v>
                  </c:pt>
                  <c:pt idx="2">
                    <c:v>0.28742575117535785</c:v>
                  </c:pt>
                  <c:pt idx="3">
                    <c:v>0.37045541364927109</c:v>
                  </c:pt>
                  <c:pt idx="4">
                    <c:v>0.22141992600000002</c:v>
                  </c:pt>
                  <c:pt idx="5">
                    <c:v>5.4151335000000002E-2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2.3060605999999997E-2</c:v>
                  </c:pt>
                  <c:pt idx="1">
                    <c:v>0.11949864</c:v>
                  </c:pt>
                  <c:pt idx="2">
                    <c:v>0.28742575117535785</c:v>
                  </c:pt>
                  <c:pt idx="3">
                    <c:v>0.37045541364927109</c:v>
                  </c:pt>
                  <c:pt idx="4">
                    <c:v>0.22141992600000002</c:v>
                  </c:pt>
                  <c:pt idx="5">
                    <c:v>5.4151335000000002E-2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2.6539999999999998E-2</c:v>
                </c:pt>
                <c:pt idx="1">
                  <c:v>0.32019999999999998</c:v>
                </c:pt>
                <c:pt idx="2">
                  <c:v>1.40649</c:v>
                </c:pt>
                <c:pt idx="3">
                  <c:v>2.3425599999999998</c:v>
                </c:pt>
                <c:pt idx="4">
                  <c:v>0.78351000000000004</c:v>
                </c:pt>
                <c:pt idx="5">
                  <c:v>6.3670000000000004E-2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115200"/>
        <c:axId val="124116992"/>
      </c:barChart>
      <c:catAx>
        <c:axId val="1241152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116992"/>
        <c:crosses val="autoZero"/>
        <c:auto val="1"/>
        <c:lblAlgn val="ctr"/>
        <c:lblOffset val="100"/>
        <c:noMultiLvlLbl val="0"/>
      </c:catAx>
      <c:valAx>
        <c:axId val="12411699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411520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464.88617096185004</c:v>
                </c:pt>
                <c:pt idx="1">
                  <c:v>134.36417297187501</c:v>
                </c:pt>
                <c:pt idx="2">
                  <c:v>1173.5445306860884</c:v>
                </c:pt>
                <c:pt idx="3">
                  <c:v>0.68795181704999997</c:v>
                </c:pt>
                <c:pt idx="4">
                  <c:v>15.645974224999998</c:v>
                </c:pt>
                <c:pt idx="5">
                  <c:v>4.2103861300751007</c:v>
                </c:pt>
                <c:pt idx="6">
                  <c:v>12.802466763500002</c:v>
                </c:pt>
                <c:pt idx="7">
                  <c:v>31.443067052649997</c:v>
                </c:pt>
                <c:pt idx="8">
                  <c:v>42.525844577098994</c:v>
                </c:pt>
                <c:pt idx="9">
                  <c:v>87.049092742631998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44514452854648"/>
          <c:y val="0.16297008926515766"/>
          <c:w val="0.21471192097193323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0.28975000000000001</c:v>
                </c:pt>
                <c:pt idx="1">
                  <c:v>0.42246</c:v>
                </c:pt>
                <c:pt idx="2">
                  <c:v>0.60029999999999994</c:v>
                </c:pt>
                <c:pt idx="3">
                  <c:v>1.10812</c:v>
                </c:pt>
                <c:pt idx="4">
                  <c:v>0.38421</c:v>
                </c:pt>
                <c:pt idx="5">
                  <c:v>7.9420000000000004E-2</c:v>
                </c:pt>
                <c:pt idx="6">
                  <c:v>6.1900000000000002E-3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2.3060605999999997E-2</c:v>
                  </c:pt>
                  <c:pt idx="1">
                    <c:v>0.11949864</c:v>
                  </c:pt>
                  <c:pt idx="2">
                    <c:v>0.28742575117535785</c:v>
                  </c:pt>
                  <c:pt idx="3">
                    <c:v>0.37045541364927109</c:v>
                  </c:pt>
                  <c:pt idx="4">
                    <c:v>0.22141992600000002</c:v>
                  </c:pt>
                  <c:pt idx="5">
                    <c:v>5.4151335000000002E-2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2.3060605999999997E-2</c:v>
                  </c:pt>
                  <c:pt idx="1">
                    <c:v>0.11949864</c:v>
                  </c:pt>
                  <c:pt idx="2">
                    <c:v>0.28742575117535785</c:v>
                  </c:pt>
                  <c:pt idx="3">
                    <c:v>0.37045541364927109</c:v>
                  </c:pt>
                  <c:pt idx="4">
                    <c:v>0.22141992600000002</c:v>
                  </c:pt>
                  <c:pt idx="5">
                    <c:v>5.4151335000000002E-2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2.6539999999999998E-2</c:v>
                </c:pt>
                <c:pt idx="1">
                  <c:v>0.32019999999999998</c:v>
                </c:pt>
                <c:pt idx="2">
                  <c:v>1.40649</c:v>
                </c:pt>
                <c:pt idx="3">
                  <c:v>2.3425599999999998</c:v>
                </c:pt>
                <c:pt idx="4">
                  <c:v>0.78351000000000004</c:v>
                </c:pt>
                <c:pt idx="5">
                  <c:v>6.3670000000000004E-2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602240"/>
        <c:axId val="124603776"/>
      </c:barChart>
      <c:catAx>
        <c:axId val="1246022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603776"/>
        <c:crosses val="autoZero"/>
        <c:auto val="1"/>
        <c:lblAlgn val="ctr"/>
        <c:lblOffset val="100"/>
        <c:noMultiLvlLbl val="0"/>
      </c:catAx>
      <c:valAx>
        <c:axId val="1246037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460224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Stocked area of larch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0.21883000000000002</c:v>
                </c:pt>
                <c:pt idx="1">
                  <c:v>0.18797999999999998</c:v>
                </c:pt>
                <c:pt idx="2">
                  <c:v>0.50597999999999999</c:v>
                </c:pt>
                <c:pt idx="3">
                  <c:v>0.24321999999999999</c:v>
                </c:pt>
                <c:pt idx="4">
                  <c:v>0.99070000000000003</c:v>
                </c:pt>
                <c:pt idx="5">
                  <c:v>0.58953</c:v>
                </c:pt>
                <c:pt idx="6">
                  <c:v>0.14804</c:v>
                </c:pt>
                <c:pt idx="7">
                  <c:v>4.2900000000000004E-3</c:v>
                </c:pt>
                <c:pt idx="8">
                  <c:v>1.8799999999999999E-3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9.6209693999999985E-2</c:v>
                  </c:pt>
                  <c:pt idx="1">
                    <c:v>3.8501372000000006E-2</c:v>
                  </c:pt>
                  <c:pt idx="2">
                    <c:v>6.7473445999999992E-2</c:v>
                  </c:pt>
                  <c:pt idx="3">
                    <c:v>0.20726172999999995</c:v>
                  </c:pt>
                  <c:pt idx="4">
                    <c:v>0.31119744599999999</c:v>
                  </c:pt>
                  <c:pt idx="5">
                    <c:v>0.24559091200000002</c:v>
                  </c:pt>
                  <c:pt idx="6">
                    <c:v>0.22411225800000001</c:v>
                  </c:pt>
                  <c:pt idx="7">
                    <c:v>1.3110023999999998E-2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9.6209693999999985E-2</c:v>
                  </c:pt>
                  <c:pt idx="1">
                    <c:v>3.8501372000000006E-2</c:v>
                  </c:pt>
                  <c:pt idx="2">
                    <c:v>6.7473445999999992E-2</c:v>
                  </c:pt>
                  <c:pt idx="3">
                    <c:v>0.20726172999999995</c:v>
                  </c:pt>
                  <c:pt idx="4">
                    <c:v>0.31119744599999999</c:v>
                  </c:pt>
                  <c:pt idx="5">
                    <c:v>0.24559091200000002</c:v>
                  </c:pt>
                  <c:pt idx="6">
                    <c:v>0.22411225800000001</c:v>
                  </c:pt>
                  <c:pt idx="7">
                    <c:v>1.3110023999999998E-2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0.16050999999999999</c:v>
                </c:pt>
                <c:pt idx="1">
                  <c:v>0.10108</c:v>
                </c:pt>
                <c:pt idx="2">
                  <c:v>0.17238999999999999</c:v>
                </c:pt>
                <c:pt idx="3">
                  <c:v>0.80929999999999991</c:v>
                </c:pt>
                <c:pt idx="4">
                  <c:v>1.8103399999999998</c:v>
                </c:pt>
                <c:pt idx="5">
                  <c:v>1.1454800000000001</c:v>
                </c:pt>
                <c:pt idx="6">
                  <c:v>0.72811000000000003</c:v>
                </c:pt>
                <c:pt idx="7">
                  <c:v>1.5779999999999999E-2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2008704"/>
        <c:axId val="122010240"/>
      </c:barChart>
      <c:catAx>
        <c:axId val="1220087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000" baseline="0"/>
            </a:pPr>
            <a:endParaRPr lang="en-US"/>
          </a:p>
        </c:txPr>
        <c:crossAx val="122010240"/>
        <c:crosses val="autoZero"/>
        <c:auto val="1"/>
        <c:lblAlgn val="ctr"/>
        <c:lblOffset val="100"/>
        <c:noMultiLvlLbl val="0"/>
      </c:catAx>
      <c:valAx>
        <c:axId val="1220102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00" baseline="0"/>
                </a:pPr>
                <a:r>
                  <a:rPr lang="en-US" sz="1000" baseline="0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 baseline="0"/>
            </a:pPr>
            <a:endParaRPr lang="en-US"/>
          </a:p>
        </c:txPr>
        <c:crossAx val="122008704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0.21883000000000002</c:v>
                </c:pt>
                <c:pt idx="1">
                  <c:v>0.18797999999999998</c:v>
                </c:pt>
                <c:pt idx="2">
                  <c:v>0.50597999999999999</c:v>
                </c:pt>
                <c:pt idx="3">
                  <c:v>0.24321999999999999</c:v>
                </c:pt>
                <c:pt idx="4">
                  <c:v>0.99070000000000003</c:v>
                </c:pt>
                <c:pt idx="5">
                  <c:v>0.58953</c:v>
                </c:pt>
                <c:pt idx="6">
                  <c:v>0.14804</c:v>
                </c:pt>
                <c:pt idx="7">
                  <c:v>4.2900000000000004E-3</c:v>
                </c:pt>
                <c:pt idx="8">
                  <c:v>1.8799999999999999E-3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9.6209693999999985E-2</c:v>
                  </c:pt>
                  <c:pt idx="1">
                    <c:v>3.8501372000000006E-2</c:v>
                  </c:pt>
                  <c:pt idx="2">
                    <c:v>6.7473445999999992E-2</c:v>
                  </c:pt>
                  <c:pt idx="3">
                    <c:v>0.20726172999999995</c:v>
                  </c:pt>
                  <c:pt idx="4">
                    <c:v>0.31119744599999999</c:v>
                  </c:pt>
                  <c:pt idx="5">
                    <c:v>0.24559091200000002</c:v>
                  </c:pt>
                  <c:pt idx="6">
                    <c:v>0.22411225800000001</c:v>
                  </c:pt>
                  <c:pt idx="7">
                    <c:v>1.3110023999999998E-2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9.6209693999999985E-2</c:v>
                  </c:pt>
                  <c:pt idx="1">
                    <c:v>3.8501372000000006E-2</c:v>
                  </c:pt>
                  <c:pt idx="2">
                    <c:v>6.7473445999999992E-2</c:v>
                  </c:pt>
                  <c:pt idx="3">
                    <c:v>0.20726172999999995</c:v>
                  </c:pt>
                  <c:pt idx="4">
                    <c:v>0.31119744599999999</c:v>
                  </c:pt>
                  <c:pt idx="5">
                    <c:v>0.24559091200000002</c:v>
                  </c:pt>
                  <c:pt idx="6">
                    <c:v>0.22411225800000001</c:v>
                  </c:pt>
                  <c:pt idx="7">
                    <c:v>1.3110023999999998E-2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0.16050999999999999</c:v>
                </c:pt>
                <c:pt idx="1">
                  <c:v>0.10108</c:v>
                </c:pt>
                <c:pt idx="2">
                  <c:v>0.17238999999999999</c:v>
                </c:pt>
                <c:pt idx="3">
                  <c:v>0.80929999999999991</c:v>
                </c:pt>
                <c:pt idx="4">
                  <c:v>1.8103399999999998</c:v>
                </c:pt>
                <c:pt idx="5">
                  <c:v>1.1454800000000001</c:v>
                </c:pt>
                <c:pt idx="6">
                  <c:v>0.72811000000000003</c:v>
                </c:pt>
                <c:pt idx="7">
                  <c:v>1.5779999999999999E-2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2110720"/>
        <c:axId val="122112256"/>
      </c:barChart>
      <c:catAx>
        <c:axId val="1221107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112256"/>
        <c:crosses val="autoZero"/>
        <c:auto val="1"/>
        <c:lblAlgn val="ctr"/>
        <c:lblOffset val="100"/>
        <c:noMultiLvlLbl val="0"/>
      </c:catAx>
      <c:valAx>
        <c:axId val="1221122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211072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1.012</c:v>
                </c:pt>
                <c:pt idx="1">
                  <c:v>29.658000000000001</c:v>
                </c:pt>
                <c:pt idx="2">
                  <c:v>89.061999999999998</c:v>
                </c:pt>
                <c:pt idx="3">
                  <c:v>236.035</c:v>
                </c:pt>
                <c:pt idx="4">
                  <c:v>92.257999999999996</c:v>
                </c:pt>
                <c:pt idx="5">
                  <c:v>16.146000000000001</c:v>
                </c:pt>
                <c:pt idx="6">
                  <c:v>1.4610000000000001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11.870055000000001</c:v>
                  </c:pt>
                  <c:pt idx="2">
                    <c:v>68.995572815248892</c:v>
                  </c:pt>
                  <c:pt idx="3">
                    <c:v>153.37999577872696</c:v>
                  </c:pt>
                  <c:pt idx="4">
                    <c:v>99.939073700000009</c:v>
                  </c:pt>
                  <c:pt idx="5">
                    <c:v>20.833120000000005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11.870055000000001</c:v>
                  </c:pt>
                  <c:pt idx="2">
                    <c:v>68.995572815248892</c:v>
                  </c:pt>
                  <c:pt idx="3">
                    <c:v>153.37999577872696</c:v>
                  </c:pt>
                  <c:pt idx="4">
                    <c:v>99.939073700000009</c:v>
                  </c:pt>
                  <c:pt idx="5">
                    <c:v>20.833120000000005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18.693000000000001</c:v>
                </c:pt>
                <c:pt idx="2">
                  <c:v>287.22199999999998</c:v>
                </c:pt>
                <c:pt idx="3">
                  <c:v>903.19899999999996</c:v>
                </c:pt>
                <c:pt idx="4">
                  <c:v>358.33300000000003</c:v>
                </c:pt>
                <c:pt idx="5">
                  <c:v>24.475000000000001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2212352"/>
        <c:axId val="122213888"/>
      </c:barChart>
      <c:catAx>
        <c:axId val="1222123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213888"/>
        <c:crosses val="autoZero"/>
        <c:auto val="1"/>
        <c:lblAlgn val="ctr"/>
        <c:lblOffset val="100"/>
        <c:noMultiLvlLbl val="0"/>
      </c:catAx>
      <c:valAx>
        <c:axId val="12221388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221235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1.012</c:v>
                </c:pt>
                <c:pt idx="1">
                  <c:v>29.658000000000001</c:v>
                </c:pt>
                <c:pt idx="2">
                  <c:v>89.061999999999998</c:v>
                </c:pt>
                <c:pt idx="3">
                  <c:v>236.035</c:v>
                </c:pt>
                <c:pt idx="4">
                  <c:v>92.257999999999996</c:v>
                </c:pt>
                <c:pt idx="5">
                  <c:v>16.146000000000001</c:v>
                </c:pt>
                <c:pt idx="6">
                  <c:v>1.4610000000000001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11.870055000000001</c:v>
                  </c:pt>
                  <c:pt idx="2">
                    <c:v>68.995572815248892</c:v>
                  </c:pt>
                  <c:pt idx="3">
                    <c:v>153.37999577872696</c:v>
                  </c:pt>
                  <c:pt idx="4">
                    <c:v>99.939073700000009</c:v>
                  </c:pt>
                  <c:pt idx="5">
                    <c:v>20.833120000000005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11.870055000000001</c:v>
                  </c:pt>
                  <c:pt idx="2">
                    <c:v>68.995572815248892</c:v>
                  </c:pt>
                  <c:pt idx="3">
                    <c:v>153.37999577872696</c:v>
                  </c:pt>
                  <c:pt idx="4">
                    <c:v>99.939073700000009</c:v>
                  </c:pt>
                  <c:pt idx="5">
                    <c:v>20.833120000000005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18.693000000000001</c:v>
                </c:pt>
                <c:pt idx="2">
                  <c:v>287.22199999999998</c:v>
                </c:pt>
                <c:pt idx="3">
                  <c:v>903.19899999999996</c:v>
                </c:pt>
                <c:pt idx="4">
                  <c:v>358.33300000000003</c:v>
                </c:pt>
                <c:pt idx="5">
                  <c:v>24.475000000000001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710272"/>
        <c:axId val="124712064"/>
      </c:barChart>
      <c:catAx>
        <c:axId val="1247102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712064"/>
        <c:crosses val="autoZero"/>
        <c:auto val="1"/>
        <c:lblAlgn val="ctr"/>
        <c:lblOffset val="100"/>
        <c:noMultiLvlLbl val="0"/>
      </c:catAx>
      <c:valAx>
        <c:axId val="12471206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471027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0.13200000000000001</c:v>
                </c:pt>
                <c:pt idx="1">
                  <c:v>5.2469999999999999</c:v>
                </c:pt>
                <c:pt idx="2">
                  <c:v>53.246000000000002</c:v>
                </c:pt>
                <c:pt idx="3">
                  <c:v>40.554000000000002</c:v>
                </c:pt>
                <c:pt idx="4">
                  <c:v>187.97</c:v>
                </c:pt>
                <c:pt idx="5">
                  <c:v>137.36699999999999</c:v>
                </c:pt>
                <c:pt idx="6">
                  <c:v>39.594000000000001</c:v>
                </c:pt>
                <c:pt idx="7">
                  <c:v>1.095</c:v>
                </c:pt>
                <c:pt idx="8">
                  <c:v>0.42699999999999999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6.2261000000000004E-2</c:v>
                  </c:pt>
                  <c:pt idx="1">
                    <c:v>1.2057930000000001</c:v>
                  </c:pt>
                  <c:pt idx="2">
                    <c:v>14.436162000000001</c:v>
                  </c:pt>
                  <c:pt idx="3">
                    <c:v>49.241712000000007</c:v>
                  </c:pt>
                  <c:pt idx="4">
                    <c:v>101.04127740000001</c:v>
                  </c:pt>
                  <c:pt idx="5">
                    <c:v>111.80130779999999</c:v>
                  </c:pt>
                  <c:pt idx="6">
                    <c:v>106.26822060000001</c:v>
                  </c:pt>
                  <c:pt idx="7">
                    <c:v>13.914238400000002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6.2261000000000004E-2</c:v>
                  </c:pt>
                  <c:pt idx="1">
                    <c:v>1.2057930000000001</c:v>
                  </c:pt>
                  <c:pt idx="2">
                    <c:v>14.436162000000001</c:v>
                  </c:pt>
                  <c:pt idx="3">
                    <c:v>49.241712000000007</c:v>
                  </c:pt>
                  <c:pt idx="4">
                    <c:v>101.04127740000001</c:v>
                  </c:pt>
                  <c:pt idx="5">
                    <c:v>111.80130779999999</c:v>
                  </c:pt>
                  <c:pt idx="6">
                    <c:v>106.26822060000001</c:v>
                  </c:pt>
                  <c:pt idx="7">
                    <c:v>13.914238400000002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0.115</c:v>
                </c:pt>
                <c:pt idx="1">
                  <c:v>3.145</c:v>
                </c:pt>
                <c:pt idx="2">
                  <c:v>29.795999999999999</c:v>
                </c:pt>
                <c:pt idx="3">
                  <c:v>174.61600000000001</c:v>
                </c:pt>
                <c:pt idx="4">
                  <c:v>545.87400000000002</c:v>
                </c:pt>
                <c:pt idx="5">
                  <c:v>462.37099999999998</c:v>
                </c:pt>
                <c:pt idx="6">
                  <c:v>359.25700000000001</c:v>
                </c:pt>
                <c:pt idx="7">
                  <c:v>16.748000000000001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324480"/>
        <c:axId val="124354944"/>
      </c:barChart>
      <c:catAx>
        <c:axId val="1243244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354944"/>
        <c:crosses val="autoZero"/>
        <c:auto val="1"/>
        <c:lblAlgn val="ctr"/>
        <c:lblOffset val="100"/>
        <c:noMultiLvlLbl val="0"/>
      </c:catAx>
      <c:valAx>
        <c:axId val="12435494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432448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0.13200000000000001</c:v>
                </c:pt>
                <c:pt idx="1">
                  <c:v>5.2469999999999999</c:v>
                </c:pt>
                <c:pt idx="2">
                  <c:v>53.246000000000002</c:v>
                </c:pt>
                <c:pt idx="3">
                  <c:v>40.554000000000002</c:v>
                </c:pt>
                <c:pt idx="4">
                  <c:v>187.97</c:v>
                </c:pt>
                <c:pt idx="5">
                  <c:v>137.36699999999999</c:v>
                </c:pt>
                <c:pt idx="6">
                  <c:v>39.594000000000001</c:v>
                </c:pt>
                <c:pt idx="7">
                  <c:v>1.095</c:v>
                </c:pt>
                <c:pt idx="8">
                  <c:v>0.42699999999999999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6.2261000000000004E-2</c:v>
                  </c:pt>
                  <c:pt idx="1">
                    <c:v>1.2057930000000001</c:v>
                  </c:pt>
                  <c:pt idx="2">
                    <c:v>14.436162000000001</c:v>
                  </c:pt>
                  <c:pt idx="3">
                    <c:v>49.241712000000007</c:v>
                  </c:pt>
                  <c:pt idx="4">
                    <c:v>101.04127740000001</c:v>
                  </c:pt>
                  <c:pt idx="5">
                    <c:v>111.80130779999999</c:v>
                  </c:pt>
                  <c:pt idx="6">
                    <c:v>106.26822060000001</c:v>
                  </c:pt>
                  <c:pt idx="7">
                    <c:v>13.914238400000002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6.2261000000000004E-2</c:v>
                  </c:pt>
                  <c:pt idx="1">
                    <c:v>1.2057930000000001</c:v>
                  </c:pt>
                  <c:pt idx="2">
                    <c:v>14.436162000000001</c:v>
                  </c:pt>
                  <c:pt idx="3">
                    <c:v>49.241712000000007</c:v>
                  </c:pt>
                  <c:pt idx="4">
                    <c:v>101.04127740000001</c:v>
                  </c:pt>
                  <c:pt idx="5">
                    <c:v>111.80130779999999</c:v>
                  </c:pt>
                  <c:pt idx="6">
                    <c:v>106.26822060000001</c:v>
                  </c:pt>
                  <c:pt idx="7">
                    <c:v>13.914238400000002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0.115</c:v>
                </c:pt>
                <c:pt idx="1">
                  <c:v>3.145</c:v>
                </c:pt>
                <c:pt idx="2">
                  <c:v>29.795999999999999</c:v>
                </c:pt>
                <c:pt idx="3">
                  <c:v>174.61600000000001</c:v>
                </c:pt>
                <c:pt idx="4">
                  <c:v>545.87400000000002</c:v>
                </c:pt>
                <c:pt idx="5">
                  <c:v>462.37099999999998</c:v>
                </c:pt>
                <c:pt idx="6">
                  <c:v>359.25700000000001</c:v>
                </c:pt>
                <c:pt idx="7">
                  <c:v>16.748000000000001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389632"/>
        <c:axId val="124399616"/>
      </c:barChart>
      <c:catAx>
        <c:axId val="1243896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399616"/>
        <c:crosses val="autoZero"/>
        <c:auto val="1"/>
        <c:lblAlgn val="ctr"/>
        <c:lblOffset val="100"/>
        <c:noMultiLvlLbl val="0"/>
      </c:catAx>
      <c:valAx>
        <c:axId val="1243996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438963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252.97399999999999</c:v>
                </c:pt>
                <c:pt idx="1">
                  <c:v>1181.6469999999999</c:v>
                </c:pt>
                <c:pt idx="2">
                  <c:v>782.12900000000002</c:v>
                </c:pt>
                <c:pt idx="3">
                  <c:v>536.03800000000001</c:v>
                </c:pt>
                <c:pt idx="4">
                  <c:v>123.59399999999999</c:v>
                </c:pt>
                <c:pt idx="5">
                  <c:v>25.454000000000001</c:v>
                </c:pt>
                <c:pt idx="6">
                  <c:v>6.9550000000000001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271.51737800000001</c:v>
                  </c:pt>
                  <c:pt idx="2">
                    <c:v>315.21280298628312</c:v>
                  </c:pt>
                  <c:pt idx="3">
                    <c:v>300.00570700511787</c:v>
                  </c:pt>
                  <c:pt idx="4">
                    <c:v>71.899286099999983</c:v>
                  </c:pt>
                  <c:pt idx="5">
                    <c:v>16.501800999999997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271.51737800000001</c:v>
                  </c:pt>
                  <c:pt idx="2">
                    <c:v>315.21280298628312</c:v>
                  </c:pt>
                  <c:pt idx="3">
                    <c:v>300.00570700511787</c:v>
                  </c:pt>
                  <c:pt idx="4">
                    <c:v>71.899286099999983</c:v>
                  </c:pt>
                  <c:pt idx="5">
                    <c:v>16.501800999999997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605.66</c:v>
                </c:pt>
                <c:pt idx="2">
                  <c:v>1463.3589999999999</c:v>
                </c:pt>
                <c:pt idx="3">
                  <c:v>1609.144</c:v>
                </c:pt>
                <c:pt idx="4">
                  <c:v>295.517</c:v>
                </c:pt>
                <c:pt idx="5">
                  <c:v>20.666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487168"/>
        <c:axId val="124488704"/>
      </c:barChart>
      <c:catAx>
        <c:axId val="1244871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488704"/>
        <c:crosses val="autoZero"/>
        <c:auto val="1"/>
        <c:lblAlgn val="ctr"/>
        <c:lblOffset val="100"/>
        <c:noMultiLvlLbl val="0"/>
      </c:catAx>
      <c:valAx>
        <c:axId val="1244887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448716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252.97399999999999</c:v>
                </c:pt>
                <c:pt idx="1">
                  <c:v>1181.6469999999999</c:v>
                </c:pt>
                <c:pt idx="2">
                  <c:v>782.12900000000002</c:v>
                </c:pt>
                <c:pt idx="3">
                  <c:v>536.03800000000001</c:v>
                </c:pt>
                <c:pt idx="4">
                  <c:v>123.59399999999999</c:v>
                </c:pt>
                <c:pt idx="5">
                  <c:v>25.454000000000001</c:v>
                </c:pt>
                <c:pt idx="6">
                  <c:v>6.9550000000000001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271.51737800000001</c:v>
                  </c:pt>
                  <c:pt idx="2">
                    <c:v>315.21280298628312</c:v>
                  </c:pt>
                  <c:pt idx="3">
                    <c:v>300.00570700511787</c:v>
                  </c:pt>
                  <c:pt idx="4">
                    <c:v>71.899286099999983</c:v>
                  </c:pt>
                  <c:pt idx="5">
                    <c:v>16.501800999999997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271.51737800000001</c:v>
                  </c:pt>
                  <c:pt idx="2">
                    <c:v>315.21280298628312</c:v>
                  </c:pt>
                  <c:pt idx="3">
                    <c:v>300.00570700511787</c:v>
                  </c:pt>
                  <c:pt idx="4">
                    <c:v>71.899286099999983</c:v>
                  </c:pt>
                  <c:pt idx="5">
                    <c:v>16.501800999999997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605.66</c:v>
                </c:pt>
                <c:pt idx="2">
                  <c:v>1463.3589999999999</c:v>
                </c:pt>
                <c:pt idx="3">
                  <c:v>1609.144</c:v>
                </c:pt>
                <c:pt idx="4">
                  <c:v>295.517</c:v>
                </c:pt>
                <c:pt idx="5">
                  <c:v>20.666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568704"/>
        <c:axId val="124570240"/>
      </c:barChart>
      <c:catAx>
        <c:axId val="1245687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570240"/>
        <c:crosses val="autoZero"/>
        <c:auto val="1"/>
        <c:lblAlgn val="ctr"/>
        <c:lblOffset val="100"/>
        <c:noMultiLvlLbl val="0"/>
      </c:catAx>
      <c:valAx>
        <c:axId val="1245702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456870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59.231999999999999</c:v>
                </c:pt>
                <c:pt idx="1">
                  <c:v>518.63099999999997</c:v>
                </c:pt>
                <c:pt idx="2">
                  <c:v>1360.5530000000001</c:v>
                </c:pt>
                <c:pt idx="3">
                  <c:v>287.43900000000002</c:v>
                </c:pt>
                <c:pt idx="4">
                  <c:v>501.78699999999998</c:v>
                </c:pt>
                <c:pt idx="5">
                  <c:v>156.06700000000001</c:v>
                </c:pt>
                <c:pt idx="6">
                  <c:v>24.713999999999999</c:v>
                </c:pt>
                <c:pt idx="7">
                  <c:v>0.31</c:v>
                </c:pt>
                <c:pt idx="8">
                  <c:v>5.8000000000000003E-2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237.40804320000004</c:v>
                  </c:pt>
                  <c:pt idx="1">
                    <c:v>66.29613359999999</c:v>
                  </c:pt>
                  <c:pt idx="2">
                    <c:v>165.1760136</c:v>
                  </c:pt>
                  <c:pt idx="3">
                    <c:v>271.12531539999998</c:v>
                  </c:pt>
                  <c:pt idx="4">
                    <c:v>245.9518712</c:v>
                  </c:pt>
                  <c:pt idx="5">
                    <c:v>124.1680576</c:v>
                  </c:pt>
                  <c:pt idx="6">
                    <c:v>61.392423600000001</c:v>
                  </c:pt>
                  <c:pt idx="7">
                    <c:v>4.5477992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237.40804320000004</c:v>
                  </c:pt>
                  <c:pt idx="1">
                    <c:v>66.29613359999999</c:v>
                  </c:pt>
                  <c:pt idx="2">
                    <c:v>165.1760136</c:v>
                  </c:pt>
                  <c:pt idx="3">
                    <c:v>271.12531539999998</c:v>
                  </c:pt>
                  <c:pt idx="4">
                    <c:v>245.9518712</c:v>
                  </c:pt>
                  <c:pt idx="5">
                    <c:v>124.1680576</c:v>
                  </c:pt>
                  <c:pt idx="6">
                    <c:v>61.392423600000001</c:v>
                  </c:pt>
                  <c:pt idx="7">
                    <c:v>4.5477992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330.74400000000003</c:v>
                </c:pt>
                <c:pt idx="1">
                  <c:v>202.184</c:v>
                </c:pt>
                <c:pt idx="2">
                  <c:v>388.28399999999999</c:v>
                </c:pt>
                <c:pt idx="3">
                  <c:v>1006.778</c:v>
                </c:pt>
                <c:pt idx="4">
                  <c:v>1341.068</c:v>
                </c:pt>
                <c:pt idx="5">
                  <c:v>513.72799999999995</c:v>
                </c:pt>
                <c:pt idx="6">
                  <c:v>206.084</c:v>
                </c:pt>
                <c:pt idx="7">
                  <c:v>5.4740000000000002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1725184"/>
        <c:axId val="171726720"/>
      </c:barChart>
      <c:catAx>
        <c:axId val="1717251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1726720"/>
        <c:crosses val="autoZero"/>
        <c:auto val="1"/>
        <c:lblAlgn val="ctr"/>
        <c:lblOffset val="100"/>
        <c:noMultiLvlLbl val="0"/>
      </c:catAx>
      <c:valAx>
        <c:axId val="1717267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172518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Stocked area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8.9618099999999998</c:v>
                </c:pt>
                <c:pt idx="1">
                  <c:v>6.7500200000000001</c:v>
                </c:pt>
                <c:pt idx="2">
                  <c:v>1.57443</c:v>
                </c:pt>
                <c:pt idx="3">
                  <c:v>1.7955299999999998</c:v>
                </c:pt>
                <c:pt idx="4">
                  <c:v>7.8334399999999995</c:v>
                </c:pt>
                <c:pt idx="5">
                  <c:v>1.1103000000000001</c:v>
                </c:pt>
                <c:pt idx="6">
                  <c:v>2.1932200000000002</c:v>
                </c:pt>
                <c:pt idx="7">
                  <c:v>1.1716500000000001</c:v>
                </c:pt>
                <c:pt idx="8">
                  <c:v>11.23349</c:v>
                </c:pt>
                <c:pt idx="9">
                  <c:v>6.0843499999999997</c:v>
                </c:pt>
                <c:pt idx="10">
                  <c:v>12.335290000000001</c:v>
                </c:pt>
                <c:pt idx="11">
                  <c:v>8.1678099999999993</c:v>
                </c:pt>
                <c:pt idx="12">
                  <c:v>10.278849999999998</c:v>
                </c:pt>
                <c:pt idx="13">
                  <c:v>0.30387999999999998</c:v>
                </c:pt>
                <c:pt idx="14">
                  <c:v>1.3098399999999999</c:v>
                </c:pt>
                <c:pt idx="15">
                  <c:v>3.2194199999999999</c:v>
                </c:pt>
                <c:pt idx="16">
                  <c:v>2.9118600000000003</c:v>
                </c:pt>
                <c:pt idx="17">
                  <c:v>2.8821699999999999</c:v>
                </c:pt>
                <c:pt idx="18">
                  <c:v>10.644270000000001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2322048"/>
        <c:axId val="152311680"/>
      </c:barChart>
      <c:valAx>
        <c:axId val="1523116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52322048"/>
        <c:crosses val="max"/>
        <c:crossBetween val="between"/>
      </c:valAx>
      <c:catAx>
        <c:axId val="152322048"/>
        <c:scaling>
          <c:orientation val="maxMin"/>
        </c:scaling>
        <c:delete val="0"/>
        <c:axPos val="l"/>
        <c:majorTickMark val="out"/>
        <c:minorTickMark val="none"/>
        <c:tickLblPos val="nextTo"/>
        <c:crossAx val="1523116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59.231999999999999</c:v>
                </c:pt>
                <c:pt idx="1">
                  <c:v>518.63099999999997</c:v>
                </c:pt>
                <c:pt idx="2">
                  <c:v>1360.5530000000001</c:v>
                </c:pt>
                <c:pt idx="3">
                  <c:v>287.43900000000002</c:v>
                </c:pt>
                <c:pt idx="4">
                  <c:v>501.78699999999998</c:v>
                </c:pt>
                <c:pt idx="5">
                  <c:v>156.06700000000001</c:v>
                </c:pt>
                <c:pt idx="6">
                  <c:v>24.713999999999999</c:v>
                </c:pt>
                <c:pt idx="7">
                  <c:v>0.31</c:v>
                </c:pt>
                <c:pt idx="8">
                  <c:v>5.8000000000000003E-2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237.40804320000004</c:v>
                  </c:pt>
                  <c:pt idx="1">
                    <c:v>66.29613359999999</c:v>
                  </c:pt>
                  <c:pt idx="2">
                    <c:v>165.1760136</c:v>
                  </c:pt>
                  <c:pt idx="3">
                    <c:v>271.12531539999998</c:v>
                  </c:pt>
                  <c:pt idx="4">
                    <c:v>245.9518712</c:v>
                  </c:pt>
                  <c:pt idx="5">
                    <c:v>124.1680576</c:v>
                  </c:pt>
                  <c:pt idx="6">
                    <c:v>61.392423600000001</c:v>
                  </c:pt>
                  <c:pt idx="7">
                    <c:v>4.5477992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237.40804320000004</c:v>
                  </c:pt>
                  <c:pt idx="1">
                    <c:v>66.29613359999999</c:v>
                  </c:pt>
                  <c:pt idx="2">
                    <c:v>165.1760136</c:v>
                  </c:pt>
                  <c:pt idx="3">
                    <c:v>271.12531539999998</c:v>
                  </c:pt>
                  <c:pt idx="4">
                    <c:v>245.9518712</c:v>
                  </c:pt>
                  <c:pt idx="5">
                    <c:v>124.1680576</c:v>
                  </c:pt>
                  <c:pt idx="6">
                    <c:v>61.392423600000001</c:v>
                  </c:pt>
                  <c:pt idx="7">
                    <c:v>4.5477992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330.74400000000003</c:v>
                </c:pt>
                <c:pt idx="1">
                  <c:v>202.184</c:v>
                </c:pt>
                <c:pt idx="2">
                  <c:v>388.28399999999999</c:v>
                </c:pt>
                <c:pt idx="3">
                  <c:v>1006.778</c:v>
                </c:pt>
                <c:pt idx="4">
                  <c:v>1341.068</c:v>
                </c:pt>
                <c:pt idx="5">
                  <c:v>513.72799999999995</c:v>
                </c:pt>
                <c:pt idx="6">
                  <c:v>206.084</c:v>
                </c:pt>
                <c:pt idx="7">
                  <c:v>5.4740000000000002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4915712"/>
        <c:axId val="124917248"/>
      </c:barChart>
      <c:catAx>
        <c:axId val="1249157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4917248"/>
        <c:crosses val="autoZero"/>
        <c:auto val="1"/>
        <c:lblAlgn val="ctr"/>
        <c:lblOffset val="100"/>
        <c:noMultiLvlLbl val="0"/>
      </c:catAx>
      <c:valAx>
        <c:axId val="1249172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491571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Larch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7.8334399999999995</c:v>
                </c:pt>
                <c:pt idx="1">
                  <c:v>2057.5540000000001</c:v>
                </c:pt>
                <c:pt idx="2">
                  <c:v>6903.1360000000004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23.607289999999999</c:v>
                </c:pt>
                <c:pt idx="1">
                  <c:v>6326.848</c:v>
                </c:pt>
                <c:pt idx="2">
                  <c:v>24691.090000000004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69.355919999999998</c:v>
                </c:pt>
                <c:pt idx="1">
                  <c:v>11587.5</c:v>
                </c:pt>
                <c:pt idx="2">
                  <c:v>78372.944000000003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988800"/>
        <c:axId val="124994688"/>
      </c:barChart>
      <c:catAx>
        <c:axId val="124988800"/>
        <c:scaling>
          <c:orientation val="maxMin"/>
        </c:scaling>
        <c:delete val="0"/>
        <c:axPos val="l"/>
        <c:majorTickMark val="out"/>
        <c:minorTickMark val="none"/>
        <c:tickLblPos val="nextTo"/>
        <c:crossAx val="124994688"/>
        <c:crosses val="autoZero"/>
        <c:auto val="1"/>
        <c:lblAlgn val="ctr"/>
        <c:lblOffset val="100"/>
        <c:noMultiLvlLbl val="0"/>
      </c:catAx>
      <c:valAx>
        <c:axId val="12499468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498880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7.8334399999999995</c:v>
                </c:pt>
                <c:pt idx="1">
                  <c:v>2057.5540000000001</c:v>
                </c:pt>
                <c:pt idx="2">
                  <c:v>6903.1360000000004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23.607289999999999</c:v>
                </c:pt>
                <c:pt idx="1">
                  <c:v>6326.848</c:v>
                </c:pt>
                <c:pt idx="2">
                  <c:v>24691.090000000004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69.355919999999998</c:v>
                </c:pt>
                <c:pt idx="1">
                  <c:v>11587.5</c:v>
                </c:pt>
                <c:pt idx="2">
                  <c:v>78372.944000000003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049856"/>
        <c:axId val="125080320"/>
      </c:barChart>
      <c:catAx>
        <c:axId val="125049856"/>
        <c:scaling>
          <c:orientation val="maxMin"/>
        </c:scaling>
        <c:delete val="0"/>
        <c:axPos val="l"/>
        <c:majorTickMark val="out"/>
        <c:minorTickMark val="none"/>
        <c:tickLblPos val="nextTo"/>
        <c:crossAx val="125080320"/>
        <c:crosses val="autoZero"/>
        <c:auto val="1"/>
        <c:lblAlgn val="ctr"/>
        <c:lblOffset val="100"/>
        <c:noMultiLvlLbl val="0"/>
      </c:catAx>
      <c:valAx>
        <c:axId val="12508032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504985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7.3831391539803753E-2"/>
          <c:w val="0.63771113409169256"/>
          <c:h val="0.79905007160009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8.9618099999999998</c:v>
                </c:pt>
                <c:pt idx="1">
                  <c:v>6.7500200000000001</c:v>
                </c:pt>
                <c:pt idx="2">
                  <c:v>1.57443</c:v>
                </c:pt>
                <c:pt idx="3">
                  <c:v>1.7955299999999998</c:v>
                </c:pt>
                <c:pt idx="4">
                  <c:v>7.8334399999999995</c:v>
                </c:pt>
                <c:pt idx="5">
                  <c:v>1.1103000000000001</c:v>
                </c:pt>
                <c:pt idx="6">
                  <c:v>2.1932200000000002</c:v>
                </c:pt>
                <c:pt idx="7">
                  <c:v>1.1716500000000001</c:v>
                </c:pt>
                <c:pt idx="8">
                  <c:v>11.23349</c:v>
                </c:pt>
                <c:pt idx="9">
                  <c:v>6.0843499999999997</c:v>
                </c:pt>
                <c:pt idx="10">
                  <c:v>12.335290000000001</c:v>
                </c:pt>
                <c:pt idx="11">
                  <c:v>8.1678099999999993</c:v>
                </c:pt>
                <c:pt idx="12">
                  <c:v>10.278849999999998</c:v>
                </c:pt>
                <c:pt idx="13">
                  <c:v>0.30387999999999998</c:v>
                </c:pt>
                <c:pt idx="14">
                  <c:v>1.3098399999999999</c:v>
                </c:pt>
                <c:pt idx="15">
                  <c:v>3.2194199999999999</c:v>
                </c:pt>
                <c:pt idx="16">
                  <c:v>2.9118600000000003</c:v>
                </c:pt>
                <c:pt idx="17">
                  <c:v>2.8821699999999999</c:v>
                </c:pt>
                <c:pt idx="18">
                  <c:v>10.644270000000001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2753280"/>
        <c:axId val="152751104"/>
      </c:barChart>
      <c:valAx>
        <c:axId val="1527511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52753280"/>
        <c:crosses val="max"/>
        <c:crossBetween val="between"/>
      </c:valAx>
      <c:catAx>
        <c:axId val="1527532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5275110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8.9618099999999998</c:v>
                </c:pt>
                <c:pt idx="1">
                  <c:v>6.7500200000000001</c:v>
                </c:pt>
                <c:pt idx="2">
                  <c:v>1.57443</c:v>
                </c:pt>
                <c:pt idx="3">
                  <c:v>1.7955299999999998</c:v>
                </c:pt>
                <c:pt idx="4">
                  <c:v>7.8334399999999995</c:v>
                </c:pt>
                <c:pt idx="5">
                  <c:v>1.1103000000000001</c:v>
                </c:pt>
                <c:pt idx="6">
                  <c:v>2.1932200000000002</c:v>
                </c:pt>
                <c:pt idx="7">
                  <c:v>1.1716500000000001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8.9618099999999998</c:v>
                </c:pt>
                <c:pt idx="1">
                  <c:v>6.7500200000000001</c:v>
                </c:pt>
                <c:pt idx="2">
                  <c:v>1.57443</c:v>
                </c:pt>
                <c:pt idx="3">
                  <c:v>1.7955299999999998</c:v>
                </c:pt>
                <c:pt idx="4">
                  <c:v>7.8334399999999995</c:v>
                </c:pt>
                <c:pt idx="5">
                  <c:v>1.1103000000000001</c:v>
                </c:pt>
                <c:pt idx="6">
                  <c:v>2.1932200000000002</c:v>
                </c:pt>
                <c:pt idx="7">
                  <c:v>1.1716500000000001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11.23349</c:v>
                </c:pt>
                <c:pt idx="1">
                  <c:v>6.0843499999999997</c:v>
                </c:pt>
                <c:pt idx="2">
                  <c:v>12.335290000000001</c:v>
                </c:pt>
                <c:pt idx="3">
                  <c:v>8.1678099999999993</c:v>
                </c:pt>
                <c:pt idx="4">
                  <c:v>10.278849999999998</c:v>
                </c:pt>
                <c:pt idx="5">
                  <c:v>0.30387999999999998</c:v>
                </c:pt>
                <c:pt idx="6">
                  <c:v>1.3098399999999999</c:v>
                </c:pt>
                <c:pt idx="7">
                  <c:v>3.2194199999999999</c:v>
                </c:pt>
                <c:pt idx="8">
                  <c:v>2.9118600000000003</c:v>
                </c:pt>
                <c:pt idx="9">
                  <c:v>2.8821699999999999</c:v>
                </c:pt>
                <c:pt idx="10">
                  <c:v>10.644270000000001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93054293821673E-2"/>
          <c:y val="3.1334623014877612E-2"/>
          <c:w val="0.62356510844293667"/>
          <c:h val="0.95404255291151285"/>
        </c:manualLayout>
      </c:layout>
      <c:pieChart>
        <c:varyColors val="1"/>
        <c:ser>
          <c:idx val="1"/>
          <c:order val="1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7.6760589483567246E-2</c:v>
                </c:pt>
                <c:pt idx="1">
                  <c:v>0.92323941051643266</c:v>
                </c:pt>
              </c:numCache>
            </c:numRef>
          </c:val>
        </c:ser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7.6760589483567246E-2</c:v>
                </c:pt>
                <c:pt idx="1">
                  <c:v>0.92323941051643266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5"/>
              <c:layout>
                <c:manualLayout>
                  <c:x val="2.7551021182938636E-3"/>
                  <c:y val="3.8410041334826242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11.23349</c:v>
                </c:pt>
                <c:pt idx="1">
                  <c:v>6.0843499999999997</c:v>
                </c:pt>
                <c:pt idx="2">
                  <c:v>12.335290000000001</c:v>
                </c:pt>
                <c:pt idx="3">
                  <c:v>8.1678099999999993</c:v>
                </c:pt>
                <c:pt idx="4">
                  <c:v>10.278849999999998</c:v>
                </c:pt>
                <c:pt idx="5">
                  <c:v>0.30387999999999998</c:v>
                </c:pt>
                <c:pt idx="6">
                  <c:v>1.3098399999999999</c:v>
                </c:pt>
                <c:pt idx="7">
                  <c:v>3.2194199999999999</c:v>
                </c:pt>
                <c:pt idx="8">
                  <c:v>2.9118600000000003</c:v>
                </c:pt>
                <c:pt idx="9">
                  <c:v>2.8821699999999999</c:v>
                </c:pt>
                <c:pt idx="10">
                  <c:v>10.644270000000001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1.25657</c:v>
                </c:pt>
                <c:pt idx="1">
                  <c:v>1.79877</c:v>
                </c:pt>
                <c:pt idx="2">
                  <c:v>2.9137900000000001</c:v>
                </c:pt>
                <c:pt idx="3">
                  <c:v>5.0356199999999998</c:v>
                </c:pt>
                <c:pt idx="4">
                  <c:v>1.51729</c:v>
                </c:pt>
                <c:pt idx="5">
                  <c:v>0.60396000000000005</c:v>
                </c:pt>
                <c:pt idx="6">
                  <c:v>2.5489999999999999E-2</c:v>
                </c:pt>
                <c:pt idx="8">
                  <c:v>0.14580000000000001</c:v>
                </c:pt>
                <c:pt idx="9">
                  <c:v>0.47214</c:v>
                </c:pt>
                <c:pt idx="10">
                  <c:v>0.46206000000000003</c:v>
                </c:pt>
                <c:pt idx="11">
                  <c:v>0.78008999999999995</c:v>
                </c:pt>
                <c:pt idx="12">
                  <c:v>0.68973000000000007</c:v>
                </c:pt>
                <c:pt idx="13">
                  <c:v>0.20330999999999999</c:v>
                </c:pt>
                <c:pt idx="14">
                  <c:v>0.17398999999999998</c:v>
                </c:pt>
                <c:pt idx="16">
                  <c:v>1.4023699999999999</c:v>
                </c:pt>
                <c:pt idx="17">
                  <c:v>2.2709099999999998</c:v>
                </c:pt>
                <c:pt idx="18">
                  <c:v>3.3758500000000002</c:v>
                </c:pt>
                <c:pt idx="19">
                  <c:v>5.8157200000000007</c:v>
                </c:pt>
                <c:pt idx="20">
                  <c:v>2.20702</c:v>
                </c:pt>
                <c:pt idx="21">
                  <c:v>0.80726999999999993</c:v>
                </c:pt>
                <c:pt idx="22">
                  <c:v>0.19948999999999997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0.23061145500000005</c:v>
                  </c:pt>
                  <c:pt idx="1">
                    <c:v>0.23362547199999997</c:v>
                  </c:pt>
                  <c:pt idx="2">
                    <c:v>0.74333946899579117</c:v>
                  </c:pt>
                  <c:pt idx="3">
                    <c:v>0.82149604526429731</c:v>
                  </c:pt>
                  <c:pt idx="4">
                    <c:v>0.38687767299999998</c:v>
                  </c:pt>
                  <c:pt idx="5">
                    <c:v>6.0070252999999997E-2</c:v>
                  </c:pt>
                  <c:pt idx="6">
                    <c:v>5.0992214999999994E-2</c:v>
                  </c:pt>
                  <c:pt idx="8">
                    <c:v>1.0294549589999999</c:v>
                  </c:pt>
                  <c:pt idx="9">
                    <c:v>0.78714467999999982</c:v>
                  </c:pt>
                  <c:pt idx="10">
                    <c:v>1.0849986111176946</c:v>
                  </c:pt>
                  <c:pt idx="11">
                    <c:v>1.0445430016072685</c:v>
                  </c:pt>
                  <c:pt idx="12">
                    <c:v>0.8256377250000001</c:v>
                  </c:pt>
                  <c:pt idx="13">
                    <c:v>0.851103744</c:v>
                  </c:pt>
                  <c:pt idx="14">
                    <c:v>0.53032908527708311</c:v>
                  </c:pt>
                  <c:pt idx="16">
                    <c:v>1.0580787999999999</c:v>
                  </c:pt>
                  <c:pt idx="17">
                    <c:v>0.81296565900000006</c:v>
                  </c:pt>
                  <c:pt idx="18">
                    <c:v>1.3453092994572942</c:v>
                  </c:pt>
                  <c:pt idx="19">
                    <c:v>1.3583128988366162</c:v>
                  </c:pt>
                  <c:pt idx="20">
                    <c:v>0.93797085600000019</c:v>
                  </c:pt>
                  <c:pt idx="21">
                    <c:v>0.85779982200000005</c:v>
                  </c:pt>
                  <c:pt idx="22">
                    <c:v>0.54403042420903613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0.23061145500000005</c:v>
                  </c:pt>
                  <c:pt idx="1">
                    <c:v>0.23362547199999997</c:v>
                  </c:pt>
                  <c:pt idx="2">
                    <c:v>0.74333946899579117</c:v>
                  </c:pt>
                  <c:pt idx="3">
                    <c:v>0.82149604526429731</c:v>
                  </c:pt>
                  <c:pt idx="4">
                    <c:v>0.38687767299999998</c:v>
                  </c:pt>
                  <c:pt idx="5">
                    <c:v>6.0070252999999997E-2</c:v>
                  </c:pt>
                  <c:pt idx="6">
                    <c:v>5.0992214999999994E-2</c:v>
                  </c:pt>
                  <c:pt idx="8">
                    <c:v>1.0294549589999999</c:v>
                  </c:pt>
                  <c:pt idx="9">
                    <c:v>0.78714467999999982</c:v>
                  </c:pt>
                  <c:pt idx="10">
                    <c:v>1.0849986111176946</c:v>
                  </c:pt>
                  <c:pt idx="11">
                    <c:v>1.0445430016072685</c:v>
                  </c:pt>
                  <c:pt idx="12">
                    <c:v>0.8256377250000001</c:v>
                  </c:pt>
                  <c:pt idx="13">
                    <c:v>0.851103744</c:v>
                  </c:pt>
                  <c:pt idx="14">
                    <c:v>0.53032908527708311</c:v>
                  </c:pt>
                  <c:pt idx="16">
                    <c:v>1.0580787999999999</c:v>
                  </c:pt>
                  <c:pt idx="17">
                    <c:v>0.81296565900000006</c:v>
                  </c:pt>
                  <c:pt idx="18">
                    <c:v>1.3453092994572942</c:v>
                  </c:pt>
                  <c:pt idx="19">
                    <c:v>1.3583128988366162</c:v>
                  </c:pt>
                  <c:pt idx="20">
                    <c:v>0.93797085600000019</c:v>
                  </c:pt>
                  <c:pt idx="21">
                    <c:v>0.85779982200000005</c:v>
                  </c:pt>
                  <c:pt idx="22">
                    <c:v>0.54403042420903613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0.58995000000000009</c:v>
                </c:pt>
                <c:pt idx="1">
                  <c:v>1.01312</c:v>
                </c:pt>
                <c:pt idx="2">
                  <c:v>6.2047100000000004</c:v>
                </c:pt>
                <c:pt idx="3">
                  <c:v>8.4397799999999989</c:v>
                </c:pt>
                <c:pt idx="4">
                  <c:v>1.8955299999999999</c:v>
                </c:pt>
                <c:pt idx="5">
                  <c:v>7.2609999999999994E-2</c:v>
                </c:pt>
                <c:pt idx="6">
                  <c:v>7.354999999999999E-2</c:v>
                </c:pt>
                <c:pt idx="8">
                  <c:v>9.7210099999999997</c:v>
                </c:pt>
                <c:pt idx="9">
                  <c:v>9.6938999999999993</c:v>
                </c:pt>
                <c:pt idx="10">
                  <c:v>15.274939999999999</c:v>
                </c:pt>
                <c:pt idx="11">
                  <c:v>13.395240000000001</c:v>
                </c:pt>
                <c:pt idx="12">
                  <c:v>8.0707500000000003</c:v>
                </c:pt>
                <c:pt idx="13">
                  <c:v>8.3115600000000001</c:v>
                </c:pt>
                <c:pt idx="14">
                  <c:v>1.9613800000000001</c:v>
                </c:pt>
                <c:pt idx="16">
                  <c:v>10.322719999999999</c:v>
                </c:pt>
                <c:pt idx="17">
                  <c:v>10.71101</c:v>
                </c:pt>
                <c:pt idx="18">
                  <c:v>21.534650000000003</c:v>
                </c:pt>
                <c:pt idx="19">
                  <c:v>21.792900000000003</c:v>
                </c:pt>
                <c:pt idx="20">
                  <c:v>9.989040000000001</c:v>
                </c:pt>
                <c:pt idx="21">
                  <c:v>8.3851399999999998</c:v>
                </c:pt>
                <c:pt idx="22">
                  <c:v>2.0360800000000001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2842240"/>
        <c:axId val="152843776"/>
      </c:barChart>
      <c:catAx>
        <c:axId val="1528422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2843776"/>
        <c:crosses val="autoZero"/>
        <c:auto val="1"/>
        <c:lblAlgn val="ctr"/>
        <c:lblOffset val="100"/>
        <c:noMultiLvlLbl val="0"/>
      </c:catAx>
      <c:valAx>
        <c:axId val="1528437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28422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1.25657</c:v>
                </c:pt>
                <c:pt idx="1">
                  <c:v>1.79877</c:v>
                </c:pt>
                <c:pt idx="2">
                  <c:v>2.9137900000000001</c:v>
                </c:pt>
                <c:pt idx="3">
                  <c:v>5.0356199999999998</c:v>
                </c:pt>
                <c:pt idx="4">
                  <c:v>1.51729</c:v>
                </c:pt>
                <c:pt idx="5">
                  <c:v>0.60396000000000005</c:v>
                </c:pt>
                <c:pt idx="6">
                  <c:v>2.5489999999999999E-2</c:v>
                </c:pt>
                <c:pt idx="8">
                  <c:v>0.14580000000000001</c:v>
                </c:pt>
                <c:pt idx="9">
                  <c:v>0.47214</c:v>
                </c:pt>
                <c:pt idx="10">
                  <c:v>0.46206000000000003</c:v>
                </c:pt>
                <c:pt idx="11">
                  <c:v>0.78008999999999995</c:v>
                </c:pt>
                <c:pt idx="12">
                  <c:v>0.68973000000000007</c:v>
                </c:pt>
                <c:pt idx="13">
                  <c:v>0.20330999999999999</c:v>
                </c:pt>
                <c:pt idx="14">
                  <c:v>0.17398999999999998</c:v>
                </c:pt>
                <c:pt idx="16">
                  <c:v>1.4023699999999999</c:v>
                </c:pt>
                <c:pt idx="17">
                  <c:v>2.2709099999999998</c:v>
                </c:pt>
                <c:pt idx="18">
                  <c:v>3.3758500000000002</c:v>
                </c:pt>
                <c:pt idx="19">
                  <c:v>5.8157200000000007</c:v>
                </c:pt>
                <c:pt idx="20">
                  <c:v>2.20702</c:v>
                </c:pt>
                <c:pt idx="21">
                  <c:v>0.80726999999999993</c:v>
                </c:pt>
                <c:pt idx="22">
                  <c:v>0.19948999999999997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0.23061145500000005</c:v>
                  </c:pt>
                  <c:pt idx="1">
                    <c:v>0.23362547199999997</c:v>
                  </c:pt>
                  <c:pt idx="2">
                    <c:v>0.74333946899579117</c:v>
                  </c:pt>
                  <c:pt idx="3">
                    <c:v>0.82149604526429731</c:v>
                  </c:pt>
                  <c:pt idx="4">
                    <c:v>0.38687767299999998</c:v>
                  </c:pt>
                  <c:pt idx="5">
                    <c:v>6.0070252999999997E-2</c:v>
                  </c:pt>
                  <c:pt idx="6">
                    <c:v>5.0992214999999994E-2</c:v>
                  </c:pt>
                  <c:pt idx="8">
                    <c:v>1.0294549589999999</c:v>
                  </c:pt>
                  <c:pt idx="9">
                    <c:v>0.78714467999999982</c:v>
                  </c:pt>
                  <c:pt idx="10">
                    <c:v>1.0849986111176946</c:v>
                  </c:pt>
                  <c:pt idx="11">
                    <c:v>1.0445430016072685</c:v>
                  </c:pt>
                  <c:pt idx="12">
                    <c:v>0.8256377250000001</c:v>
                  </c:pt>
                  <c:pt idx="13">
                    <c:v>0.851103744</c:v>
                  </c:pt>
                  <c:pt idx="14">
                    <c:v>0.53032908527708311</c:v>
                  </c:pt>
                  <c:pt idx="16">
                    <c:v>1.0580787999999999</c:v>
                  </c:pt>
                  <c:pt idx="17">
                    <c:v>0.81296565900000006</c:v>
                  </c:pt>
                  <c:pt idx="18">
                    <c:v>1.3453092994572942</c:v>
                  </c:pt>
                  <c:pt idx="19">
                    <c:v>1.3583128988366162</c:v>
                  </c:pt>
                  <c:pt idx="20">
                    <c:v>0.93797085600000019</c:v>
                  </c:pt>
                  <c:pt idx="21">
                    <c:v>0.85779982200000005</c:v>
                  </c:pt>
                  <c:pt idx="22">
                    <c:v>0.54403042420903613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0.23061145500000005</c:v>
                  </c:pt>
                  <c:pt idx="1">
                    <c:v>0.23362547199999997</c:v>
                  </c:pt>
                  <c:pt idx="2">
                    <c:v>0.74333946899579117</c:v>
                  </c:pt>
                  <c:pt idx="3">
                    <c:v>0.82149604526429731</c:v>
                  </c:pt>
                  <c:pt idx="4">
                    <c:v>0.38687767299999998</c:v>
                  </c:pt>
                  <c:pt idx="5">
                    <c:v>6.0070252999999997E-2</c:v>
                  </c:pt>
                  <c:pt idx="6">
                    <c:v>5.0992214999999994E-2</c:v>
                  </c:pt>
                  <c:pt idx="8">
                    <c:v>1.0294549589999999</c:v>
                  </c:pt>
                  <c:pt idx="9">
                    <c:v>0.78714467999999982</c:v>
                  </c:pt>
                  <c:pt idx="10">
                    <c:v>1.0849986111176946</c:v>
                  </c:pt>
                  <c:pt idx="11">
                    <c:v>1.0445430016072685</c:v>
                  </c:pt>
                  <c:pt idx="12">
                    <c:v>0.8256377250000001</c:v>
                  </c:pt>
                  <c:pt idx="13">
                    <c:v>0.851103744</c:v>
                  </c:pt>
                  <c:pt idx="14">
                    <c:v>0.53032908527708311</c:v>
                  </c:pt>
                  <c:pt idx="16">
                    <c:v>1.0580787999999999</c:v>
                  </c:pt>
                  <c:pt idx="17">
                    <c:v>0.81296565900000006</c:v>
                  </c:pt>
                  <c:pt idx="18">
                    <c:v>1.3453092994572942</c:v>
                  </c:pt>
                  <c:pt idx="19">
                    <c:v>1.3583128988366162</c:v>
                  </c:pt>
                  <c:pt idx="20">
                    <c:v>0.93797085600000019</c:v>
                  </c:pt>
                  <c:pt idx="21">
                    <c:v>0.85779982200000005</c:v>
                  </c:pt>
                  <c:pt idx="22">
                    <c:v>0.54403042420903613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0.58995000000000009</c:v>
                </c:pt>
                <c:pt idx="1">
                  <c:v>1.01312</c:v>
                </c:pt>
                <c:pt idx="2">
                  <c:v>6.2047100000000004</c:v>
                </c:pt>
                <c:pt idx="3">
                  <c:v>8.4397799999999989</c:v>
                </c:pt>
                <c:pt idx="4">
                  <c:v>1.8955299999999999</c:v>
                </c:pt>
                <c:pt idx="5">
                  <c:v>7.2609999999999994E-2</c:v>
                </c:pt>
                <c:pt idx="6">
                  <c:v>7.354999999999999E-2</c:v>
                </c:pt>
                <c:pt idx="8">
                  <c:v>9.7210099999999997</c:v>
                </c:pt>
                <c:pt idx="9">
                  <c:v>9.6938999999999993</c:v>
                </c:pt>
                <c:pt idx="10">
                  <c:v>15.274939999999999</c:v>
                </c:pt>
                <c:pt idx="11">
                  <c:v>13.395240000000001</c:v>
                </c:pt>
                <c:pt idx="12">
                  <c:v>8.0707500000000003</c:v>
                </c:pt>
                <c:pt idx="13">
                  <c:v>8.3115600000000001</c:v>
                </c:pt>
                <c:pt idx="14">
                  <c:v>1.9613800000000001</c:v>
                </c:pt>
                <c:pt idx="16">
                  <c:v>10.322719999999999</c:v>
                </c:pt>
                <c:pt idx="17">
                  <c:v>10.71101</c:v>
                </c:pt>
                <c:pt idx="18">
                  <c:v>21.534650000000003</c:v>
                </c:pt>
                <c:pt idx="19">
                  <c:v>21.792900000000003</c:v>
                </c:pt>
                <c:pt idx="20">
                  <c:v>9.989040000000001</c:v>
                </c:pt>
                <c:pt idx="21">
                  <c:v>8.3851399999999998</c:v>
                </c:pt>
                <c:pt idx="22">
                  <c:v>2.0360800000000001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2210816"/>
        <c:axId val="152216704"/>
      </c:barChart>
      <c:catAx>
        <c:axId val="1522108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en-US"/>
          </a:p>
        </c:txPr>
        <c:crossAx val="152216704"/>
        <c:crosses val="autoZero"/>
        <c:auto val="1"/>
        <c:lblAlgn val="ctr"/>
        <c:lblOffset val="100"/>
        <c:noMultiLvlLbl val="0"/>
      </c:catAx>
      <c:valAx>
        <c:axId val="1522167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5221081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93319423329979512"/>
          <c:y val="0.46423866581656031"/>
          <c:w val="5.8610336889167565E-2"/>
          <c:h val="7.5709464070369811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1.3091600000000001</c:v>
                </c:pt>
                <c:pt idx="1">
                  <c:v>0.98862000000000005</c:v>
                </c:pt>
                <c:pt idx="2">
                  <c:v>1.88334</c:v>
                </c:pt>
                <c:pt idx="3">
                  <c:v>1.9487999999999999</c:v>
                </c:pt>
                <c:pt idx="4">
                  <c:v>3.4589499999999997</c:v>
                </c:pt>
                <c:pt idx="5">
                  <c:v>2.3222100000000001</c:v>
                </c:pt>
                <c:pt idx="6">
                  <c:v>1.16947</c:v>
                </c:pt>
                <c:pt idx="7">
                  <c:v>6.2130000000000005E-2</c:v>
                </c:pt>
                <c:pt idx="8">
                  <c:v>8.8000000000000005E-3</c:v>
                </c:pt>
                <c:pt idx="10">
                  <c:v>0.38600000000000001</c:v>
                </c:pt>
                <c:pt idx="11">
                  <c:v>0.46214</c:v>
                </c:pt>
                <c:pt idx="12">
                  <c:v>0.37212000000000001</c:v>
                </c:pt>
                <c:pt idx="13">
                  <c:v>0.3407</c:v>
                </c:pt>
                <c:pt idx="14">
                  <c:v>0.80512000000000006</c:v>
                </c:pt>
                <c:pt idx="15">
                  <c:v>0.30781999999999998</c:v>
                </c:pt>
                <c:pt idx="16">
                  <c:v>0.20871999999999999</c:v>
                </c:pt>
                <c:pt idx="17">
                  <c:v>3.8670000000000003E-2</c:v>
                </c:pt>
                <c:pt idx="18">
                  <c:v>5.8700000000000002E-3</c:v>
                </c:pt>
                <c:pt idx="20">
                  <c:v>1.69516</c:v>
                </c:pt>
                <c:pt idx="21">
                  <c:v>1.45076</c:v>
                </c:pt>
                <c:pt idx="22">
                  <c:v>2.2554600000000002</c:v>
                </c:pt>
                <c:pt idx="23">
                  <c:v>2.2894999999999999</c:v>
                </c:pt>
                <c:pt idx="24">
                  <c:v>4.2640699999999994</c:v>
                </c:pt>
                <c:pt idx="25">
                  <c:v>2.6300300000000001</c:v>
                </c:pt>
                <c:pt idx="26">
                  <c:v>1.37818</c:v>
                </c:pt>
                <c:pt idx="27">
                  <c:v>0.10079</c:v>
                </c:pt>
                <c:pt idx="28">
                  <c:v>1.4670000000000001E-2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0.26007799800000003</c:v>
                  </c:pt>
                  <c:pt idx="1">
                    <c:v>0.18802718099999999</c:v>
                  </c:pt>
                  <c:pt idx="2">
                    <c:v>0.339579138</c:v>
                  </c:pt>
                  <c:pt idx="3">
                    <c:v>0.47800757400000005</c:v>
                  </c:pt>
                  <c:pt idx="4">
                    <c:v>0.62149346000000005</c:v>
                  </c:pt>
                  <c:pt idx="5">
                    <c:v>0.477129951</c:v>
                  </c:pt>
                  <c:pt idx="6">
                    <c:v>0.35518296799999993</c:v>
                  </c:pt>
                  <c:pt idx="7">
                    <c:v>9.9569115E-2</c:v>
                  </c:pt>
                  <c:pt idx="8">
                    <c:v>5.6854980000000006E-2</c:v>
                  </c:pt>
                  <c:pt idx="10">
                    <c:v>0.84759596300000017</c:v>
                  </c:pt>
                  <c:pt idx="11">
                    <c:v>1.0430291519999999</c:v>
                  </c:pt>
                  <c:pt idx="12">
                    <c:v>0.69296027000000004</c:v>
                  </c:pt>
                  <c:pt idx="13">
                    <c:v>0.63353371200000008</c:v>
                  </c:pt>
                  <c:pt idx="14">
                    <c:v>0.7841090249999999</c:v>
                  </c:pt>
                  <c:pt idx="15">
                    <c:v>0.61717245899999995</c:v>
                  </c:pt>
                  <c:pt idx="16">
                    <c:v>0.76492477199999998</c:v>
                  </c:pt>
                  <c:pt idx="17">
                    <c:v>0.51980301900000003</c:v>
                  </c:pt>
                  <c:pt idx="18">
                    <c:v>0.46914692400000002</c:v>
                  </c:pt>
                  <c:pt idx="20">
                    <c:v>0.88518176999999998</c:v>
                  </c:pt>
                  <c:pt idx="21">
                    <c:v>1.0578432399999997</c:v>
                  </c:pt>
                  <c:pt idx="22">
                    <c:v>0.77879791600000003</c:v>
                  </c:pt>
                  <c:pt idx="23">
                    <c:v>0.78669734000000002</c:v>
                  </c:pt>
                  <c:pt idx="24">
                    <c:v>0.96689122199999999</c:v>
                  </c:pt>
                  <c:pt idx="25">
                    <c:v>0.79005119199999996</c:v>
                  </c:pt>
                  <c:pt idx="26">
                    <c:v>0.8494550959999998</c:v>
                  </c:pt>
                  <c:pt idx="27">
                    <c:v>0.52847009599999994</c:v>
                  </c:pt>
                  <c:pt idx="28">
                    <c:v>0.47460538400000002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0.26007799800000003</c:v>
                  </c:pt>
                  <c:pt idx="1">
                    <c:v>0.18802718099999999</c:v>
                  </c:pt>
                  <c:pt idx="2">
                    <c:v>0.339579138</c:v>
                  </c:pt>
                  <c:pt idx="3">
                    <c:v>0.47800757400000005</c:v>
                  </c:pt>
                  <c:pt idx="4">
                    <c:v>0.62149346000000005</c:v>
                  </c:pt>
                  <c:pt idx="5">
                    <c:v>0.477129951</c:v>
                  </c:pt>
                  <c:pt idx="6">
                    <c:v>0.35518296799999993</c:v>
                  </c:pt>
                  <c:pt idx="7">
                    <c:v>9.9569115E-2</c:v>
                  </c:pt>
                  <c:pt idx="8">
                    <c:v>5.6854980000000006E-2</c:v>
                  </c:pt>
                  <c:pt idx="10">
                    <c:v>0.84759596300000017</c:v>
                  </c:pt>
                  <c:pt idx="11">
                    <c:v>1.0430291519999999</c:v>
                  </c:pt>
                  <c:pt idx="12">
                    <c:v>0.69296027000000004</c:v>
                  </c:pt>
                  <c:pt idx="13">
                    <c:v>0.63353371200000008</c:v>
                  </c:pt>
                  <c:pt idx="14">
                    <c:v>0.7841090249999999</c:v>
                  </c:pt>
                  <c:pt idx="15">
                    <c:v>0.61717245899999995</c:v>
                  </c:pt>
                  <c:pt idx="16">
                    <c:v>0.76492477199999998</c:v>
                  </c:pt>
                  <c:pt idx="17">
                    <c:v>0.51980301900000003</c:v>
                  </c:pt>
                  <c:pt idx="18">
                    <c:v>0.46914692400000002</c:v>
                  </c:pt>
                  <c:pt idx="20">
                    <c:v>0.88518176999999998</c:v>
                  </c:pt>
                  <c:pt idx="21">
                    <c:v>1.0578432399999997</c:v>
                  </c:pt>
                  <c:pt idx="22">
                    <c:v>0.77879791600000003</c:v>
                  </c:pt>
                  <c:pt idx="23">
                    <c:v>0.78669734000000002</c:v>
                  </c:pt>
                  <c:pt idx="24">
                    <c:v>0.96689122199999999</c:v>
                  </c:pt>
                  <c:pt idx="25">
                    <c:v>0.79005119199999996</c:v>
                  </c:pt>
                  <c:pt idx="26">
                    <c:v>0.8494550959999998</c:v>
                  </c:pt>
                  <c:pt idx="27">
                    <c:v>0.52847009599999994</c:v>
                  </c:pt>
                  <c:pt idx="28">
                    <c:v>0.47460538400000002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0.84086000000000005</c:v>
                </c:pt>
                <c:pt idx="1">
                  <c:v>0.73823000000000005</c:v>
                </c:pt>
                <c:pt idx="2">
                  <c:v>1.67198</c:v>
                </c:pt>
                <c:pt idx="3">
                  <c:v>3.0120200000000001</c:v>
                </c:pt>
                <c:pt idx="4">
                  <c:v>6.3417700000000004</c:v>
                </c:pt>
                <c:pt idx="5">
                  <c:v>3.5108899999999998</c:v>
                </c:pt>
                <c:pt idx="6">
                  <c:v>1.8953199999999999</c:v>
                </c:pt>
                <c:pt idx="7">
                  <c:v>0.17988999999999999</c:v>
                </c:pt>
                <c:pt idx="8">
                  <c:v>9.8280000000000006E-2</c:v>
                </c:pt>
                <c:pt idx="10">
                  <c:v>10.078430000000001</c:v>
                </c:pt>
                <c:pt idx="11">
                  <c:v>13.169559999999999</c:v>
                </c:pt>
                <c:pt idx="12">
                  <c:v>8.50258</c:v>
                </c:pt>
                <c:pt idx="13">
                  <c:v>6.5583200000000001</c:v>
                </c:pt>
                <c:pt idx="14">
                  <c:v>9.9886499999999998</c:v>
                </c:pt>
                <c:pt idx="15">
                  <c:v>5.6987299999999994</c:v>
                </c:pt>
                <c:pt idx="16">
                  <c:v>8.3689799999999988</c:v>
                </c:pt>
                <c:pt idx="17">
                  <c:v>2.65341</c:v>
                </c:pt>
                <c:pt idx="18">
                  <c:v>1.4101199999999998</c:v>
                </c:pt>
                <c:pt idx="20">
                  <c:v>10.92817</c:v>
                </c:pt>
                <c:pt idx="21">
                  <c:v>13.918989999999999</c:v>
                </c:pt>
                <c:pt idx="22">
                  <c:v>10.19369</c:v>
                </c:pt>
                <c:pt idx="23">
                  <c:v>9.5938700000000008</c:v>
                </c:pt>
                <c:pt idx="24">
                  <c:v>16.277629999999998</c:v>
                </c:pt>
                <c:pt idx="25">
                  <c:v>9.2295699999999989</c:v>
                </c:pt>
                <c:pt idx="26">
                  <c:v>10.283959999999999</c:v>
                </c:pt>
                <c:pt idx="27">
                  <c:v>2.83514</c:v>
                </c:pt>
                <c:pt idx="28">
                  <c:v>1.5105200000000001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2946176"/>
        <c:axId val="152947712"/>
      </c:barChart>
      <c:catAx>
        <c:axId val="1529461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2947712"/>
        <c:crosses val="autoZero"/>
        <c:auto val="1"/>
        <c:lblAlgn val="ctr"/>
        <c:lblOffset val="100"/>
        <c:noMultiLvlLbl val="0"/>
      </c:catAx>
      <c:valAx>
        <c:axId val="1529477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29461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1348359275801"/>
          <c:y val="7.3093991482708925E-2"/>
          <c:w val="0.61917684788631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1.3091600000000001</c:v>
                </c:pt>
                <c:pt idx="1">
                  <c:v>0.98862000000000005</c:v>
                </c:pt>
                <c:pt idx="2">
                  <c:v>1.88334</c:v>
                </c:pt>
                <c:pt idx="3">
                  <c:v>1.9487999999999999</c:v>
                </c:pt>
                <c:pt idx="4">
                  <c:v>3.4589499999999997</c:v>
                </c:pt>
                <c:pt idx="5">
                  <c:v>2.3222100000000001</c:v>
                </c:pt>
                <c:pt idx="6">
                  <c:v>1.16947</c:v>
                </c:pt>
                <c:pt idx="7">
                  <c:v>6.2130000000000005E-2</c:v>
                </c:pt>
                <c:pt idx="8">
                  <c:v>8.8000000000000005E-3</c:v>
                </c:pt>
                <c:pt idx="10">
                  <c:v>0.38600000000000001</c:v>
                </c:pt>
                <c:pt idx="11">
                  <c:v>0.46214</c:v>
                </c:pt>
                <c:pt idx="12">
                  <c:v>0.37212000000000001</c:v>
                </c:pt>
                <c:pt idx="13">
                  <c:v>0.3407</c:v>
                </c:pt>
                <c:pt idx="14">
                  <c:v>0.80512000000000006</c:v>
                </c:pt>
                <c:pt idx="15">
                  <c:v>0.30781999999999998</c:v>
                </c:pt>
                <c:pt idx="16">
                  <c:v>0.20871999999999999</c:v>
                </c:pt>
                <c:pt idx="17">
                  <c:v>3.8670000000000003E-2</c:v>
                </c:pt>
                <c:pt idx="18">
                  <c:v>5.8700000000000002E-3</c:v>
                </c:pt>
                <c:pt idx="20">
                  <c:v>1.69516</c:v>
                </c:pt>
                <c:pt idx="21">
                  <c:v>1.45076</c:v>
                </c:pt>
                <c:pt idx="22">
                  <c:v>2.2554600000000002</c:v>
                </c:pt>
                <c:pt idx="23">
                  <c:v>2.2894999999999999</c:v>
                </c:pt>
                <c:pt idx="24">
                  <c:v>4.2640699999999994</c:v>
                </c:pt>
                <c:pt idx="25">
                  <c:v>2.6300300000000001</c:v>
                </c:pt>
                <c:pt idx="26">
                  <c:v>1.37818</c:v>
                </c:pt>
                <c:pt idx="27">
                  <c:v>0.10079</c:v>
                </c:pt>
                <c:pt idx="28">
                  <c:v>1.4670000000000001E-2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0.26007799800000003</c:v>
                  </c:pt>
                  <c:pt idx="1">
                    <c:v>0.18802718099999999</c:v>
                  </c:pt>
                  <c:pt idx="2">
                    <c:v>0.339579138</c:v>
                  </c:pt>
                  <c:pt idx="3">
                    <c:v>0.47800757400000005</c:v>
                  </c:pt>
                  <c:pt idx="4">
                    <c:v>0.62149346000000005</c:v>
                  </c:pt>
                  <c:pt idx="5">
                    <c:v>0.477129951</c:v>
                  </c:pt>
                  <c:pt idx="6">
                    <c:v>0.35518296799999993</c:v>
                  </c:pt>
                  <c:pt idx="7">
                    <c:v>9.9569115E-2</c:v>
                  </c:pt>
                  <c:pt idx="8">
                    <c:v>5.6854980000000006E-2</c:v>
                  </c:pt>
                  <c:pt idx="10">
                    <c:v>0.84759596300000017</c:v>
                  </c:pt>
                  <c:pt idx="11">
                    <c:v>1.0430291519999999</c:v>
                  </c:pt>
                  <c:pt idx="12">
                    <c:v>0.69296027000000004</c:v>
                  </c:pt>
                  <c:pt idx="13">
                    <c:v>0.63353371200000008</c:v>
                  </c:pt>
                  <c:pt idx="14">
                    <c:v>0.7841090249999999</c:v>
                  </c:pt>
                  <c:pt idx="15">
                    <c:v>0.61717245899999995</c:v>
                  </c:pt>
                  <c:pt idx="16">
                    <c:v>0.76492477199999998</c:v>
                  </c:pt>
                  <c:pt idx="17">
                    <c:v>0.51980301900000003</c:v>
                  </c:pt>
                  <c:pt idx="18">
                    <c:v>0.46914692400000002</c:v>
                  </c:pt>
                  <c:pt idx="20">
                    <c:v>0.88518176999999998</c:v>
                  </c:pt>
                  <c:pt idx="21">
                    <c:v>1.0578432399999997</c:v>
                  </c:pt>
                  <c:pt idx="22">
                    <c:v>0.77879791600000003</c:v>
                  </c:pt>
                  <c:pt idx="23">
                    <c:v>0.78669734000000002</c:v>
                  </c:pt>
                  <c:pt idx="24">
                    <c:v>0.96689122199999999</c:v>
                  </c:pt>
                  <c:pt idx="25">
                    <c:v>0.79005119199999996</c:v>
                  </c:pt>
                  <c:pt idx="26">
                    <c:v>0.8494550959999998</c:v>
                  </c:pt>
                  <c:pt idx="27">
                    <c:v>0.52847009599999994</c:v>
                  </c:pt>
                  <c:pt idx="28">
                    <c:v>0.47460538400000002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0.26007799800000003</c:v>
                  </c:pt>
                  <c:pt idx="1">
                    <c:v>0.18802718099999999</c:v>
                  </c:pt>
                  <c:pt idx="2">
                    <c:v>0.339579138</c:v>
                  </c:pt>
                  <c:pt idx="3">
                    <c:v>0.47800757400000005</c:v>
                  </c:pt>
                  <c:pt idx="4">
                    <c:v>0.62149346000000005</c:v>
                  </c:pt>
                  <c:pt idx="5">
                    <c:v>0.477129951</c:v>
                  </c:pt>
                  <c:pt idx="6">
                    <c:v>0.35518296799999993</c:v>
                  </c:pt>
                  <c:pt idx="7">
                    <c:v>9.9569115E-2</c:v>
                  </c:pt>
                  <c:pt idx="8">
                    <c:v>5.6854980000000006E-2</c:v>
                  </c:pt>
                  <c:pt idx="10">
                    <c:v>0.84759596300000017</c:v>
                  </c:pt>
                  <c:pt idx="11">
                    <c:v>1.0430291519999999</c:v>
                  </c:pt>
                  <c:pt idx="12">
                    <c:v>0.69296027000000004</c:v>
                  </c:pt>
                  <c:pt idx="13">
                    <c:v>0.63353371200000008</c:v>
                  </c:pt>
                  <c:pt idx="14">
                    <c:v>0.7841090249999999</c:v>
                  </c:pt>
                  <c:pt idx="15">
                    <c:v>0.61717245899999995</c:v>
                  </c:pt>
                  <c:pt idx="16">
                    <c:v>0.76492477199999998</c:v>
                  </c:pt>
                  <c:pt idx="17">
                    <c:v>0.51980301900000003</c:v>
                  </c:pt>
                  <c:pt idx="18">
                    <c:v>0.46914692400000002</c:v>
                  </c:pt>
                  <c:pt idx="20">
                    <c:v>0.88518176999999998</c:v>
                  </c:pt>
                  <c:pt idx="21">
                    <c:v>1.0578432399999997</c:v>
                  </c:pt>
                  <c:pt idx="22">
                    <c:v>0.77879791600000003</c:v>
                  </c:pt>
                  <c:pt idx="23">
                    <c:v>0.78669734000000002</c:v>
                  </c:pt>
                  <c:pt idx="24">
                    <c:v>0.96689122199999999</c:v>
                  </c:pt>
                  <c:pt idx="25">
                    <c:v>0.79005119199999996</c:v>
                  </c:pt>
                  <c:pt idx="26">
                    <c:v>0.8494550959999998</c:v>
                  </c:pt>
                  <c:pt idx="27">
                    <c:v>0.52847009599999994</c:v>
                  </c:pt>
                  <c:pt idx="28">
                    <c:v>0.47460538400000002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0.84086000000000005</c:v>
                </c:pt>
                <c:pt idx="1">
                  <c:v>0.73823000000000005</c:v>
                </c:pt>
                <c:pt idx="2">
                  <c:v>1.67198</c:v>
                </c:pt>
                <c:pt idx="3">
                  <c:v>3.0120200000000001</c:v>
                </c:pt>
                <c:pt idx="4">
                  <c:v>6.3417700000000004</c:v>
                </c:pt>
                <c:pt idx="5">
                  <c:v>3.5108899999999998</c:v>
                </c:pt>
                <c:pt idx="6">
                  <c:v>1.8953199999999999</c:v>
                </c:pt>
                <c:pt idx="7">
                  <c:v>0.17988999999999999</c:v>
                </c:pt>
                <c:pt idx="8">
                  <c:v>9.8280000000000006E-2</c:v>
                </c:pt>
                <c:pt idx="10">
                  <c:v>10.078430000000001</c:v>
                </c:pt>
                <c:pt idx="11">
                  <c:v>13.169559999999999</c:v>
                </c:pt>
                <c:pt idx="12">
                  <c:v>8.50258</c:v>
                </c:pt>
                <c:pt idx="13">
                  <c:v>6.5583200000000001</c:v>
                </c:pt>
                <c:pt idx="14">
                  <c:v>9.9886499999999998</c:v>
                </c:pt>
                <c:pt idx="15">
                  <c:v>5.6987299999999994</c:v>
                </c:pt>
                <c:pt idx="16">
                  <c:v>8.3689799999999988</c:v>
                </c:pt>
                <c:pt idx="17">
                  <c:v>2.65341</c:v>
                </c:pt>
                <c:pt idx="18">
                  <c:v>1.4101199999999998</c:v>
                </c:pt>
                <c:pt idx="20">
                  <c:v>10.92817</c:v>
                </c:pt>
                <c:pt idx="21">
                  <c:v>13.918989999999999</c:v>
                </c:pt>
                <c:pt idx="22">
                  <c:v>10.19369</c:v>
                </c:pt>
                <c:pt idx="23">
                  <c:v>9.5938700000000008</c:v>
                </c:pt>
                <c:pt idx="24">
                  <c:v>16.277629999999998</c:v>
                </c:pt>
                <c:pt idx="25">
                  <c:v>9.2295699999999989</c:v>
                </c:pt>
                <c:pt idx="26">
                  <c:v>10.283959999999999</c:v>
                </c:pt>
                <c:pt idx="27">
                  <c:v>2.83514</c:v>
                </c:pt>
                <c:pt idx="28">
                  <c:v>1.5105200000000001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3142400"/>
        <c:axId val="153143936"/>
      </c:barChart>
      <c:catAx>
        <c:axId val="1531424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3143936"/>
        <c:crosses val="autoZero"/>
        <c:auto val="1"/>
        <c:lblAlgn val="ctr"/>
        <c:lblOffset val="100"/>
        <c:noMultiLvlLbl val="0"/>
      </c:catAx>
      <c:valAx>
        <c:axId val="1531439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314240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4486136296332359"/>
          <c:y val="0.45323127783794348"/>
          <c:w val="8.9193248061921165E-2"/>
          <c:h val="7.83701520246887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Simplified comparison of mapped area estimates and stocked area estimates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59.133706855541242</c:v>
                </c:pt>
                <c:pt idx="1">
                  <c:v>69.355919999999998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36.696128112986088</c:v>
                </c:pt>
                <c:pt idx="1">
                  <c:v>31.440729999999999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3334528"/>
        <c:axId val="153336064"/>
      </c:barChart>
      <c:catAx>
        <c:axId val="153334528"/>
        <c:scaling>
          <c:orientation val="maxMin"/>
        </c:scaling>
        <c:delete val="0"/>
        <c:axPos val="l"/>
        <c:majorTickMark val="out"/>
        <c:minorTickMark val="none"/>
        <c:tickLblPos val="nextTo"/>
        <c:crossAx val="153336064"/>
        <c:crosses val="autoZero"/>
        <c:auto val="1"/>
        <c:lblAlgn val="ctr"/>
        <c:lblOffset val="100"/>
        <c:noMultiLvlLbl val="0"/>
      </c:catAx>
      <c:valAx>
        <c:axId val="1533360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333452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59.133706855541242</c:v>
                </c:pt>
                <c:pt idx="1">
                  <c:v>69.355919999999998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36.696128112986088</c:v>
                </c:pt>
                <c:pt idx="1">
                  <c:v>31.440729999999999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3391104"/>
        <c:axId val="153392640"/>
      </c:barChart>
      <c:catAx>
        <c:axId val="153391104"/>
        <c:scaling>
          <c:orientation val="maxMin"/>
        </c:scaling>
        <c:delete val="0"/>
        <c:axPos val="l"/>
        <c:majorTickMark val="out"/>
        <c:minorTickMark val="none"/>
        <c:tickLblPos val="nextTo"/>
        <c:crossAx val="153392640"/>
        <c:crosses val="autoZero"/>
        <c:auto val="1"/>
        <c:lblAlgn val="ctr"/>
        <c:lblOffset val="100"/>
        <c:noMultiLvlLbl val="0"/>
      </c:catAx>
      <c:valAx>
        <c:axId val="1533926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339110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7471506428184165"/>
          <c:y val="0.24759630951453493"/>
          <c:w val="0.1252849357181583"/>
          <c:h val="0.1520403879828789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Standing volume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2412.4059999999999</c:v>
                </c:pt>
                <c:pt idx="1">
                  <c:v>1711.1090000000002</c:v>
                </c:pt>
                <c:pt idx="2">
                  <c:v>508.57800000000003</c:v>
                </c:pt>
                <c:pt idx="3">
                  <c:v>560.62300000000005</c:v>
                </c:pt>
                <c:pt idx="4">
                  <c:v>2057.5540000000001</c:v>
                </c:pt>
                <c:pt idx="5">
                  <c:v>300.20699999999999</c:v>
                </c:pt>
                <c:pt idx="6">
                  <c:v>521.17899999999997</c:v>
                </c:pt>
                <c:pt idx="7">
                  <c:v>299.03300000000002</c:v>
                </c:pt>
                <c:pt idx="8">
                  <c:v>2735.5239999999999</c:v>
                </c:pt>
                <c:pt idx="9">
                  <c:v>1645.4869999999999</c:v>
                </c:pt>
                <c:pt idx="10">
                  <c:v>2821.047</c:v>
                </c:pt>
                <c:pt idx="11">
                  <c:v>1549.499</c:v>
                </c:pt>
                <c:pt idx="12">
                  <c:v>1045.6410000000001</c:v>
                </c:pt>
                <c:pt idx="13">
                  <c:v>76.997</c:v>
                </c:pt>
                <c:pt idx="14">
                  <c:v>79.879000000000005</c:v>
                </c:pt>
                <c:pt idx="15">
                  <c:v>169.541</c:v>
                </c:pt>
                <c:pt idx="16">
                  <c:v>480.173</c:v>
                </c:pt>
                <c:pt idx="17">
                  <c:v>179.12899999999999</c:v>
                </c:pt>
                <c:pt idx="18">
                  <c:v>803.94399999999996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2547328"/>
        <c:axId val="152541056"/>
      </c:barChart>
      <c:valAx>
        <c:axId val="1525410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</a:t>
                </a:r>
                <a:r>
                  <a:rPr lang="en-US" baseline="0"/>
                  <a:t> volume </a:t>
                </a:r>
                <a:r>
                  <a:rPr lang="en-US"/>
                  <a:t>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2547328"/>
        <c:crosses val="max"/>
        <c:crossBetween val="between"/>
      </c:valAx>
      <c:catAx>
        <c:axId val="152547328"/>
        <c:scaling>
          <c:orientation val="maxMin"/>
        </c:scaling>
        <c:delete val="0"/>
        <c:axPos val="l"/>
        <c:majorTickMark val="out"/>
        <c:minorTickMark val="none"/>
        <c:tickLblPos val="nextTo"/>
        <c:crossAx val="1525410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8.740841522458305E-2"/>
          <c:w val="0.63771113409169256"/>
          <c:h val="0.785473047915312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2412.4059999999999</c:v>
                </c:pt>
                <c:pt idx="1">
                  <c:v>1711.1090000000002</c:v>
                </c:pt>
                <c:pt idx="2">
                  <c:v>508.57800000000003</c:v>
                </c:pt>
                <c:pt idx="3">
                  <c:v>560.62300000000005</c:v>
                </c:pt>
                <c:pt idx="4">
                  <c:v>2057.5540000000001</c:v>
                </c:pt>
                <c:pt idx="5">
                  <c:v>300.20699999999999</c:v>
                </c:pt>
                <c:pt idx="6">
                  <c:v>521.17899999999997</c:v>
                </c:pt>
                <c:pt idx="7">
                  <c:v>299.03300000000002</c:v>
                </c:pt>
                <c:pt idx="8">
                  <c:v>2735.5239999999999</c:v>
                </c:pt>
                <c:pt idx="9">
                  <c:v>1645.4869999999999</c:v>
                </c:pt>
                <c:pt idx="10">
                  <c:v>2821.047</c:v>
                </c:pt>
                <c:pt idx="11">
                  <c:v>1549.499</c:v>
                </c:pt>
                <c:pt idx="12">
                  <c:v>1045.6410000000001</c:v>
                </c:pt>
                <c:pt idx="13">
                  <c:v>76.997</c:v>
                </c:pt>
                <c:pt idx="14">
                  <c:v>79.879000000000005</c:v>
                </c:pt>
                <c:pt idx="15">
                  <c:v>169.541</c:v>
                </c:pt>
                <c:pt idx="16">
                  <c:v>480.173</c:v>
                </c:pt>
                <c:pt idx="17">
                  <c:v>179.12899999999999</c:v>
                </c:pt>
                <c:pt idx="18">
                  <c:v>803.94399999999996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621760"/>
        <c:axId val="167619584"/>
      </c:barChart>
      <c:valAx>
        <c:axId val="1676195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7621760"/>
        <c:crosses val="max"/>
        <c:crossBetween val="between"/>
      </c:valAx>
      <c:catAx>
        <c:axId val="167621760"/>
        <c:scaling>
          <c:orientation val="maxMin"/>
        </c:scaling>
        <c:delete val="0"/>
        <c:axPos val="l"/>
        <c:majorTickMark val="out"/>
        <c:minorTickMark val="none"/>
        <c:tickLblPos val="nextTo"/>
        <c:crossAx val="1676195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2412.4059999999999</c:v>
                </c:pt>
                <c:pt idx="1">
                  <c:v>1711.1090000000002</c:v>
                </c:pt>
                <c:pt idx="2">
                  <c:v>508.57800000000003</c:v>
                </c:pt>
                <c:pt idx="3">
                  <c:v>560.62300000000005</c:v>
                </c:pt>
                <c:pt idx="4">
                  <c:v>2057.5540000000001</c:v>
                </c:pt>
                <c:pt idx="5">
                  <c:v>300.20699999999999</c:v>
                </c:pt>
                <c:pt idx="6">
                  <c:v>521.17899999999997</c:v>
                </c:pt>
                <c:pt idx="7">
                  <c:v>299.03300000000002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ownership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19256.12847700169</c:v>
                </c:pt>
                <c:pt idx="1">
                  <c:v>91056.514669832744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2412.4059999999999</c:v>
                </c:pt>
                <c:pt idx="1">
                  <c:v>1711.1090000000002</c:v>
                </c:pt>
                <c:pt idx="2">
                  <c:v>508.57800000000003</c:v>
                </c:pt>
                <c:pt idx="3">
                  <c:v>560.62300000000005</c:v>
                </c:pt>
                <c:pt idx="4">
                  <c:v>2057.5540000000001</c:v>
                </c:pt>
                <c:pt idx="5">
                  <c:v>300.20699999999999</c:v>
                </c:pt>
                <c:pt idx="6">
                  <c:v>521.17899999999997</c:v>
                </c:pt>
                <c:pt idx="7">
                  <c:v>299.03300000000002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5"/>
              <c:layout>
                <c:manualLayout>
                  <c:x val="-1.37894462310403E-2"/>
                  <c:y val="2.941688465035511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7578892462080651E-3"/>
                  <c:y val="-1.5839860965575832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2735.5239999999999</c:v>
                </c:pt>
                <c:pt idx="1">
                  <c:v>1645.4869999999999</c:v>
                </c:pt>
                <c:pt idx="2">
                  <c:v>2821.047</c:v>
                </c:pt>
                <c:pt idx="3">
                  <c:v>1549.499</c:v>
                </c:pt>
                <c:pt idx="4">
                  <c:v>1045.6410000000001</c:v>
                </c:pt>
                <c:pt idx="5">
                  <c:v>76.997</c:v>
                </c:pt>
                <c:pt idx="6">
                  <c:v>79.879000000000005</c:v>
                </c:pt>
                <c:pt idx="7">
                  <c:v>169.541</c:v>
                </c:pt>
                <c:pt idx="8">
                  <c:v>480.173</c:v>
                </c:pt>
                <c:pt idx="9">
                  <c:v>179.12899999999999</c:v>
                </c:pt>
                <c:pt idx="10">
                  <c:v>803.94399999999996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6"/>
              <c:layout>
                <c:manualLayout>
                  <c:x val="-2.2063113969664545E-2"/>
                  <c:y val="4.2993908335134397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2735.5239999999999</c:v>
                </c:pt>
                <c:pt idx="1">
                  <c:v>1645.4869999999999</c:v>
                </c:pt>
                <c:pt idx="2">
                  <c:v>2821.047</c:v>
                </c:pt>
                <c:pt idx="3">
                  <c:v>1549.499</c:v>
                </c:pt>
                <c:pt idx="4">
                  <c:v>1045.6410000000001</c:v>
                </c:pt>
                <c:pt idx="5">
                  <c:v>76.997</c:v>
                </c:pt>
                <c:pt idx="6">
                  <c:v>79.879000000000005</c:v>
                </c:pt>
                <c:pt idx="7">
                  <c:v>169.541</c:v>
                </c:pt>
                <c:pt idx="8">
                  <c:v>480.173</c:v>
                </c:pt>
                <c:pt idx="9">
                  <c:v>179.12899999999999</c:v>
                </c:pt>
                <c:pt idx="10">
                  <c:v>803.94399999999996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1.012</c:v>
                </c:pt>
                <c:pt idx="1">
                  <c:v>69.347999999999999</c:v>
                </c:pt>
                <c:pt idx="2">
                  <c:v>521.17700000000002</c:v>
                </c:pt>
                <c:pt idx="3">
                  <c:v>1188.08</c:v>
                </c:pt>
                <c:pt idx="4">
                  <c:v>444.92500000000001</c:v>
                </c:pt>
                <c:pt idx="5">
                  <c:v>174.96</c:v>
                </c:pt>
                <c:pt idx="6">
                  <c:v>6.9210000000000003</c:v>
                </c:pt>
                <c:pt idx="8">
                  <c:v>6.0000000000000001E-3</c:v>
                </c:pt>
                <c:pt idx="9">
                  <c:v>2.5510000000000002</c:v>
                </c:pt>
                <c:pt idx="10">
                  <c:v>31.762</c:v>
                </c:pt>
                <c:pt idx="11">
                  <c:v>105.928</c:v>
                </c:pt>
                <c:pt idx="12">
                  <c:v>111.875</c:v>
                </c:pt>
                <c:pt idx="13">
                  <c:v>41.338999999999999</c:v>
                </c:pt>
                <c:pt idx="14">
                  <c:v>37.436</c:v>
                </c:pt>
                <c:pt idx="16">
                  <c:v>1.018</c:v>
                </c:pt>
                <c:pt idx="17">
                  <c:v>71.899000000000001</c:v>
                </c:pt>
                <c:pt idx="18">
                  <c:v>552.93899999999996</c:v>
                </c:pt>
                <c:pt idx="19">
                  <c:v>1294.008</c:v>
                </c:pt>
                <c:pt idx="20">
                  <c:v>556.79999999999995</c:v>
                </c:pt>
                <c:pt idx="21">
                  <c:v>216.29900000000001</c:v>
                </c:pt>
                <c:pt idx="22">
                  <c:v>44.359000000000002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19.276478999999998</c:v>
                  </c:pt>
                  <c:pt idx="2">
                    <c:v>254.32682194489499</c:v>
                  </c:pt>
                  <c:pt idx="3">
                    <c:v>356.81314483995794</c:v>
                  </c:pt>
                  <c:pt idx="4">
                    <c:v>211.31493689999999</c:v>
                  </c:pt>
                  <c:pt idx="5">
                    <c:v>23.8312487</c:v>
                  </c:pt>
                  <c:pt idx="6">
                    <c:v>14.192277000000001</c:v>
                  </c:pt>
                  <c:pt idx="8">
                    <c:v>1.96</c:v>
                  </c:pt>
                  <c:pt idx="9">
                    <c:v>98.6844325</c:v>
                  </c:pt>
                  <c:pt idx="10">
                    <c:v>154.75984275895303</c:v>
                  </c:pt>
                  <c:pt idx="11">
                    <c:v>256.9814614857259</c:v>
                  </c:pt>
                  <c:pt idx="12">
                    <c:v>280.53021239999998</c:v>
                  </c:pt>
                  <c:pt idx="13">
                    <c:v>425.74196709999995</c:v>
                  </c:pt>
                  <c:pt idx="14">
                    <c:v>179.72487404991173</c:v>
                  </c:pt>
                  <c:pt idx="16">
                    <c:v>1.9602800000000002</c:v>
                  </c:pt>
                  <c:pt idx="17">
                    <c:v>100.5804576</c:v>
                  </c:pt>
                  <c:pt idx="18">
                    <c:v>301.59789215276788</c:v>
                  </c:pt>
                  <c:pt idx="19">
                    <c:v>447.12924546664186</c:v>
                  </c:pt>
                  <c:pt idx="20">
                    <c:v>357.78589800000003</c:v>
                  </c:pt>
                  <c:pt idx="21">
                    <c:v>427.055407</c:v>
                  </c:pt>
                  <c:pt idx="22">
                    <c:v>182.47951966625092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19.276478999999998</c:v>
                  </c:pt>
                  <c:pt idx="2">
                    <c:v>254.32682194489499</c:v>
                  </c:pt>
                  <c:pt idx="3">
                    <c:v>356.81314483995794</c:v>
                  </c:pt>
                  <c:pt idx="4">
                    <c:v>211.31493689999999</c:v>
                  </c:pt>
                  <c:pt idx="5">
                    <c:v>23.8312487</c:v>
                  </c:pt>
                  <c:pt idx="6">
                    <c:v>14.192277000000001</c:v>
                  </c:pt>
                  <c:pt idx="8">
                    <c:v>1.96</c:v>
                  </c:pt>
                  <c:pt idx="9">
                    <c:v>98.6844325</c:v>
                  </c:pt>
                  <c:pt idx="10">
                    <c:v>154.75984275895303</c:v>
                  </c:pt>
                  <c:pt idx="11">
                    <c:v>256.9814614857259</c:v>
                  </c:pt>
                  <c:pt idx="12">
                    <c:v>280.53021239999998</c:v>
                  </c:pt>
                  <c:pt idx="13">
                    <c:v>425.74196709999995</c:v>
                  </c:pt>
                  <c:pt idx="14">
                    <c:v>179.72487404991173</c:v>
                  </c:pt>
                  <c:pt idx="16">
                    <c:v>1.9602800000000002</c:v>
                  </c:pt>
                  <c:pt idx="17">
                    <c:v>100.5804576</c:v>
                  </c:pt>
                  <c:pt idx="18">
                    <c:v>301.59789215276788</c:v>
                  </c:pt>
                  <c:pt idx="19">
                    <c:v>447.12924546664186</c:v>
                  </c:pt>
                  <c:pt idx="20">
                    <c:v>357.78589800000003</c:v>
                  </c:pt>
                  <c:pt idx="21">
                    <c:v>427.055407</c:v>
                  </c:pt>
                  <c:pt idx="22">
                    <c:v>182.47951966625092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46.89</c:v>
                </c:pt>
                <c:pt idx="2">
                  <c:v>1579.0830000000001</c:v>
                </c:pt>
                <c:pt idx="3">
                  <c:v>3287.5050000000001</c:v>
                </c:pt>
                <c:pt idx="4">
                  <c:v>1015.449</c:v>
                </c:pt>
                <c:pt idx="5">
                  <c:v>28.536999999999999</c:v>
                </c:pt>
                <c:pt idx="6">
                  <c:v>20.515000000000001</c:v>
                </c:pt>
                <c:pt idx="8">
                  <c:v>7</c:v>
                </c:pt>
                <c:pt idx="9">
                  <c:v>451.64499999999998</c:v>
                </c:pt>
                <c:pt idx="10">
                  <c:v>1717.721</c:v>
                </c:pt>
                <c:pt idx="11">
                  <c:v>2728.7370000000001</c:v>
                </c:pt>
                <c:pt idx="12">
                  <c:v>2333.8620000000001</c:v>
                </c:pt>
                <c:pt idx="13">
                  <c:v>3333.9229999999998</c:v>
                </c:pt>
                <c:pt idx="14">
                  <c:v>683.71500000000003</c:v>
                </c:pt>
                <c:pt idx="16">
                  <c:v>7.0010000000000003</c:v>
                </c:pt>
                <c:pt idx="17">
                  <c:v>498.911</c:v>
                </c:pt>
                <c:pt idx="18">
                  <c:v>3309.45</c:v>
                </c:pt>
                <c:pt idx="19">
                  <c:v>5982.3360000000002</c:v>
                </c:pt>
                <c:pt idx="20">
                  <c:v>3359.4920000000002</c:v>
                </c:pt>
                <c:pt idx="21">
                  <c:v>3362.6410000000001</c:v>
                </c:pt>
                <c:pt idx="22">
                  <c:v>704.55200000000002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2997248"/>
        <c:axId val="153003136"/>
      </c:barChart>
      <c:catAx>
        <c:axId val="1529972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3003136"/>
        <c:crosses val="autoZero"/>
        <c:auto val="1"/>
        <c:lblAlgn val="ctr"/>
        <c:lblOffset val="100"/>
        <c:noMultiLvlLbl val="0"/>
      </c:catAx>
      <c:valAx>
        <c:axId val="1530031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 baseline="0"/>
                  <a:t> obs)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29972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1.012</c:v>
                </c:pt>
                <c:pt idx="1">
                  <c:v>69.347999999999999</c:v>
                </c:pt>
                <c:pt idx="2">
                  <c:v>521.17700000000002</c:v>
                </c:pt>
                <c:pt idx="3">
                  <c:v>1188.08</c:v>
                </c:pt>
                <c:pt idx="4">
                  <c:v>444.92500000000001</c:v>
                </c:pt>
                <c:pt idx="5">
                  <c:v>174.96</c:v>
                </c:pt>
                <c:pt idx="6">
                  <c:v>6.9210000000000003</c:v>
                </c:pt>
                <c:pt idx="8">
                  <c:v>6.0000000000000001E-3</c:v>
                </c:pt>
                <c:pt idx="9">
                  <c:v>2.5510000000000002</c:v>
                </c:pt>
                <c:pt idx="10">
                  <c:v>31.762</c:v>
                </c:pt>
                <c:pt idx="11">
                  <c:v>105.928</c:v>
                </c:pt>
                <c:pt idx="12">
                  <c:v>111.875</c:v>
                </c:pt>
                <c:pt idx="13">
                  <c:v>41.338999999999999</c:v>
                </c:pt>
                <c:pt idx="14">
                  <c:v>37.436</c:v>
                </c:pt>
                <c:pt idx="16">
                  <c:v>1.018</c:v>
                </c:pt>
                <c:pt idx="17">
                  <c:v>71.899000000000001</c:v>
                </c:pt>
                <c:pt idx="18">
                  <c:v>552.93899999999996</c:v>
                </c:pt>
                <c:pt idx="19">
                  <c:v>1294.008</c:v>
                </c:pt>
                <c:pt idx="20">
                  <c:v>556.79999999999995</c:v>
                </c:pt>
                <c:pt idx="21">
                  <c:v>216.29900000000001</c:v>
                </c:pt>
                <c:pt idx="22">
                  <c:v>44.359000000000002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19.276478999999998</c:v>
                  </c:pt>
                  <c:pt idx="2">
                    <c:v>254.32682194489499</c:v>
                  </c:pt>
                  <c:pt idx="3">
                    <c:v>356.81314483995794</c:v>
                  </c:pt>
                  <c:pt idx="4">
                    <c:v>211.31493689999999</c:v>
                  </c:pt>
                  <c:pt idx="5">
                    <c:v>23.8312487</c:v>
                  </c:pt>
                  <c:pt idx="6">
                    <c:v>14.192277000000001</c:v>
                  </c:pt>
                  <c:pt idx="8">
                    <c:v>1.96</c:v>
                  </c:pt>
                  <c:pt idx="9">
                    <c:v>98.6844325</c:v>
                  </c:pt>
                  <c:pt idx="10">
                    <c:v>154.75984275895303</c:v>
                  </c:pt>
                  <c:pt idx="11">
                    <c:v>256.9814614857259</c:v>
                  </c:pt>
                  <c:pt idx="12">
                    <c:v>280.53021239999998</c:v>
                  </c:pt>
                  <c:pt idx="13">
                    <c:v>425.74196709999995</c:v>
                  </c:pt>
                  <c:pt idx="14">
                    <c:v>179.72487404991173</c:v>
                  </c:pt>
                  <c:pt idx="16">
                    <c:v>1.9602800000000002</c:v>
                  </c:pt>
                  <c:pt idx="17">
                    <c:v>100.5804576</c:v>
                  </c:pt>
                  <c:pt idx="18">
                    <c:v>301.59789215276788</c:v>
                  </c:pt>
                  <c:pt idx="19">
                    <c:v>447.12924546664186</c:v>
                  </c:pt>
                  <c:pt idx="20">
                    <c:v>357.78589800000003</c:v>
                  </c:pt>
                  <c:pt idx="21">
                    <c:v>427.055407</c:v>
                  </c:pt>
                  <c:pt idx="22">
                    <c:v>182.47951966625092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19.276478999999998</c:v>
                  </c:pt>
                  <c:pt idx="2">
                    <c:v>254.32682194489499</c:v>
                  </c:pt>
                  <c:pt idx="3">
                    <c:v>356.81314483995794</c:v>
                  </c:pt>
                  <c:pt idx="4">
                    <c:v>211.31493689999999</c:v>
                  </c:pt>
                  <c:pt idx="5">
                    <c:v>23.8312487</c:v>
                  </c:pt>
                  <c:pt idx="6">
                    <c:v>14.192277000000001</c:v>
                  </c:pt>
                  <c:pt idx="8">
                    <c:v>1.96</c:v>
                  </c:pt>
                  <c:pt idx="9">
                    <c:v>98.6844325</c:v>
                  </c:pt>
                  <c:pt idx="10">
                    <c:v>154.75984275895303</c:v>
                  </c:pt>
                  <c:pt idx="11">
                    <c:v>256.9814614857259</c:v>
                  </c:pt>
                  <c:pt idx="12">
                    <c:v>280.53021239999998</c:v>
                  </c:pt>
                  <c:pt idx="13">
                    <c:v>425.74196709999995</c:v>
                  </c:pt>
                  <c:pt idx="14">
                    <c:v>179.72487404991173</c:v>
                  </c:pt>
                  <c:pt idx="16">
                    <c:v>1.9602800000000002</c:v>
                  </c:pt>
                  <c:pt idx="17">
                    <c:v>100.5804576</c:v>
                  </c:pt>
                  <c:pt idx="18">
                    <c:v>301.59789215276788</c:v>
                  </c:pt>
                  <c:pt idx="19">
                    <c:v>447.12924546664186</c:v>
                  </c:pt>
                  <c:pt idx="20">
                    <c:v>357.78589800000003</c:v>
                  </c:pt>
                  <c:pt idx="21">
                    <c:v>427.055407</c:v>
                  </c:pt>
                  <c:pt idx="22">
                    <c:v>182.47951966625092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46.89</c:v>
                </c:pt>
                <c:pt idx="2">
                  <c:v>1579.0830000000001</c:v>
                </c:pt>
                <c:pt idx="3">
                  <c:v>3287.5050000000001</c:v>
                </c:pt>
                <c:pt idx="4">
                  <c:v>1015.449</c:v>
                </c:pt>
                <c:pt idx="5">
                  <c:v>28.536999999999999</c:v>
                </c:pt>
                <c:pt idx="6">
                  <c:v>20.515000000000001</c:v>
                </c:pt>
                <c:pt idx="8">
                  <c:v>7</c:v>
                </c:pt>
                <c:pt idx="9">
                  <c:v>451.64499999999998</c:v>
                </c:pt>
                <c:pt idx="10">
                  <c:v>1717.721</c:v>
                </c:pt>
                <c:pt idx="11">
                  <c:v>2728.7370000000001</c:v>
                </c:pt>
                <c:pt idx="12">
                  <c:v>2333.8620000000001</c:v>
                </c:pt>
                <c:pt idx="13">
                  <c:v>3333.9229999999998</c:v>
                </c:pt>
                <c:pt idx="14">
                  <c:v>683.71500000000003</c:v>
                </c:pt>
                <c:pt idx="16">
                  <c:v>7.0010000000000003</c:v>
                </c:pt>
                <c:pt idx="17">
                  <c:v>498.911</c:v>
                </c:pt>
                <c:pt idx="18">
                  <c:v>3309.45</c:v>
                </c:pt>
                <c:pt idx="19">
                  <c:v>5982.3360000000002</c:v>
                </c:pt>
                <c:pt idx="20">
                  <c:v>3359.4920000000002</c:v>
                </c:pt>
                <c:pt idx="21">
                  <c:v>3362.6410000000001</c:v>
                </c:pt>
                <c:pt idx="22">
                  <c:v>704.55200000000002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3082880"/>
        <c:axId val="153084672"/>
      </c:barChart>
      <c:catAx>
        <c:axId val="1530828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3084672"/>
        <c:crosses val="autoZero"/>
        <c:auto val="1"/>
        <c:lblAlgn val="ctr"/>
        <c:lblOffset val="100"/>
        <c:noMultiLvlLbl val="0"/>
      </c:catAx>
      <c:valAx>
        <c:axId val="1530846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30828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0.223</c:v>
                </c:pt>
                <c:pt idx="1">
                  <c:v>17.867000000000001</c:v>
                </c:pt>
                <c:pt idx="2">
                  <c:v>184.76400000000001</c:v>
                </c:pt>
                <c:pt idx="3">
                  <c:v>365.37799999999999</c:v>
                </c:pt>
                <c:pt idx="4">
                  <c:v>796.27499999999998</c:v>
                </c:pt>
                <c:pt idx="5">
                  <c:v>635.447</c:v>
                </c:pt>
                <c:pt idx="6">
                  <c:v>378.48200000000003</c:v>
                </c:pt>
                <c:pt idx="7">
                  <c:v>24.777999999999999</c:v>
                </c:pt>
                <c:pt idx="8">
                  <c:v>3.2090000000000001</c:v>
                </c:pt>
                <c:pt idx="10">
                  <c:v>0.46200000000000002</c:v>
                </c:pt>
                <c:pt idx="11">
                  <c:v>11.852</c:v>
                </c:pt>
                <c:pt idx="12">
                  <c:v>46.05</c:v>
                </c:pt>
                <c:pt idx="13">
                  <c:v>52.554000000000002</c:v>
                </c:pt>
                <c:pt idx="14">
                  <c:v>111.70099999999999</c:v>
                </c:pt>
                <c:pt idx="15">
                  <c:v>55.869</c:v>
                </c:pt>
                <c:pt idx="16">
                  <c:v>42.293999999999997</c:v>
                </c:pt>
                <c:pt idx="17">
                  <c:v>8.89</c:v>
                </c:pt>
                <c:pt idx="18">
                  <c:v>1.226</c:v>
                </c:pt>
                <c:pt idx="20">
                  <c:v>0.68400000000000005</c:v>
                </c:pt>
                <c:pt idx="21">
                  <c:v>29.719000000000001</c:v>
                </c:pt>
                <c:pt idx="22">
                  <c:v>230.81399999999999</c:v>
                </c:pt>
                <c:pt idx="23">
                  <c:v>417.93299999999999</c:v>
                </c:pt>
                <c:pt idx="24">
                  <c:v>907.976</c:v>
                </c:pt>
                <c:pt idx="25">
                  <c:v>691.31700000000001</c:v>
                </c:pt>
                <c:pt idx="26">
                  <c:v>420.77600000000001</c:v>
                </c:pt>
                <c:pt idx="27">
                  <c:v>33.667999999999999</c:v>
                </c:pt>
                <c:pt idx="28">
                  <c:v>4.4349999999999996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0.19851999999999997</c:v>
                  </c:pt>
                  <c:pt idx="1">
                    <c:v>6.1786246000000009</c:v>
                  </c:pt>
                  <c:pt idx="2">
                    <c:v>51.843526199999999</c:v>
                  </c:pt>
                  <c:pt idx="3">
                    <c:v>111.23776620000001</c:v>
                  </c:pt>
                  <c:pt idx="4">
                    <c:v>311.89619100000004</c:v>
                  </c:pt>
                  <c:pt idx="5">
                    <c:v>229.70161100000001</c:v>
                  </c:pt>
                  <c:pt idx="6">
                    <c:v>182.03242320000001</c:v>
                  </c:pt>
                  <c:pt idx="7">
                    <c:v>25.9954407</c:v>
                  </c:pt>
                  <c:pt idx="8">
                    <c:v>51.745864599999997</c:v>
                  </c:pt>
                  <c:pt idx="10">
                    <c:v>3.4686287999999994</c:v>
                  </c:pt>
                  <c:pt idx="11">
                    <c:v>30.801889799999998</c:v>
                  </c:pt>
                  <c:pt idx="12">
                    <c:v>115.50698369999998</c:v>
                  </c:pt>
                  <c:pt idx="13">
                    <c:v>127.5731285</c:v>
                  </c:pt>
                  <c:pt idx="14">
                    <c:v>204.45579419999999</c:v>
                  </c:pt>
                  <c:pt idx="15">
                    <c:v>182.3480064</c:v>
                  </c:pt>
                  <c:pt idx="16">
                    <c:v>270.91897180000001</c:v>
                  </c:pt>
                  <c:pt idx="17">
                    <c:v>319.24022820000005</c:v>
                  </c:pt>
                  <c:pt idx="18">
                    <c:v>204.87757679999999</c:v>
                  </c:pt>
                  <c:pt idx="20">
                    <c:v>3.4738121999999998</c:v>
                  </c:pt>
                  <c:pt idx="21">
                    <c:v>31.836801599999998</c:v>
                  </c:pt>
                  <c:pt idx="22">
                    <c:v>127.28612160000003</c:v>
                  </c:pt>
                  <c:pt idx="23">
                    <c:v>167.96704650000001</c:v>
                  </c:pt>
                  <c:pt idx="24">
                    <c:v>366.21343090000005</c:v>
                  </c:pt>
                  <c:pt idx="25">
                    <c:v>293.89335540000002</c:v>
                  </c:pt>
                  <c:pt idx="26">
                    <c:v>327.83467710000002</c:v>
                  </c:pt>
                  <c:pt idx="27">
                    <c:v>319.87110359999997</c:v>
                  </c:pt>
                  <c:pt idx="28">
                    <c:v>212.30094480000002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0.19851999999999997</c:v>
                  </c:pt>
                  <c:pt idx="1">
                    <c:v>6.1786246000000009</c:v>
                  </c:pt>
                  <c:pt idx="2">
                    <c:v>51.843526199999999</c:v>
                  </c:pt>
                  <c:pt idx="3">
                    <c:v>111.23776620000001</c:v>
                  </c:pt>
                  <c:pt idx="4">
                    <c:v>311.89619100000004</c:v>
                  </c:pt>
                  <c:pt idx="5">
                    <c:v>229.70161100000001</c:v>
                  </c:pt>
                  <c:pt idx="6">
                    <c:v>182.03242320000001</c:v>
                  </c:pt>
                  <c:pt idx="7">
                    <c:v>25.9954407</c:v>
                  </c:pt>
                  <c:pt idx="8">
                    <c:v>51.745864599999997</c:v>
                  </c:pt>
                  <c:pt idx="10">
                    <c:v>3.4686287999999994</c:v>
                  </c:pt>
                  <c:pt idx="11">
                    <c:v>30.801889799999998</c:v>
                  </c:pt>
                  <c:pt idx="12">
                    <c:v>115.50698369999998</c:v>
                  </c:pt>
                  <c:pt idx="13">
                    <c:v>127.5731285</c:v>
                  </c:pt>
                  <c:pt idx="14">
                    <c:v>204.45579419999999</c:v>
                  </c:pt>
                  <c:pt idx="15">
                    <c:v>182.3480064</c:v>
                  </c:pt>
                  <c:pt idx="16">
                    <c:v>270.91897180000001</c:v>
                  </c:pt>
                  <c:pt idx="17">
                    <c:v>319.24022820000005</c:v>
                  </c:pt>
                  <c:pt idx="18">
                    <c:v>204.87757679999999</c:v>
                  </c:pt>
                  <c:pt idx="20">
                    <c:v>3.4738121999999998</c:v>
                  </c:pt>
                  <c:pt idx="21">
                    <c:v>31.836801599999998</c:v>
                  </c:pt>
                  <c:pt idx="22">
                    <c:v>127.28612160000003</c:v>
                  </c:pt>
                  <c:pt idx="23">
                    <c:v>167.96704650000001</c:v>
                  </c:pt>
                  <c:pt idx="24">
                    <c:v>366.21343090000005</c:v>
                  </c:pt>
                  <c:pt idx="25">
                    <c:v>293.89335540000002</c:v>
                  </c:pt>
                  <c:pt idx="26">
                    <c:v>327.83467710000002</c:v>
                  </c:pt>
                  <c:pt idx="27">
                    <c:v>319.87110359999997</c:v>
                  </c:pt>
                  <c:pt idx="28">
                    <c:v>212.30094480000002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0.35</c:v>
                </c:pt>
                <c:pt idx="1">
                  <c:v>21.649000000000001</c:v>
                </c:pt>
                <c:pt idx="2">
                  <c:v>223.27099999999999</c:v>
                </c:pt>
                <c:pt idx="3">
                  <c:v>649.37400000000002</c:v>
                </c:pt>
                <c:pt idx="4">
                  <c:v>2463.6350000000002</c:v>
                </c:pt>
                <c:pt idx="5">
                  <c:v>1529.3050000000001</c:v>
                </c:pt>
                <c:pt idx="6">
                  <c:v>945.13199999999995</c:v>
                </c:pt>
                <c:pt idx="7">
                  <c:v>59.390999999999998</c:v>
                </c:pt>
                <c:pt idx="8">
                  <c:v>85.870999999999995</c:v>
                </c:pt>
                <c:pt idx="10">
                  <c:v>21.175999999999998</c:v>
                </c:pt>
                <c:pt idx="11">
                  <c:v>405.822</c:v>
                </c:pt>
                <c:pt idx="12">
                  <c:v>979.70299999999997</c:v>
                </c:pt>
                <c:pt idx="13">
                  <c:v>1142.105</c:v>
                </c:pt>
                <c:pt idx="14">
                  <c:v>2274.2579999999998</c:v>
                </c:pt>
                <c:pt idx="15">
                  <c:v>1582.8820000000001</c:v>
                </c:pt>
                <c:pt idx="16">
                  <c:v>2758.8490000000002</c:v>
                </c:pt>
                <c:pt idx="17">
                  <c:v>1389.2090000000001</c:v>
                </c:pt>
                <c:pt idx="18">
                  <c:v>702.59799999999996</c:v>
                </c:pt>
                <c:pt idx="20">
                  <c:v>21.523</c:v>
                </c:pt>
                <c:pt idx="21">
                  <c:v>427.91399999999999</c:v>
                </c:pt>
                <c:pt idx="22">
                  <c:v>1205.3610000000001</c:v>
                </c:pt>
                <c:pt idx="23">
                  <c:v>1796.4390000000001</c:v>
                </c:pt>
                <c:pt idx="24">
                  <c:v>4701.0709999999999</c:v>
                </c:pt>
                <c:pt idx="25">
                  <c:v>3119.8870000000002</c:v>
                </c:pt>
                <c:pt idx="26">
                  <c:v>3712.7370000000001</c:v>
                </c:pt>
                <c:pt idx="27">
                  <c:v>1449.348</c:v>
                </c:pt>
                <c:pt idx="28">
                  <c:v>790.10400000000004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166912"/>
        <c:axId val="168168448"/>
      </c:barChart>
      <c:catAx>
        <c:axId val="1681669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168448"/>
        <c:crosses val="autoZero"/>
        <c:auto val="1"/>
        <c:lblAlgn val="ctr"/>
        <c:lblOffset val="100"/>
        <c:noMultiLvlLbl val="0"/>
      </c:catAx>
      <c:valAx>
        <c:axId val="1681684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81669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67427699821912"/>
          <c:y val="7.8609331020799242E-2"/>
          <c:w val="0.62534001431639219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0.223</c:v>
                </c:pt>
                <c:pt idx="1">
                  <c:v>17.867000000000001</c:v>
                </c:pt>
                <c:pt idx="2">
                  <c:v>184.76400000000001</c:v>
                </c:pt>
                <c:pt idx="3">
                  <c:v>365.37799999999999</c:v>
                </c:pt>
                <c:pt idx="4">
                  <c:v>796.27499999999998</c:v>
                </c:pt>
                <c:pt idx="5">
                  <c:v>635.447</c:v>
                </c:pt>
                <c:pt idx="6">
                  <c:v>378.48200000000003</c:v>
                </c:pt>
                <c:pt idx="7">
                  <c:v>24.777999999999999</c:v>
                </c:pt>
                <c:pt idx="8">
                  <c:v>3.2090000000000001</c:v>
                </c:pt>
                <c:pt idx="10">
                  <c:v>0.46200000000000002</c:v>
                </c:pt>
                <c:pt idx="11">
                  <c:v>11.852</c:v>
                </c:pt>
                <c:pt idx="12">
                  <c:v>46.05</c:v>
                </c:pt>
                <c:pt idx="13">
                  <c:v>52.554000000000002</c:v>
                </c:pt>
                <c:pt idx="14">
                  <c:v>111.70099999999999</c:v>
                </c:pt>
                <c:pt idx="15">
                  <c:v>55.869</c:v>
                </c:pt>
                <c:pt idx="16">
                  <c:v>42.293999999999997</c:v>
                </c:pt>
                <c:pt idx="17">
                  <c:v>8.89</c:v>
                </c:pt>
                <c:pt idx="18">
                  <c:v>1.226</c:v>
                </c:pt>
                <c:pt idx="20">
                  <c:v>0.68400000000000005</c:v>
                </c:pt>
                <c:pt idx="21">
                  <c:v>29.719000000000001</c:v>
                </c:pt>
                <c:pt idx="22">
                  <c:v>230.81399999999999</c:v>
                </c:pt>
                <c:pt idx="23">
                  <c:v>417.93299999999999</c:v>
                </c:pt>
                <c:pt idx="24">
                  <c:v>907.976</c:v>
                </c:pt>
                <c:pt idx="25">
                  <c:v>691.31700000000001</c:v>
                </c:pt>
                <c:pt idx="26">
                  <c:v>420.77600000000001</c:v>
                </c:pt>
                <c:pt idx="27">
                  <c:v>33.667999999999999</c:v>
                </c:pt>
                <c:pt idx="28">
                  <c:v>4.4349999999999996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0.19851999999999997</c:v>
                  </c:pt>
                  <c:pt idx="1">
                    <c:v>6.1786246000000009</c:v>
                  </c:pt>
                  <c:pt idx="2">
                    <c:v>51.843526199999999</c:v>
                  </c:pt>
                  <c:pt idx="3">
                    <c:v>111.23776620000001</c:v>
                  </c:pt>
                  <c:pt idx="4">
                    <c:v>311.89619100000004</c:v>
                  </c:pt>
                  <c:pt idx="5">
                    <c:v>229.70161100000001</c:v>
                  </c:pt>
                  <c:pt idx="6">
                    <c:v>182.03242320000001</c:v>
                  </c:pt>
                  <c:pt idx="7">
                    <c:v>25.9954407</c:v>
                  </c:pt>
                  <c:pt idx="8">
                    <c:v>51.745864599999997</c:v>
                  </c:pt>
                  <c:pt idx="10">
                    <c:v>3.4686287999999994</c:v>
                  </c:pt>
                  <c:pt idx="11">
                    <c:v>30.801889799999998</c:v>
                  </c:pt>
                  <c:pt idx="12">
                    <c:v>115.50698369999998</c:v>
                  </c:pt>
                  <c:pt idx="13">
                    <c:v>127.5731285</c:v>
                  </c:pt>
                  <c:pt idx="14">
                    <c:v>204.45579419999999</c:v>
                  </c:pt>
                  <c:pt idx="15">
                    <c:v>182.3480064</c:v>
                  </c:pt>
                  <c:pt idx="16">
                    <c:v>270.91897180000001</c:v>
                  </c:pt>
                  <c:pt idx="17">
                    <c:v>319.24022820000005</c:v>
                  </c:pt>
                  <c:pt idx="18">
                    <c:v>204.87757679999999</c:v>
                  </c:pt>
                  <c:pt idx="20">
                    <c:v>3.4738121999999998</c:v>
                  </c:pt>
                  <c:pt idx="21">
                    <c:v>31.836801599999998</c:v>
                  </c:pt>
                  <c:pt idx="22">
                    <c:v>127.28612160000003</c:v>
                  </c:pt>
                  <c:pt idx="23">
                    <c:v>167.96704650000001</c:v>
                  </c:pt>
                  <c:pt idx="24">
                    <c:v>366.21343090000005</c:v>
                  </c:pt>
                  <c:pt idx="25">
                    <c:v>293.89335540000002</c:v>
                  </c:pt>
                  <c:pt idx="26">
                    <c:v>327.83467710000002</c:v>
                  </c:pt>
                  <c:pt idx="27">
                    <c:v>319.87110359999997</c:v>
                  </c:pt>
                  <c:pt idx="28">
                    <c:v>212.30094480000002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0.19851999999999997</c:v>
                  </c:pt>
                  <c:pt idx="1">
                    <c:v>6.1786246000000009</c:v>
                  </c:pt>
                  <c:pt idx="2">
                    <c:v>51.843526199999999</c:v>
                  </c:pt>
                  <c:pt idx="3">
                    <c:v>111.23776620000001</c:v>
                  </c:pt>
                  <c:pt idx="4">
                    <c:v>311.89619100000004</c:v>
                  </c:pt>
                  <c:pt idx="5">
                    <c:v>229.70161100000001</c:v>
                  </c:pt>
                  <c:pt idx="6">
                    <c:v>182.03242320000001</c:v>
                  </c:pt>
                  <c:pt idx="7">
                    <c:v>25.9954407</c:v>
                  </c:pt>
                  <c:pt idx="8">
                    <c:v>51.745864599999997</c:v>
                  </c:pt>
                  <c:pt idx="10">
                    <c:v>3.4686287999999994</c:v>
                  </c:pt>
                  <c:pt idx="11">
                    <c:v>30.801889799999998</c:v>
                  </c:pt>
                  <c:pt idx="12">
                    <c:v>115.50698369999998</c:v>
                  </c:pt>
                  <c:pt idx="13">
                    <c:v>127.5731285</c:v>
                  </c:pt>
                  <c:pt idx="14">
                    <c:v>204.45579419999999</c:v>
                  </c:pt>
                  <c:pt idx="15">
                    <c:v>182.3480064</c:v>
                  </c:pt>
                  <c:pt idx="16">
                    <c:v>270.91897180000001</c:v>
                  </c:pt>
                  <c:pt idx="17">
                    <c:v>319.24022820000005</c:v>
                  </c:pt>
                  <c:pt idx="18">
                    <c:v>204.87757679999999</c:v>
                  </c:pt>
                  <c:pt idx="20">
                    <c:v>3.4738121999999998</c:v>
                  </c:pt>
                  <c:pt idx="21">
                    <c:v>31.836801599999998</c:v>
                  </c:pt>
                  <c:pt idx="22">
                    <c:v>127.28612160000003</c:v>
                  </c:pt>
                  <c:pt idx="23">
                    <c:v>167.96704650000001</c:v>
                  </c:pt>
                  <c:pt idx="24">
                    <c:v>366.21343090000005</c:v>
                  </c:pt>
                  <c:pt idx="25">
                    <c:v>293.89335540000002</c:v>
                  </c:pt>
                  <c:pt idx="26">
                    <c:v>327.83467710000002</c:v>
                  </c:pt>
                  <c:pt idx="27">
                    <c:v>319.87110359999997</c:v>
                  </c:pt>
                  <c:pt idx="28">
                    <c:v>212.30094480000002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0.35</c:v>
                </c:pt>
                <c:pt idx="1">
                  <c:v>21.649000000000001</c:v>
                </c:pt>
                <c:pt idx="2">
                  <c:v>223.27099999999999</c:v>
                </c:pt>
                <c:pt idx="3">
                  <c:v>649.37400000000002</c:v>
                </c:pt>
                <c:pt idx="4">
                  <c:v>2463.6350000000002</c:v>
                </c:pt>
                <c:pt idx="5">
                  <c:v>1529.3050000000001</c:v>
                </c:pt>
                <c:pt idx="6">
                  <c:v>945.13199999999995</c:v>
                </c:pt>
                <c:pt idx="7">
                  <c:v>59.390999999999998</c:v>
                </c:pt>
                <c:pt idx="8">
                  <c:v>85.870999999999995</c:v>
                </c:pt>
                <c:pt idx="10">
                  <c:v>21.175999999999998</c:v>
                </c:pt>
                <c:pt idx="11">
                  <c:v>405.822</c:v>
                </c:pt>
                <c:pt idx="12">
                  <c:v>979.70299999999997</c:v>
                </c:pt>
                <c:pt idx="13">
                  <c:v>1142.105</c:v>
                </c:pt>
                <c:pt idx="14">
                  <c:v>2274.2579999999998</c:v>
                </c:pt>
                <c:pt idx="15">
                  <c:v>1582.8820000000001</c:v>
                </c:pt>
                <c:pt idx="16">
                  <c:v>2758.8490000000002</c:v>
                </c:pt>
                <c:pt idx="17">
                  <c:v>1389.2090000000001</c:v>
                </c:pt>
                <c:pt idx="18">
                  <c:v>702.59799999999996</c:v>
                </c:pt>
                <c:pt idx="20">
                  <c:v>21.523</c:v>
                </c:pt>
                <c:pt idx="21">
                  <c:v>427.91399999999999</c:v>
                </c:pt>
                <c:pt idx="22">
                  <c:v>1205.3610000000001</c:v>
                </c:pt>
                <c:pt idx="23">
                  <c:v>1796.4390000000001</c:v>
                </c:pt>
                <c:pt idx="24">
                  <c:v>4701.0709999999999</c:v>
                </c:pt>
                <c:pt idx="25">
                  <c:v>3119.8870000000002</c:v>
                </c:pt>
                <c:pt idx="26">
                  <c:v>3712.7370000000001</c:v>
                </c:pt>
                <c:pt idx="27">
                  <c:v>1449.348</c:v>
                </c:pt>
                <c:pt idx="28">
                  <c:v>790.10400000000004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248448"/>
        <c:axId val="168249984"/>
      </c:barChart>
      <c:catAx>
        <c:axId val="1682484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249984"/>
        <c:crosses val="autoZero"/>
        <c:auto val="1"/>
        <c:lblAlgn val="ctr"/>
        <c:lblOffset val="100"/>
        <c:noMultiLvlLbl val="0"/>
      </c:catAx>
      <c:valAx>
        <c:axId val="1682499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layout>
            <c:manualLayout>
              <c:xMode val="edge"/>
              <c:yMode val="edge"/>
              <c:x val="0.38914659624270304"/>
              <c:y val="0.7945010544829774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6824844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5104374317970688"/>
          <c:y val="0.46288312202960152"/>
          <c:w val="8.9193248061921165E-2"/>
          <c:h val="6.87183078330306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Number of measureable trees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11097.797</c:v>
                </c:pt>
                <c:pt idx="1">
                  <c:v>4778.8649999999998</c:v>
                </c:pt>
                <c:pt idx="2">
                  <c:v>1745.2769999999998</c:v>
                </c:pt>
                <c:pt idx="3">
                  <c:v>1497.982</c:v>
                </c:pt>
                <c:pt idx="4">
                  <c:v>6903.1360000000004</c:v>
                </c:pt>
                <c:pt idx="5">
                  <c:v>1353.4059999999999</c:v>
                </c:pt>
                <c:pt idx="6">
                  <c:v>3161.9169999999999</c:v>
                </c:pt>
                <c:pt idx="7">
                  <c:v>1011.3220000000001</c:v>
                </c:pt>
                <c:pt idx="8">
                  <c:v>8346.7649999999994</c:v>
                </c:pt>
                <c:pt idx="9">
                  <c:v>3878.3219999999997</c:v>
                </c:pt>
                <c:pt idx="10">
                  <c:v>11474.504000000001</c:v>
                </c:pt>
                <c:pt idx="11">
                  <c:v>8846.0510000000013</c:v>
                </c:pt>
                <c:pt idx="12">
                  <c:v>13522.046</c:v>
                </c:pt>
                <c:pt idx="13">
                  <c:v>131.208</c:v>
                </c:pt>
                <c:pt idx="14">
                  <c:v>2534.0929999999998</c:v>
                </c:pt>
                <c:pt idx="15">
                  <c:v>6479.0169999999998</c:v>
                </c:pt>
                <c:pt idx="16">
                  <c:v>3372.3339999999998</c:v>
                </c:pt>
                <c:pt idx="17">
                  <c:v>3152.5910000000003</c:v>
                </c:pt>
                <c:pt idx="18">
                  <c:v>16696.804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536384"/>
        <c:axId val="45517824"/>
      </c:barChart>
      <c:valAx>
        <c:axId val="455178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5536384"/>
        <c:crosses val="max"/>
        <c:crossBetween val="between"/>
      </c:valAx>
      <c:catAx>
        <c:axId val="45536384"/>
        <c:scaling>
          <c:orientation val="maxMin"/>
        </c:scaling>
        <c:delete val="0"/>
        <c:axPos val="l"/>
        <c:majorTickMark val="out"/>
        <c:minorTickMark val="none"/>
        <c:tickLblPos val="nextTo"/>
        <c:crossAx val="455178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777395075175196"/>
          <c:w val="0.63771113409169256"/>
          <c:h val="0.765107512388143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11097.797</c:v>
                </c:pt>
                <c:pt idx="1">
                  <c:v>4778.8649999999998</c:v>
                </c:pt>
                <c:pt idx="2">
                  <c:v>1745.2769999999998</c:v>
                </c:pt>
                <c:pt idx="3">
                  <c:v>1497.982</c:v>
                </c:pt>
                <c:pt idx="4">
                  <c:v>6903.1360000000004</c:v>
                </c:pt>
                <c:pt idx="5">
                  <c:v>1353.4059999999999</c:v>
                </c:pt>
                <c:pt idx="6">
                  <c:v>3161.9169999999999</c:v>
                </c:pt>
                <c:pt idx="7">
                  <c:v>1011.3220000000001</c:v>
                </c:pt>
                <c:pt idx="8">
                  <c:v>8346.7649999999994</c:v>
                </c:pt>
                <c:pt idx="9">
                  <c:v>3878.3219999999997</c:v>
                </c:pt>
                <c:pt idx="10">
                  <c:v>11474.504000000001</c:v>
                </c:pt>
                <c:pt idx="11">
                  <c:v>8846.0510000000013</c:v>
                </c:pt>
                <c:pt idx="12">
                  <c:v>13522.046</c:v>
                </c:pt>
                <c:pt idx="13">
                  <c:v>131.208</c:v>
                </c:pt>
                <c:pt idx="14">
                  <c:v>2534.0929999999998</c:v>
                </c:pt>
                <c:pt idx="15">
                  <c:v>6479.0169999999998</c:v>
                </c:pt>
                <c:pt idx="16">
                  <c:v>3372.3339999999998</c:v>
                </c:pt>
                <c:pt idx="17">
                  <c:v>3152.5910000000003</c:v>
                </c:pt>
                <c:pt idx="18">
                  <c:v>16696.804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451520"/>
        <c:axId val="45449600"/>
      </c:barChart>
      <c:valAx>
        <c:axId val="454496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5451520"/>
        <c:crosses val="max"/>
        <c:crossBetween val="between"/>
      </c:valAx>
      <c:catAx>
        <c:axId val="45451520"/>
        <c:scaling>
          <c:orientation val="maxMin"/>
        </c:scaling>
        <c:delete val="0"/>
        <c:axPos val="l"/>
        <c:majorTickMark val="out"/>
        <c:minorTickMark val="none"/>
        <c:tickLblPos val="nextTo"/>
        <c:crossAx val="4544960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measureable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796.37900000000002</c:v>
                </c:pt>
                <c:pt idx="1">
                  <c:v>3617.1260000000002</c:v>
                </c:pt>
                <c:pt idx="2">
                  <c:v>4143.2049999999999</c:v>
                </c:pt>
                <c:pt idx="3">
                  <c:v>3796.9940000000001</c:v>
                </c:pt>
                <c:pt idx="4">
                  <c:v>573.16899999999998</c:v>
                </c:pt>
                <c:pt idx="5">
                  <c:v>169.49199999999999</c:v>
                </c:pt>
                <c:pt idx="6">
                  <c:v>12.538</c:v>
                </c:pt>
                <c:pt idx="8">
                  <c:v>3.3439999999999999</c:v>
                </c:pt>
                <c:pt idx="9">
                  <c:v>568.72199999999998</c:v>
                </c:pt>
                <c:pt idx="10">
                  <c:v>1064.8689999999999</c:v>
                </c:pt>
                <c:pt idx="11">
                  <c:v>614.76900000000001</c:v>
                </c:pt>
                <c:pt idx="12">
                  <c:v>511.863</c:v>
                </c:pt>
                <c:pt idx="13">
                  <c:v>67.516999999999996</c:v>
                </c:pt>
                <c:pt idx="14">
                  <c:v>57.438000000000002</c:v>
                </c:pt>
                <c:pt idx="16">
                  <c:v>799.72299999999996</c:v>
                </c:pt>
                <c:pt idx="17">
                  <c:v>4185.8490000000002</c:v>
                </c:pt>
                <c:pt idx="18">
                  <c:v>5208.076</c:v>
                </c:pt>
                <c:pt idx="19">
                  <c:v>4411.7629999999999</c:v>
                </c:pt>
                <c:pt idx="20">
                  <c:v>1085.0309999999999</c:v>
                </c:pt>
                <c:pt idx="21">
                  <c:v>237.01</c:v>
                </c:pt>
                <c:pt idx="22">
                  <c:v>69.975999999999999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532.44528019999996</c:v>
                  </c:pt>
                  <c:pt idx="2">
                    <c:v>1156.120787355705</c:v>
                  </c:pt>
                  <c:pt idx="3">
                    <c:v>897.72451906294839</c:v>
                  </c:pt>
                  <c:pt idx="4">
                    <c:v>187.27210739999998</c:v>
                  </c:pt>
                  <c:pt idx="5">
                    <c:v>18.202191800000001</c:v>
                  </c:pt>
                  <c:pt idx="6">
                    <c:v>39.099970799999994</c:v>
                  </c:pt>
                  <c:pt idx="8">
                    <c:v>631.44341100000008</c:v>
                  </c:pt>
                  <c:pt idx="9">
                    <c:v>1974.8859702</c:v>
                  </c:pt>
                  <c:pt idx="10">
                    <c:v>2318.5601251466201</c:v>
                  </c:pt>
                  <c:pt idx="11">
                    <c:v>1263.6395148400613</c:v>
                  </c:pt>
                  <c:pt idx="12">
                    <c:v>539.61750299999994</c:v>
                  </c:pt>
                  <c:pt idx="13">
                    <c:v>413.20894700000002</c:v>
                  </c:pt>
                  <c:pt idx="14">
                    <c:v>141.1667727288642</c:v>
                  </c:pt>
                  <c:pt idx="16">
                    <c:v>631.38630000000001</c:v>
                  </c:pt>
                  <c:pt idx="17">
                    <c:v>2017.4320952</c:v>
                  </c:pt>
                  <c:pt idx="18">
                    <c:v>2637.5135111563231</c:v>
                  </c:pt>
                  <c:pt idx="19">
                    <c:v>1565.5308274107374</c:v>
                  </c:pt>
                  <c:pt idx="20">
                    <c:v>577.59948650000001</c:v>
                  </c:pt>
                  <c:pt idx="21">
                    <c:v>413.98910279999996</c:v>
                  </c:pt>
                  <c:pt idx="22">
                    <c:v>159.49581693184516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532.44528019999996</c:v>
                  </c:pt>
                  <c:pt idx="2">
                    <c:v>1156.120787355705</c:v>
                  </c:pt>
                  <c:pt idx="3">
                    <c:v>897.72451906294839</c:v>
                  </c:pt>
                  <c:pt idx="4">
                    <c:v>187.27210739999998</c:v>
                  </c:pt>
                  <c:pt idx="5">
                    <c:v>18.202191800000001</c:v>
                  </c:pt>
                  <c:pt idx="6">
                    <c:v>39.099970799999994</c:v>
                  </c:pt>
                  <c:pt idx="8">
                    <c:v>631.44341100000008</c:v>
                  </c:pt>
                  <c:pt idx="9">
                    <c:v>1974.8859702</c:v>
                  </c:pt>
                  <c:pt idx="10">
                    <c:v>2318.5601251466201</c:v>
                  </c:pt>
                  <c:pt idx="11">
                    <c:v>1263.6395148400613</c:v>
                  </c:pt>
                  <c:pt idx="12">
                    <c:v>539.61750299999994</c:v>
                  </c:pt>
                  <c:pt idx="13">
                    <c:v>413.20894700000002</c:v>
                  </c:pt>
                  <c:pt idx="14">
                    <c:v>141.1667727288642</c:v>
                  </c:pt>
                  <c:pt idx="16">
                    <c:v>631.38630000000001</c:v>
                  </c:pt>
                  <c:pt idx="17">
                    <c:v>2017.4320952</c:v>
                  </c:pt>
                  <c:pt idx="18">
                    <c:v>2637.5135111563231</c:v>
                  </c:pt>
                  <c:pt idx="19">
                    <c:v>1565.5308274107374</c:v>
                  </c:pt>
                  <c:pt idx="20">
                    <c:v>577.59948650000001</c:v>
                  </c:pt>
                  <c:pt idx="21">
                    <c:v>413.98910279999996</c:v>
                  </c:pt>
                  <c:pt idx="22">
                    <c:v>159.49581693184516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1942.5219999999999</c:v>
                </c:pt>
                <c:pt idx="2">
                  <c:v>8384.2690000000002</c:v>
                </c:pt>
                <c:pt idx="3">
                  <c:v>7240.6750000000002</c:v>
                </c:pt>
                <c:pt idx="4">
                  <c:v>834.91800000000001</c:v>
                </c:pt>
                <c:pt idx="5">
                  <c:v>26.338000000000001</c:v>
                </c:pt>
                <c:pt idx="6">
                  <c:v>56.600999999999999</c:v>
                </c:pt>
                <c:pt idx="8">
                  <c:v>2104.11</c:v>
                </c:pt>
                <c:pt idx="9">
                  <c:v>23017.319</c:v>
                </c:pt>
                <c:pt idx="10">
                  <c:v>29451.236000000001</c:v>
                </c:pt>
                <c:pt idx="11">
                  <c:v>13158.644</c:v>
                </c:pt>
                <c:pt idx="12">
                  <c:v>4199.3580000000002</c:v>
                </c:pt>
                <c:pt idx="13">
                  <c:v>3125.6350000000002</c:v>
                </c:pt>
                <c:pt idx="14">
                  <c:v>428.11799999999999</c:v>
                </c:pt>
                <c:pt idx="16">
                  <c:v>2104.6210000000001</c:v>
                </c:pt>
                <c:pt idx="17">
                  <c:v>24968.219000000001</c:v>
                </c:pt>
                <c:pt idx="18">
                  <c:v>37921.631000000001</c:v>
                </c:pt>
                <c:pt idx="19">
                  <c:v>20372.541000000001</c:v>
                </c:pt>
                <c:pt idx="20">
                  <c:v>5044.5370000000003</c:v>
                </c:pt>
                <c:pt idx="21">
                  <c:v>3150.6019999999999</c:v>
                </c:pt>
                <c:pt idx="22">
                  <c:v>485.46800000000002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602304"/>
        <c:axId val="45603840"/>
      </c:barChart>
      <c:catAx>
        <c:axId val="456023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5603840"/>
        <c:crosses val="autoZero"/>
        <c:auto val="1"/>
        <c:lblAlgn val="ctr"/>
        <c:lblOffset val="100"/>
        <c:noMultiLvlLbl val="0"/>
      </c:catAx>
      <c:valAx>
        <c:axId val="456038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56023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19256.12847700169</c:v>
                </c:pt>
                <c:pt idx="1">
                  <c:v>91056.514669832744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796.37900000000002</c:v>
                </c:pt>
                <c:pt idx="1">
                  <c:v>3617.1260000000002</c:v>
                </c:pt>
                <c:pt idx="2">
                  <c:v>4143.2049999999999</c:v>
                </c:pt>
                <c:pt idx="3">
                  <c:v>3796.9940000000001</c:v>
                </c:pt>
                <c:pt idx="4">
                  <c:v>573.16899999999998</c:v>
                </c:pt>
                <c:pt idx="5">
                  <c:v>169.49199999999999</c:v>
                </c:pt>
                <c:pt idx="6">
                  <c:v>12.538</c:v>
                </c:pt>
                <c:pt idx="8">
                  <c:v>3.3439999999999999</c:v>
                </c:pt>
                <c:pt idx="9">
                  <c:v>568.72199999999998</c:v>
                </c:pt>
                <c:pt idx="10">
                  <c:v>1064.8689999999999</c:v>
                </c:pt>
                <c:pt idx="11">
                  <c:v>614.76900000000001</c:v>
                </c:pt>
                <c:pt idx="12">
                  <c:v>511.863</c:v>
                </c:pt>
                <c:pt idx="13">
                  <c:v>67.516999999999996</c:v>
                </c:pt>
                <c:pt idx="14">
                  <c:v>57.438000000000002</c:v>
                </c:pt>
                <c:pt idx="16">
                  <c:v>799.72299999999996</c:v>
                </c:pt>
                <c:pt idx="17">
                  <c:v>4185.8490000000002</c:v>
                </c:pt>
                <c:pt idx="18">
                  <c:v>5208.076</c:v>
                </c:pt>
                <c:pt idx="19">
                  <c:v>4411.7629999999999</c:v>
                </c:pt>
                <c:pt idx="20">
                  <c:v>1085.0309999999999</c:v>
                </c:pt>
                <c:pt idx="21">
                  <c:v>237.01</c:v>
                </c:pt>
                <c:pt idx="22">
                  <c:v>69.975999999999999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532.44528019999996</c:v>
                  </c:pt>
                  <c:pt idx="2">
                    <c:v>1156.120787355705</c:v>
                  </c:pt>
                  <c:pt idx="3">
                    <c:v>897.72451906294839</c:v>
                  </c:pt>
                  <c:pt idx="4">
                    <c:v>187.27210739999998</c:v>
                  </c:pt>
                  <c:pt idx="5">
                    <c:v>18.202191800000001</c:v>
                  </c:pt>
                  <c:pt idx="6">
                    <c:v>39.099970799999994</c:v>
                  </c:pt>
                  <c:pt idx="8">
                    <c:v>631.44341100000008</c:v>
                  </c:pt>
                  <c:pt idx="9">
                    <c:v>1974.8859702</c:v>
                  </c:pt>
                  <c:pt idx="10">
                    <c:v>2318.5601251466201</c:v>
                  </c:pt>
                  <c:pt idx="11">
                    <c:v>1263.6395148400613</c:v>
                  </c:pt>
                  <c:pt idx="12">
                    <c:v>539.61750299999994</c:v>
                  </c:pt>
                  <c:pt idx="13">
                    <c:v>413.20894700000002</c:v>
                  </c:pt>
                  <c:pt idx="14">
                    <c:v>141.1667727288642</c:v>
                  </c:pt>
                  <c:pt idx="16">
                    <c:v>631.38630000000001</c:v>
                  </c:pt>
                  <c:pt idx="17">
                    <c:v>2017.4320952</c:v>
                  </c:pt>
                  <c:pt idx="18">
                    <c:v>2637.5135111563231</c:v>
                  </c:pt>
                  <c:pt idx="19">
                    <c:v>1565.5308274107374</c:v>
                  </c:pt>
                  <c:pt idx="20">
                    <c:v>577.59948650000001</c:v>
                  </c:pt>
                  <c:pt idx="21">
                    <c:v>413.98910279999996</c:v>
                  </c:pt>
                  <c:pt idx="22">
                    <c:v>159.49581693184516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532.44528019999996</c:v>
                  </c:pt>
                  <c:pt idx="2">
                    <c:v>1156.120787355705</c:v>
                  </c:pt>
                  <c:pt idx="3">
                    <c:v>897.72451906294839</c:v>
                  </c:pt>
                  <c:pt idx="4">
                    <c:v>187.27210739999998</c:v>
                  </c:pt>
                  <c:pt idx="5">
                    <c:v>18.202191800000001</c:v>
                  </c:pt>
                  <c:pt idx="6">
                    <c:v>39.099970799999994</c:v>
                  </c:pt>
                  <c:pt idx="8">
                    <c:v>631.44341100000008</c:v>
                  </c:pt>
                  <c:pt idx="9">
                    <c:v>1974.8859702</c:v>
                  </c:pt>
                  <c:pt idx="10">
                    <c:v>2318.5601251466201</c:v>
                  </c:pt>
                  <c:pt idx="11">
                    <c:v>1263.6395148400613</c:v>
                  </c:pt>
                  <c:pt idx="12">
                    <c:v>539.61750299999994</c:v>
                  </c:pt>
                  <c:pt idx="13">
                    <c:v>413.20894700000002</c:v>
                  </c:pt>
                  <c:pt idx="14">
                    <c:v>141.1667727288642</c:v>
                  </c:pt>
                  <c:pt idx="16">
                    <c:v>631.38630000000001</c:v>
                  </c:pt>
                  <c:pt idx="17">
                    <c:v>2017.4320952</c:v>
                  </c:pt>
                  <c:pt idx="18">
                    <c:v>2637.5135111563231</c:v>
                  </c:pt>
                  <c:pt idx="19">
                    <c:v>1565.5308274107374</c:v>
                  </c:pt>
                  <c:pt idx="20">
                    <c:v>577.59948650000001</c:v>
                  </c:pt>
                  <c:pt idx="21">
                    <c:v>413.98910279999996</c:v>
                  </c:pt>
                  <c:pt idx="22">
                    <c:v>159.49581693184516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1942.5219999999999</c:v>
                </c:pt>
                <c:pt idx="2">
                  <c:v>8384.2690000000002</c:v>
                </c:pt>
                <c:pt idx="3">
                  <c:v>7240.6750000000002</c:v>
                </c:pt>
                <c:pt idx="4">
                  <c:v>834.91800000000001</c:v>
                </c:pt>
                <c:pt idx="5">
                  <c:v>26.338000000000001</c:v>
                </c:pt>
                <c:pt idx="6">
                  <c:v>56.600999999999999</c:v>
                </c:pt>
                <c:pt idx="8">
                  <c:v>2104.11</c:v>
                </c:pt>
                <c:pt idx="9">
                  <c:v>23017.319</c:v>
                </c:pt>
                <c:pt idx="10">
                  <c:v>29451.236000000001</c:v>
                </c:pt>
                <c:pt idx="11">
                  <c:v>13158.644</c:v>
                </c:pt>
                <c:pt idx="12">
                  <c:v>4199.3580000000002</c:v>
                </c:pt>
                <c:pt idx="13">
                  <c:v>3125.6350000000002</c:v>
                </c:pt>
                <c:pt idx="14">
                  <c:v>428.11799999999999</c:v>
                </c:pt>
                <c:pt idx="16">
                  <c:v>2104.6210000000001</c:v>
                </c:pt>
                <c:pt idx="17">
                  <c:v>24968.219000000001</c:v>
                </c:pt>
                <c:pt idx="18">
                  <c:v>37921.631000000001</c:v>
                </c:pt>
                <c:pt idx="19">
                  <c:v>20372.541000000001</c:v>
                </c:pt>
                <c:pt idx="20">
                  <c:v>5044.5370000000003</c:v>
                </c:pt>
                <c:pt idx="21">
                  <c:v>3150.6019999999999</c:v>
                </c:pt>
                <c:pt idx="22">
                  <c:v>485.46800000000002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146688"/>
        <c:axId val="46148224"/>
      </c:barChart>
      <c:catAx>
        <c:axId val="461466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6148224"/>
        <c:crosses val="autoZero"/>
        <c:auto val="1"/>
        <c:lblAlgn val="ctr"/>
        <c:lblOffset val="100"/>
        <c:noMultiLvlLbl val="0"/>
      </c:catAx>
      <c:valAx>
        <c:axId val="461482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61466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measureable  trees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102.93899999999999</c:v>
                </c:pt>
                <c:pt idx="1">
                  <c:v>2338.0549999999998</c:v>
                </c:pt>
                <c:pt idx="2">
                  <c:v>4561.6899999999996</c:v>
                </c:pt>
                <c:pt idx="3">
                  <c:v>2740.7</c:v>
                </c:pt>
                <c:pt idx="4">
                  <c:v>2319.35</c:v>
                </c:pt>
                <c:pt idx="5">
                  <c:v>794.30499999999995</c:v>
                </c:pt>
                <c:pt idx="6">
                  <c:v>243.93299999999999</c:v>
                </c:pt>
                <c:pt idx="7">
                  <c:v>7.4640000000000004</c:v>
                </c:pt>
                <c:pt idx="8">
                  <c:v>0.46600000000000003</c:v>
                </c:pt>
                <c:pt idx="10">
                  <c:v>147.61600000000001</c:v>
                </c:pt>
                <c:pt idx="11">
                  <c:v>1151.0999999999999</c:v>
                </c:pt>
                <c:pt idx="12">
                  <c:v>745.22699999999998</c:v>
                </c:pt>
                <c:pt idx="13">
                  <c:v>380.553</c:v>
                </c:pt>
                <c:pt idx="14">
                  <c:v>349.875</c:v>
                </c:pt>
                <c:pt idx="15">
                  <c:v>82.054000000000002</c:v>
                </c:pt>
                <c:pt idx="16">
                  <c:v>28.637</c:v>
                </c:pt>
                <c:pt idx="17">
                  <c:v>3.2149999999999999</c:v>
                </c:pt>
                <c:pt idx="18">
                  <c:v>0.247</c:v>
                </c:pt>
                <c:pt idx="20">
                  <c:v>250.55500000000001</c:v>
                </c:pt>
                <c:pt idx="21">
                  <c:v>3489.1550000000002</c:v>
                </c:pt>
                <c:pt idx="22">
                  <c:v>5306.9160000000002</c:v>
                </c:pt>
                <c:pt idx="23">
                  <c:v>3121.2530000000002</c:v>
                </c:pt>
                <c:pt idx="24">
                  <c:v>2669.2249999999999</c:v>
                </c:pt>
                <c:pt idx="25">
                  <c:v>876.35900000000004</c:v>
                </c:pt>
                <c:pt idx="26">
                  <c:v>272.57</c:v>
                </c:pt>
                <c:pt idx="27">
                  <c:v>10.68</c:v>
                </c:pt>
                <c:pt idx="28">
                  <c:v>0.71299999999999997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238.31348580000002</c:v>
                  </c:pt>
                  <c:pt idx="1">
                    <c:v>416.99407680000002</c:v>
                  </c:pt>
                  <c:pt idx="2">
                    <c:v>760.70294999999999</c:v>
                  </c:pt>
                  <c:pt idx="3">
                    <c:v>758.09328840000001</c:v>
                  </c:pt>
                  <c:pt idx="4">
                    <c:v>760.89760799999999</c:v>
                  </c:pt>
                  <c:pt idx="5">
                    <c:v>271.27700429999999</c:v>
                  </c:pt>
                  <c:pt idx="6">
                    <c:v>101.50956480000001</c:v>
                  </c:pt>
                  <c:pt idx="7">
                    <c:v>8.9421020000000002</c:v>
                  </c:pt>
                  <c:pt idx="8">
                    <c:v>6.0078887000000005</c:v>
                  </c:pt>
                  <c:pt idx="10">
                    <c:v>644.3555321</c:v>
                  </c:pt>
                  <c:pt idx="11">
                    <c:v>2365.0766398000001</c:v>
                  </c:pt>
                  <c:pt idx="12">
                    <c:v>1520.8602738</c:v>
                  </c:pt>
                  <c:pt idx="13">
                    <c:v>820.67538000000002</c:v>
                  </c:pt>
                  <c:pt idx="14">
                    <c:v>653.16556800000001</c:v>
                  </c:pt>
                  <c:pt idx="15">
                    <c:v>222.17163600000001</c:v>
                  </c:pt>
                  <c:pt idx="16">
                    <c:v>163.6352565</c:v>
                  </c:pt>
                  <c:pt idx="17">
                    <c:v>85.355524799999998</c:v>
                  </c:pt>
                  <c:pt idx="18">
                    <c:v>25.101429600000003</c:v>
                  </c:pt>
                  <c:pt idx="20">
                    <c:v>679.92739040000004</c:v>
                  </c:pt>
                  <c:pt idx="21">
                    <c:v>2394.5412258000001</c:v>
                  </c:pt>
                  <c:pt idx="22">
                    <c:v>1699.8698069999998</c:v>
                  </c:pt>
                  <c:pt idx="23">
                    <c:v>1107.7999247999999</c:v>
                  </c:pt>
                  <c:pt idx="24">
                    <c:v>984.81794980000006</c:v>
                  </c:pt>
                  <c:pt idx="25">
                    <c:v>353.06061599999998</c:v>
                  </c:pt>
                  <c:pt idx="26">
                    <c:v>192.45227499999999</c:v>
                  </c:pt>
                  <c:pt idx="27">
                    <c:v>85.710763</c:v>
                  </c:pt>
                  <c:pt idx="28">
                    <c:v>26.148296900000002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238.31348580000002</c:v>
                  </c:pt>
                  <c:pt idx="1">
                    <c:v>416.99407680000002</c:v>
                  </c:pt>
                  <c:pt idx="2">
                    <c:v>760.70294999999999</c:v>
                  </c:pt>
                  <c:pt idx="3">
                    <c:v>758.09328840000001</c:v>
                  </c:pt>
                  <c:pt idx="4">
                    <c:v>760.89760799999999</c:v>
                  </c:pt>
                  <c:pt idx="5">
                    <c:v>271.27700429999999</c:v>
                  </c:pt>
                  <c:pt idx="6">
                    <c:v>101.50956480000001</c:v>
                  </c:pt>
                  <c:pt idx="7">
                    <c:v>8.9421020000000002</c:v>
                  </c:pt>
                  <c:pt idx="8">
                    <c:v>6.0078887000000005</c:v>
                  </c:pt>
                  <c:pt idx="10">
                    <c:v>644.3555321</c:v>
                  </c:pt>
                  <c:pt idx="11">
                    <c:v>2365.0766398000001</c:v>
                  </c:pt>
                  <c:pt idx="12">
                    <c:v>1520.8602738</c:v>
                  </c:pt>
                  <c:pt idx="13">
                    <c:v>820.67538000000002</c:v>
                  </c:pt>
                  <c:pt idx="14">
                    <c:v>653.16556800000001</c:v>
                  </c:pt>
                  <c:pt idx="15">
                    <c:v>222.17163600000001</c:v>
                  </c:pt>
                  <c:pt idx="16">
                    <c:v>163.6352565</c:v>
                  </c:pt>
                  <c:pt idx="17">
                    <c:v>85.355524799999998</c:v>
                  </c:pt>
                  <c:pt idx="18">
                    <c:v>25.101429600000003</c:v>
                  </c:pt>
                  <c:pt idx="20">
                    <c:v>679.92739040000004</c:v>
                  </c:pt>
                  <c:pt idx="21">
                    <c:v>2394.5412258000001</c:v>
                  </c:pt>
                  <c:pt idx="22">
                    <c:v>1699.8698069999998</c:v>
                  </c:pt>
                  <c:pt idx="23">
                    <c:v>1107.7999247999999</c:v>
                  </c:pt>
                  <c:pt idx="24">
                    <c:v>984.81794980000006</c:v>
                  </c:pt>
                  <c:pt idx="25">
                    <c:v>353.06061599999998</c:v>
                  </c:pt>
                  <c:pt idx="26">
                    <c:v>192.45227499999999</c:v>
                  </c:pt>
                  <c:pt idx="27">
                    <c:v>85.710763</c:v>
                  </c:pt>
                  <c:pt idx="28">
                    <c:v>26.148296900000002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364.33800000000002</c:v>
                </c:pt>
                <c:pt idx="1">
                  <c:v>1584.3240000000001</c:v>
                </c:pt>
                <c:pt idx="2">
                  <c:v>3622.395</c:v>
                </c:pt>
                <c:pt idx="3">
                  <c:v>4297.5810000000001</c:v>
                </c:pt>
                <c:pt idx="4">
                  <c:v>6252.24</c:v>
                </c:pt>
                <c:pt idx="5">
                  <c:v>1797.7270000000001</c:v>
                </c:pt>
                <c:pt idx="6">
                  <c:v>535.38800000000003</c:v>
                </c:pt>
                <c:pt idx="7">
                  <c:v>20.231000000000002</c:v>
                </c:pt>
                <c:pt idx="8">
                  <c:v>11.099</c:v>
                </c:pt>
                <c:pt idx="10">
                  <c:v>4416.4189999999999</c:v>
                </c:pt>
                <c:pt idx="11">
                  <c:v>34831.762000000002</c:v>
                </c:pt>
                <c:pt idx="12">
                  <c:v>17321.870999999999</c:v>
                </c:pt>
                <c:pt idx="13">
                  <c:v>7815.9560000000001</c:v>
                </c:pt>
                <c:pt idx="14">
                  <c:v>6985.7280000000001</c:v>
                </c:pt>
                <c:pt idx="15">
                  <c:v>1948.874</c:v>
                </c:pt>
                <c:pt idx="16">
                  <c:v>1692.1949999999999</c:v>
                </c:pt>
                <c:pt idx="17">
                  <c:v>383.44799999999998</c:v>
                </c:pt>
                <c:pt idx="18">
                  <c:v>88.168000000000006</c:v>
                </c:pt>
                <c:pt idx="20">
                  <c:v>4774.7709999999997</c:v>
                </c:pt>
                <c:pt idx="21">
                  <c:v>36446.593999999997</c:v>
                </c:pt>
                <c:pt idx="22">
                  <c:v>20986.046999999999</c:v>
                </c:pt>
                <c:pt idx="23">
                  <c:v>12146.929</c:v>
                </c:pt>
                <c:pt idx="24">
                  <c:v>13201.313</c:v>
                </c:pt>
                <c:pt idx="25">
                  <c:v>3755.9639999999999</c:v>
                </c:pt>
                <c:pt idx="26">
                  <c:v>2232.625</c:v>
                </c:pt>
                <c:pt idx="27">
                  <c:v>403.91500000000002</c:v>
                </c:pt>
                <c:pt idx="28">
                  <c:v>99.460999999999999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265088"/>
        <c:axId val="46266624"/>
      </c:barChart>
      <c:catAx>
        <c:axId val="462650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6266624"/>
        <c:crosses val="autoZero"/>
        <c:auto val="1"/>
        <c:lblAlgn val="ctr"/>
        <c:lblOffset val="100"/>
        <c:noMultiLvlLbl val="0"/>
      </c:catAx>
      <c:valAx>
        <c:axId val="462666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462650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85665721460244"/>
          <c:y val="7.9988165905321817E-2"/>
          <c:w val="0.64588460340762488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102.93899999999999</c:v>
                </c:pt>
                <c:pt idx="1">
                  <c:v>2338.0549999999998</c:v>
                </c:pt>
                <c:pt idx="2">
                  <c:v>4561.6899999999996</c:v>
                </c:pt>
                <c:pt idx="3">
                  <c:v>2740.7</c:v>
                </c:pt>
                <c:pt idx="4">
                  <c:v>2319.35</c:v>
                </c:pt>
                <c:pt idx="5">
                  <c:v>794.30499999999995</c:v>
                </c:pt>
                <c:pt idx="6">
                  <c:v>243.93299999999999</c:v>
                </c:pt>
                <c:pt idx="7">
                  <c:v>7.4640000000000004</c:v>
                </c:pt>
                <c:pt idx="8">
                  <c:v>0.46600000000000003</c:v>
                </c:pt>
                <c:pt idx="10">
                  <c:v>147.61600000000001</c:v>
                </c:pt>
                <c:pt idx="11">
                  <c:v>1151.0999999999999</c:v>
                </c:pt>
                <c:pt idx="12">
                  <c:v>745.22699999999998</c:v>
                </c:pt>
                <c:pt idx="13">
                  <c:v>380.553</c:v>
                </c:pt>
                <c:pt idx="14">
                  <c:v>349.875</c:v>
                </c:pt>
                <c:pt idx="15">
                  <c:v>82.054000000000002</c:v>
                </c:pt>
                <c:pt idx="16">
                  <c:v>28.637</c:v>
                </c:pt>
                <c:pt idx="17">
                  <c:v>3.2149999999999999</c:v>
                </c:pt>
                <c:pt idx="18">
                  <c:v>0.247</c:v>
                </c:pt>
                <c:pt idx="20">
                  <c:v>250.55500000000001</c:v>
                </c:pt>
                <c:pt idx="21">
                  <c:v>3489.1550000000002</c:v>
                </c:pt>
                <c:pt idx="22">
                  <c:v>5306.9160000000002</c:v>
                </c:pt>
                <c:pt idx="23">
                  <c:v>3121.2530000000002</c:v>
                </c:pt>
                <c:pt idx="24">
                  <c:v>2669.2249999999999</c:v>
                </c:pt>
                <c:pt idx="25">
                  <c:v>876.35900000000004</c:v>
                </c:pt>
                <c:pt idx="26">
                  <c:v>272.57</c:v>
                </c:pt>
                <c:pt idx="27">
                  <c:v>10.68</c:v>
                </c:pt>
                <c:pt idx="28">
                  <c:v>0.71299999999999997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238.31348580000002</c:v>
                  </c:pt>
                  <c:pt idx="1">
                    <c:v>416.99407680000002</c:v>
                  </c:pt>
                  <c:pt idx="2">
                    <c:v>760.70294999999999</c:v>
                  </c:pt>
                  <c:pt idx="3">
                    <c:v>758.09328840000001</c:v>
                  </c:pt>
                  <c:pt idx="4">
                    <c:v>760.89760799999999</c:v>
                  </c:pt>
                  <c:pt idx="5">
                    <c:v>271.27700429999999</c:v>
                  </c:pt>
                  <c:pt idx="6">
                    <c:v>101.50956480000001</c:v>
                  </c:pt>
                  <c:pt idx="7">
                    <c:v>8.9421020000000002</c:v>
                  </c:pt>
                  <c:pt idx="8">
                    <c:v>6.0078887000000005</c:v>
                  </c:pt>
                  <c:pt idx="10">
                    <c:v>644.3555321</c:v>
                  </c:pt>
                  <c:pt idx="11">
                    <c:v>2365.0766398000001</c:v>
                  </c:pt>
                  <c:pt idx="12">
                    <c:v>1520.8602738</c:v>
                  </c:pt>
                  <c:pt idx="13">
                    <c:v>820.67538000000002</c:v>
                  </c:pt>
                  <c:pt idx="14">
                    <c:v>653.16556800000001</c:v>
                  </c:pt>
                  <c:pt idx="15">
                    <c:v>222.17163600000001</c:v>
                  </c:pt>
                  <c:pt idx="16">
                    <c:v>163.6352565</c:v>
                  </c:pt>
                  <c:pt idx="17">
                    <c:v>85.355524799999998</c:v>
                  </c:pt>
                  <c:pt idx="18">
                    <c:v>25.101429600000003</c:v>
                  </c:pt>
                  <c:pt idx="20">
                    <c:v>679.92739040000004</c:v>
                  </c:pt>
                  <c:pt idx="21">
                    <c:v>2394.5412258000001</c:v>
                  </c:pt>
                  <c:pt idx="22">
                    <c:v>1699.8698069999998</c:v>
                  </c:pt>
                  <c:pt idx="23">
                    <c:v>1107.7999247999999</c:v>
                  </c:pt>
                  <c:pt idx="24">
                    <c:v>984.81794980000006</c:v>
                  </c:pt>
                  <c:pt idx="25">
                    <c:v>353.06061599999998</c:v>
                  </c:pt>
                  <c:pt idx="26">
                    <c:v>192.45227499999999</c:v>
                  </c:pt>
                  <c:pt idx="27">
                    <c:v>85.710763</c:v>
                  </c:pt>
                  <c:pt idx="28">
                    <c:v>26.148296900000002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238.31348580000002</c:v>
                  </c:pt>
                  <c:pt idx="1">
                    <c:v>416.99407680000002</c:v>
                  </c:pt>
                  <c:pt idx="2">
                    <c:v>760.70294999999999</c:v>
                  </c:pt>
                  <c:pt idx="3">
                    <c:v>758.09328840000001</c:v>
                  </c:pt>
                  <c:pt idx="4">
                    <c:v>760.89760799999999</c:v>
                  </c:pt>
                  <c:pt idx="5">
                    <c:v>271.27700429999999</c:v>
                  </c:pt>
                  <c:pt idx="6">
                    <c:v>101.50956480000001</c:v>
                  </c:pt>
                  <c:pt idx="7">
                    <c:v>8.9421020000000002</c:v>
                  </c:pt>
                  <c:pt idx="8">
                    <c:v>6.0078887000000005</c:v>
                  </c:pt>
                  <c:pt idx="10">
                    <c:v>644.3555321</c:v>
                  </c:pt>
                  <c:pt idx="11">
                    <c:v>2365.0766398000001</c:v>
                  </c:pt>
                  <c:pt idx="12">
                    <c:v>1520.8602738</c:v>
                  </c:pt>
                  <c:pt idx="13">
                    <c:v>820.67538000000002</c:v>
                  </c:pt>
                  <c:pt idx="14">
                    <c:v>653.16556800000001</c:v>
                  </c:pt>
                  <c:pt idx="15">
                    <c:v>222.17163600000001</c:v>
                  </c:pt>
                  <c:pt idx="16">
                    <c:v>163.6352565</c:v>
                  </c:pt>
                  <c:pt idx="17">
                    <c:v>85.355524799999998</c:v>
                  </c:pt>
                  <c:pt idx="18">
                    <c:v>25.101429600000003</c:v>
                  </c:pt>
                  <c:pt idx="20">
                    <c:v>679.92739040000004</c:v>
                  </c:pt>
                  <c:pt idx="21">
                    <c:v>2394.5412258000001</c:v>
                  </c:pt>
                  <c:pt idx="22">
                    <c:v>1699.8698069999998</c:v>
                  </c:pt>
                  <c:pt idx="23">
                    <c:v>1107.7999247999999</c:v>
                  </c:pt>
                  <c:pt idx="24">
                    <c:v>984.81794980000006</c:v>
                  </c:pt>
                  <c:pt idx="25">
                    <c:v>353.06061599999998</c:v>
                  </c:pt>
                  <c:pt idx="26">
                    <c:v>192.45227499999999</c:v>
                  </c:pt>
                  <c:pt idx="27">
                    <c:v>85.710763</c:v>
                  </c:pt>
                  <c:pt idx="28">
                    <c:v>26.148296900000002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364.33800000000002</c:v>
                </c:pt>
                <c:pt idx="1">
                  <c:v>1584.3240000000001</c:v>
                </c:pt>
                <c:pt idx="2">
                  <c:v>3622.395</c:v>
                </c:pt>
                <c:pt idx="3">
                  <c:v>4297.5810000000001</c:v>
                </c:pt>
                <c:pt idx="4">
                  <c:v>6252.24</c:v>
                </c:pt>
                <c:pt idx="5">
                  <c:v>1797.7270000000001</c:v>
                </c:pt>
                <c:pt idx="6">
                  <c:v>535.38800000000003</c:v>
                </c:pt>
                <c:pt idx="7">
                  <c:v>20.231000000000002</c:v>
                </c:pt>
                <c:pt idx="8">
                  <c:v>11.099</c:v>
                </c:pt>
                <c:pt idx="10">
                  <c:v>4416.4189999999999</c:v>
                </c:pt>
                <c:pt idx="11">
                  <c:v>34831.762000000002</c:v>
                </c:pt>
                <c:pt idx="12">
                  <c:v>17321.870999999999</c:v>
                </c:pt>
                <c:pt idx="13">
                  <c:v>7815.9560000000001</c:v>
                </c:pt>
                <c:pt idx="14">
                  <c:v>6985.7280000000001</c:v>
                </c:pt>
                <c:pt idx="15">
                  <c:v>1948.874</c:v>
                </c:pt>
                <c:pt idx="16">
                  <c:v>1692.1949999999999</c:v>
                </c:pt>
                <c:pt idx="17">
                  <c:v>383.44799999999998</c:v>
                </c:pt>
                <c:pt idx="18">
                  <c:v>88.168000000000006</c:v>
                </c:pt>
                <c:pt idx="20">
                  <c:v>4774.7709999999997</c:v>
                </c:pt>
                <c:pt idx="21">
                  <c:v>36446.593999999997</c:v>
                </c:pt>
                <c:pt idx="22">
                  <c:v>20986.046999999999</c:v>
                </c:pt>
                <c:pt idx="23">
                  <c:v>12146.929</c:v>
                </c:pt>
                <c:pt idx="24">
                  <c:v>13201.313</c:v>
                </c:pt>
                <c:pt idx="25">
                  <c:v>3755.9639999999999</c:v>
                </c:pt>
                <c:pt idx="26">
                  <c:v>2232.625</c:v>
                </c:pt>
                <c:pt idx="27">
                  <c:v>403.91500000000002</c:v>
                </c:pt>
                <c:pt idx="28">
                  <c:v>99.460999999999999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199744"/>
        <c:axId val="45201280"/>
      </c:barChart>
      <c:catAx>
        <c:axId val="451997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5201280"/>
        <c:crosses val="autoZero"/>
        <c:auto val="1"/>
        <c:lblAlgn val="ctr"/>
        <c:lblOffset val="100"/>
        <c:noMultiLvlLbl val="0"/>
      </c:catAx>
      <c:valAx>
        <c:axId val="452012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39767308839099902"/>
              <c:y val="0.8069105684436807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51997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Biomass stocks in live woodland trees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1464.6010000000001</c:v>
                </c:pt>
                <c:pt idx="1">
                  <c:v>1200.421</c:v>
                </c:pt>
                <c:pt idx="2">
                  <c:v>291.411</c:v>
                </c:pt>
                <c:pt idx="3">
                  <c:v>297.40199999999999</c:v>
                </c:pt>
                <c:pt idx="4">
                  <c:v>1252.6219999999998</c:v>
                </c:pt>
                <c:pt idx="5">
                  <c:v>202.88499999999999</c:v>
                </c:pt>
                <c:pt idx="6">
                  <c:v>369.20100000000002</c:v>
                </c:pt>
                <c:pt idx="7">
                  <c:v>167.483</c:v>
                </c:pt>
                <c:pt idx="8">
                  <c:v>2414.8069999999998</c:v>
                </c:pt>
                <c:pt idx="9">
                  <c:v>1401.06</c:v>
                </c:pt>
                <c:pt idx="10">
                  <c:v>2339.0529999999999</c:v>
                </c:pt>
                <c:pt idx="11">
                  <c:v>1335.5590000000002</c:v>
                </c:pt>
                <c:pt idx="12">
                  <c:v>1007.4770000000001</c:v>
                </c:pt>
                <c:pt idx="13">
                  <c:v>56.694000000000003</c:v>
                </c:pt>
                <c:pt idx="14">
                  <c:v>80.960999999999999</c:v>
                </c:pt>
                <c:pt idx="15">
                  <c:v>205.44900000000001</c:v>
                </c:pt>
                <c:pt idx="16">
                  <c:v>398.38299999999998</c:v>
                </c:pt>
                <c:pt idx="17">
                  <c:v>195.565</c:v>
                </c:pt>
                <c:pt idx="18">
                  <c:v>740.47300000000007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092672"/>
        <c:axId val="46082304"/>
      </c:barChart>
      <c:valAx>
        <c:axId val="460823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6092672"/>
        <c:crosses val="max"/>
        <c:crossBetween val="between"/>
      </c:valAx>
      <c:catAx>
        <c:axId val="46092672"/>
        <c:scaling>
          <c:orientation val="maxMin"/>
        </c:scaling>
        <c:delete val="0"/>
        <c:axPos val="l"/>
        <c:majorTickMark val="out"/>
        <c:minorTickMark val="none"/>
        <c:tickLblPos val="nextTo"/>
        <c:crossAx val="4608230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1464.6010000000001</c:v>
                </c:pt>
                <c:pt idx="1">
                  <c:v>1200.421</c:v>
                </c:pt>
                <c:pt idx="2">
                  <c:v>291.411</c:v>
                </c:pt>
                <c:pt idx="3">
                  <c:v>297.40199999999999</c:v>
                </c:pt>
                <c:pt idx="4">
                  <c:v>1252.6219999999998</c:v>
                </c:pt>
                <c:pt idx="5">
                  <c:v>202.88499999999999</c:v>
                </c:pt>
                <c:pt idx="6">
                  <c:v>369.20100000000002</c:v>
                </c:pt>
                <c:pt idx="7">
                  <c:v>167.483</c:v>
                </c:pt>
                <c:pt idx="8">
                  <c:v>2414.8069999999998</c:v>
                </c:pt>
                <c:pt idx="9">
                  <c:v>1401.06</c:v>
                </c:pt>
                <c:pt idx="10">
                  <c:v>2339.0529999999999</c:v>
                </c:pt>
                <c:pt idx="11">
                  <c:v>1335.5590000000002</c:v>
                </c:pt>
                <c:pt idx="12">
                  <c:v>1007.4770000000001</c:v>
                </c:pt>
                <c:pt idx="13">
                  <c:v>56.694000000000003</c:v>
                </c:pt>
                <c:pt idx="14">
                  <c:v>80.960999999999999</c:v>
                </c:pt>
                <c:pt idx="15">
                  <c:v>205.44900000000001</c:v>
                </c:pt>
                <c:pt idx="16">
                  <c:v>398.38299999999998</c:v>
                </c:pt>
                <c:pt idx="17">
                  <c:v>195.565</c:v>
                </c:pt>
                <c:pt idx="18">
                  <c:v>740.47300000000007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712320"/>
        <c:axId val="46701952"/>
      </c:barChart>
      <c:valAx>
        <c:axId val="467019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6712320"/>
        <c:crosses val="max"/>
        <c:crossBetween val="between"/>
      </c:valAx>
      <c:catAx>
        <c:axId val="46712320"/>
        <c:scaling>
          <c:orientation val="maxMin"/>
        </c:scaling>
        <c:delete val="0"/>
        <c:axPos val="l"/>
        <c:majorTickMark val="out"/>
        <c:minorTickMark val="none"/>
        <c:tickLblPos val="nextTo"/>
        <c:crossAx val="467019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Carbon stocks in live woodland trees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732.30100000000004</c:v>
                </c:pt>
                <c:pt idx="1">
                  <c:v>600.21100000000001</c:v>
                </c:pt>
                <c:pt idx="2">
                  <c:v>145.70599999999999</c:v>
                </c:pt>
                <c:pt idx="3">
                  <c:v>148.70099999999999</c:v>
                </c:pt>
                <c:pt idx="4">
                  <c:v>626.31100000000004</c:v>
                </c:pt>
                <c:pt idx="5">
                  <c:v>101.44300000000001</c:v>
                </c:pt>
                <c:pt idx="6">
                  <c:v>184.601</c:v>
                </c:pt>
                <c:pt idx="7">
                  <c:v>83.742000000000004</c:v>
                </c:pt>
                <c:pt idx="8">
                  <c:v>1207.4029999999998</c:v>
                </c:pt>
                <c:pt idx="9">
                  <c:v>700.53</c:v>
                </c:pt>
                <c:pt idx="10">
                  <c:v>1169.5260000000001</c:v>
                </c:pt>
                <c:pt idx="11">
                  <c:v>667.78000000000009</c:v>
                </c:pt>
                <c:pt idx="12">
                  <c:v>503.73900000000003</c:v>
                </c:pt>
                <c:pt idx="13">
                  <c:v>28.347000000000001</c:v>
                </c:pt>
                <c:pt idx="14">
                  <c:v>40.481000000000002</c:v>
                </c:pt>
                <c:pt idx="15">
                  <c:v>102.724</c:v>
                </c:pt>
                <c:pt idx="16">
                  <c:v>199.19200000000001</c:v>
                </c:pt>
                <c:pt idx="17">
                  <c:v>97.783000000000001</c:v>
                </c:pt>
                <c:pt idx="18">
                  <c:v>370.23700000000002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112704"/>
        <c:axId val="45110784"/>
      </c:barChart>
      <c:valAx>
        <c:axId val="451107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5112704"/>
        <c:crosses val="max"/>
        <c:crossBetween val="between"/>
      </c:valAx>
      <c:catAx>
        <c:axId val="45112704"/>
        <c:scaling>
          <c:orientation val="maxMin"/>
        </c:scaling>
        <c:delete val="0"/>
        <c:axPos val="l"/>
        <c:majorTickMark val="out"/>
        <c:minorTickMark val="none"/>
        <c:tickLblPos val="nextTo"/>
        <c:crossAx val="451107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732.30100000000004</c:v>
                </c:pt>
                <c:pt idx="1">
                  <c:v>600.21100000000001</c:v>
                </c:pt>
                <c:pt idx="2">
                  <c:v>145.70599999999999</c:v>
                </c:pt>
                <c:pt idx="3">
                  <c:v>148.70099999999999</c:v>
                </c:pt>
                <c:pt idx="4">
                  <c:v>626.31100000000004</c:v>
                </c:pt>
                <c:pt idx="5">
                  <c:v>101.44300000000001</c:v>
                </c:pt>
                <c:pt idx="6">
                  <c:v>184.601</c:v>
                </c:pt>
                <c:pt idx="7">
                  <c:v>83.742000000000004</c:v>
                </c:pt>
                <c:pt idx="8">
                  <c:v>1207.4029999999998</c:v>
                </c:pt>
                <c:pt idx="9">
                  <c:v>700.53</c:v>
                </c:pt>
                <c:pt idx="10">
                  <c:v>1169.5260000000001</c:v>
                </c:pt>
                <c:pt idx="11">
                  <c:v>667.78000000000009</c:v>
                </c:pt>
                <c:pt idx="12">
                  <c:v>503.73900000000003</c:v>
                </c:pt>
                <c:pt idx="13">
                  <c:v>28.347000000000001</c:v>
                </c:pt>
                <c:pt idx="14">
                  <c:v>40.481000000000002</c:v>
                </c:pt>
                <c:pt idx="15">
                  <c:v>102.724</c:v>
                </c:pt>
                <c:pt idx="16">
                  <c:v>199.19200000000001</c:v>
                </c:pt>
                <c:pt idx="17">
                  <c:v>97.783000000000001</c:v>
                </c:pt>
                <c:pt idx="18">
                  <c:v>370.23700000000002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6064384"/>
        <c:axId val="46062208"/>
      </c:barChart>
      <c:valAx>
        <c:axId val="460622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6064384"/>
        <c:crosses val="max"/>
        <c:crossBetween val="between"/>
      </c:valAx>
      <c:catAx>
        <c:axId val="46064384"/>
        <c:scaling>
          <c:orientation val="maxMin"/>
        </c:scaling>
        <c:delete val="0"/>
        <c:axPos val="l"/>
        <c:majorTickMark val="out"/>
        <c:minorTickMark val="none"/>
        <c:tickLblPos val="nextTo"/>
        <c:crossAx val="460622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/>
              <a:t>Evidence of management - PS sections with broadleaves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62354268904E-2"/>
          <c:y val="6.6607595329147506E-2"/>
          <c:w val="0.75077559462254395"/>
          <c:h val="0.601605224695287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6.8295789792257477E-2</c:v>
                </c:pt>
                <c:pt idx="2">
                  <c:v>0.43511527689385382</c:v>
                </c:pt>
                <c:pt idx="3">
                  <c:v>0.13659157958451495</c:v>
                </c:pt>
                <c:pt idx="4">
                  <c:v>1.6502183291418362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0.18889727611271118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3.3510083930048333</c:v>
                </c:pt>
                <c:pt idx="17">
                  <c:v>0</c:v>
                </c:pt>
                <c:pt idx="18">
                  <c:v>0.39392765687330861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3.233616194142507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0.13669648191763584</c:v>
                </c:pt>
                <c:pt idx="28">
                  <c:v>0.99184698384026404</c:v>
                </c:pt>
                <c:pt idx="29">
                  <c:v>0</c:v>
                </c:pt>
                <c:pt idx="30">
                  <c:v>6.8295789792257477E-2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1.4832563630903921</c:v>
                </c:pt>
                <c:pt idx="3">
                  <c:v>0.20710698254502077</c:v>
                </c:pt>
                <c:pt idx="4">
                  <c:v>9.4680376598447076</c:v>
                </c:pt>
                <c:pt idx="5">
                  <c:v>0</c:v>
                </c:pt>
                <c:pt idx="6">
                  <c:v>0.2822354929228344</c:v>
                </c:pt>
                <c:pt idx="7">
                  <c:v>0</c:v>
                </c:pt>
                <c:pt idx="8">
                  <c:v>1.1003039762282789</c:v>
                </c:pt>
                <c:pt idx="9">
                  <c:v>0.68708419295024337</c:v>
                </c:pt>
                <c:pt idx="10">
                  <c:v>0.12899244364591003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3.5207117520585385</c:v>
                </c:pt>
                <c:pt idx="17">
                  <c:v>0</c:v>
                </c:pt>
                <c:pt idx="18">
                  <c:v>17.073527975323461</c:v>
                </c:pt>
                <c:pt idx="19">
                  <c:v>0</c:v>
                </c:pt>
                <c:pt idx="20">
                  <c:v>0.86995846336117533</c:v>
                </c:pt>
                <c:pt idx="21">
                  <c:v>0</c:v>
                </c:pt>
                <c:pt idx="22">
                  <c:v>3.3397759210492803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9.6320848981793983</c:v>
                </c:pt>
                <c:pt idx="28">
                  <c:v>5.3430801369233869</c:v>
                </c:pt>
                <c:pt idx="29">
                  <c:v>0</c:v>
                </c:pt>
                <c:pt idx="30">
                  <c:v>0</c:v>
                </c:pt>
                <c:pt idx="31">
                  <c:v>6.8295789792257477E-2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6.8295789792257477E-2</c:v>
                </c:pt>
                <c:pt idx="2">
                  <c:v>0.77990978156218582</c:v>
                </c:pt>
                <c:pt idx="3">
                  <c:v>0.16994451148746181</c:v>
                </c:pt>
                <c:pt idx="4">
                  <c:v>0.41346168696547986</c:v>
                </c:pt>
                <c:pt idx="5">
                  <c:v>0</c:v>
                </c:pt>
                <c:pt idx="6">
                  <c:v>0.2048873693767724</c:v>
                </c:pt>
                <c:pt idx="7">
                  <c:v>0</c:v>
                </c:pt>
                <c:pt idx="8">
                  <c:v>0.30276882701124602</c:v>
                </c:pt>
                <c:pt idx="9">
                  <c:v>0.13608434675372785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5.2341732118722213</c:v>
                </c:pt>
                <c:pt idx="17">
                  <c:v>0</c:v>
                </c:pt>
                <c:pt idx="18">
                  <c:v>1.3599537782836548</c:v>
                </c:pt>
                <c:pt idx="19">
                  <c:v>0</c:v>
                </c:pt>
                <c:pt idx="20">
                  <c:v>0.2048873693767724</c:v>
                </c:pt>
                <c:pt idx="21">
                  <c:v>0</c:v>
                </c:pt>
                <c:pt idx="22">
                  <c:v>1.7137401749318253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1.3611458812944783</c:v>
                </c:pt>
                <c:pt idx="28">
                  <c:v>3.1174061954014856</c:v>
                </c:pt>
                <c:pt idx="29">
                  <c:v>0</c:v>
                </c:pt>
                <c:pt idx="30">
                  <c:v>0.13608434675372785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1784576"/>
        <c:axId val="181786112"/>
      </c:barChart>
      <c:catAx>
        <c:axId val="18178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81786112"/>
        <c:crosses val="autoZero"/>
        <c:auto val="1"/>
        <c:lblAlgn val="ctr"/>
        <c:lblOffset val="100"/>
        <c:noMultiLvlLbl val="0"/>
      </c:catAx>
      <c:valAx>
        <c:axId val="1817861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8178457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3.7190710678792378E-2"/>
          <c:w val="0.73422829372866838"/>
          <c:h val="0.549559967236966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6.8295789792257477E-2</c:v>
                </c:pt>
                <c:pt idx="2">
                  <c:v>0.43511527689385382</c:v>
                </c:pt>
                <c:pt idx="3">
                  <c:v>0.13659157958451495</c:v>
                </c:pt>
                <c:pt idx="4">
                  <c:v>1.6502183291418362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0.18889727611271118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3.3510083930048333</c:v>
                </c:pt>
                <c:pt idx="17">
                  <c:v>0</c:v>
                </c:pt>
                <c:pt idx="18">
                  <c:v>0.39392765687330861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3.233616194142507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0.13669648191763584</c:v>
                </c:pt>
                <c:pt idx="28">
                  <c:v>0.99184698384026404</c:v>
                </c:pt>
                <c:pt idx="29">
                  <c:v>0</c:v>
                </c:pt>
                <c:pt idx="30">
                  <c:v>6.8295789792257477E-2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1.4832563630903921</c:v>
                </c:pt>
                <c:pt idx="3">
                  <c:v>0.20710698254502077</c:v>
                </c:pt>
                <c:pt idx="4">
                  <c:v>9.4680376598447076</c:v>
                </c:pt>
                <c:pt idx="5">
                  <c:v>0</c:v>
                </c:pt>
                <c:pt idx="6">
                  <c:v>0.2822354929228344</c:v>
                </c:pt>
                <c:pt idx="7">
                  <c:v>0</c:v>
                </c:pt>
                <c:pt idx="8">
                  <c:v>1.1003039762282789</c:v>
                </c:pt>
                <c:pt idx="9">
                  <c:v>0.68708419295024337</c:v>
                </c:pt>
                <c:pt idx="10">
                  <c:v>0.12899244364591003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3.5207117520585385</c:v>
                </c:pt>
                <c:pt idx="17">
                  <c:v>0</c:v>
                </c:pt>
                <c:pt idx="18">
                  <c:v>17.073527975323461</c:v>
                </c:pt>
                <c:pt idx="19">
                  <c:v>0</c:v>
                </c:pt>
                <c:pt idx="20">
                  <c:v>0.86995846336117533</c:v>
                </c:pt>
                <c:pt idx="21">
                  <c:v>0</c:v>
                </c:pt>
                <c:pt idx="22">
                  <c:v>3.3397759210492803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9.6320848981793983</c:v>
                </c:pt>
                <c:pt idx="28">
                  <c:v>5.3430801369233869</c:v>
                </c:pt>
                <c:pt idx="29">
                  <c:v>0</c:v>
                </c:pt>
                <c:pt idx="30">
                  <c:v>0</c:v>
                </c:pt>
                <c:pt idx="31">
                  <c:v>6.8295789792257477E-2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6.8295789792257477E-2</c:v>
                </c:pt>
                <c:pt idx="2">
                  <c:v>0.77990978156218582</c:v>
                </c:pt>
                <c:pt idx="3">
                  <c:v>0.16994451148746181</c:v>
                </c:pt>
                <c:pt idx="4">
                  <c:v>0.41346168696547986</c:v>
                </c:pt>
                <c:pt idx="5">
                  <c:v>0</c:v>
                </c:pt>
                <c:pt idx="6">
                  <c:v>0.2048873693767724</c:v>
                </c:pt>
                <c:pt idx="7">
                  <c:v>0</c:v>
                </c:pt>
                <c:pt idx="8">
                  <c:v>0.30276882701124602</c:v>
                </c:pt>
                <c:pt idx="9">
                  <c:v>0.13608434675372785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5.2341732118722213</c:v>
                </c:pt>
                <c:pt idx="17">
                  <c:v>0</c:v>
                </c:pt>
                <c:pt idx="18">
                  <c:v>1.3599537782836548</c:v>
                </c:pt>
                <c:pt idx="19">
                  <c:v>0</c:v>
                </c:pt>
                <c:pt idx="20">
                  <c:v>0.2048873693767724</c:v>
                </c:pt>
                <c:pt idx="21">
                  <c:v>0</c:v>
                </c:pt>
                <c:pt idx="22">
                  <c:v>1.7137401749318253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1.3611458812944783</c:v>
                </c:pt>
                <c:pt idx="28">
                  <c:v>3.1174061954014856</c:v>
                </c:pt>
                <c:pt idx="29">
                  <c:v>0</c:v>
                </c:pt>
                <c:pt idx="30">
                  <c:v>0.13608434675372785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1996160"/>
        <c:axId val="182006144"/>
      </c:barChart>
      <c:catAx>
        <c:axId val="1819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182006144"/>
        <c:crosses val="autoZero"/>
        <c:auto val="1"/>
        <c:lblAlgn val="ctr"/>
        <c:lblOffset val="100"/>
        <c:noMultiLvlLbl val="0"/>
      </c:catAx>
      <c:valAx>
        <c:axId val="18200614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1996160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6.8295789792257477E-2</c:v>
                </c:pt>
                <c:pt idx="2">
                  <c:v>0.43511527689385382</c:v>
                </c:pt>
                <c:pt idx="3">
                  <c:v>0.13659157958451495</c:v>
                </c:pt>
                <c:pt idx="4">
                  <c:v>1.6502183291418362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0.18889727611271118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3.3510083930048333</c:v>
                </c:pt>
                <c:pt idx="17">
                  <c:v>0</c:v>
                </c:pt>
                <c:pt idx="18">
                  <c:v>0.39392765687330861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3.233616194142507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0.13669648191763584</c:v>
                </c:pt>
                <c:pt idx="28">
                  <c:v>0.99184698384026404</c:v>
                </c:pt>
                <c:pt idx="29">
                  <c:v>0</c:v>
                </c:pt>
                <c:pt idx="30">
                  <c:v>6.8295789792257477E-2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1.4832563630903921</c:v>
                </c:pt>
                <c:pt idx="3">
                  <c:v>0.20710698254502077</c:v>
                </c:pt>
                <c:pt idx="4">
                  <c:v>9.4680376598447076</c:v>
                </c:pt>
                <c:pt idx="5">
                  <c:v>0</c:v>
                </c:pt>
                <c:pt idx="6">
                  <c:v>0.2822354929228344</c:v>
                </c:pt>
                <c:pt idx="7">
                  <c:v>0</c:v>
                </c:pt>
                <c:pt idx="8">
                  <c:v>1.1003039762282789</c:v>
                </c:pt>
                <c:pt idx="9">
                  <c:v>0.68708419295024337</c:v>
                </c:pt>
                <c:pt idx="10">
                  <c:v>0.12899244364591003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3.5207117520585385</c:v>
                </c:pt>
                <c:pt idx="17">
                  <c:v>0</c:v>
                </c:pt>
                <c:pt idx="18">
                  <c:v>17.073527975323461</c:v>
                </c:pt>
                <c:pt idx="19">
                  <c:v>0</c:v>
                </c:pt>
                <c:pt idx="20">
                  <c:v>0.86995846336117533</c:v>
                </c:pt>
                <c:pt idx="21">
                  <c:v>0</c:v>
                </c:pt>
                <c:pt idx="22">
                  <c:v>3.3397759210492803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9.6320848981793983</c:v>
                </c:pt>
                <c:pt idx="28">
                  <c:v>5.3430801369233869</c:v>
                </c:pt>
                <c:pt idx="29">
                  <c:v>0</c:v>
                </c:pt>
                <c:pt idx="30">
                  <c:v>0</c:v>
                </c:pt>
                <c:pt idx="31">
                  <c:v>6.8295789792257477E-2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6.8295789792257477E-2</c:v>
                </c:pt>
                <c:pt idx="2">
                  <c:v>0.77990978156218582</c:v>
                </c:pt>
                <c:pt idx="3">
                  <c:v>0.16994451148746181</c:v>
                </c:pt>
                <c:pt idx="4">
                  <c:v>0.41346168696547986</c:v>
                </c:pt>
                <c:pt idx="5">
                  <c:v>0</c:v>
                </c:pt>
                <c:pt idx="6">
                  <c:v>0.2048873693767724</c:v>
                </c:pt>
                <c:pt idx="7">
                  <c:v>0</c:v>
                </c:pt>
                <c:pt idx="8">
                  <c:v>0.30276882701124602</c:v>
                </c:pt>
                <c:pt idx="9">
                  <c:v>0.13608434675372785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5.2341732118722213</c:v>
                </c:pt>
                <c:pt idx="17">
                  <c:v>0</c:v>
                </c:pt>
                <c:pt idx="18">
                  <c:v>1.3599537782836548</c:v>
                </c:pt>
                <c:pt idx="19">
                  <c:v>0</c:v>
                </c:pt>
                <c:pt idx="20">
                  <c:v>0.2048873693767724</c:v>
                </c:pt>
                <c:pt idx="21">
                  <c:v>0</c:v>
                </c:pt>
                <c:pt idx="22">
                  <c:v>1.7137401749318253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1.3611458812944783</c:v>
                </c:pt>
                <c:pt idx="28">
                  <c:v>3.1174061954014856</c:v>
                </c:pt>
                <c:pt idx="29">
                  <c:v>0</c:v>
                </c:pt>
                <c:pt idx="30">
                  <c:v>0.13608434675372785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5921024"/>
        <c:axId val="45922560"/>
      </c:barChart>
      <c:catAx>
        <c:axId val="4592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5922560"/>
        <c:crosses val="autoZero"/>
        <c:auto val="1"/>
        <c:lblAlgn val="ctr"/>
        <c:lblOffset val="100"/>
        <c:noMultiLvlLbl val="0"/>
      </c:catAx>
      <c:valAx>
        <c:axId val="459225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5921024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Woodland by interpreted</a:t>
            </a:r>
            <a:r>
              <a:rPr lang="en-GB" baseline="0"/>
              <a:t> forest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Yorkshire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56909.570362816594</c:v>
                </c:pt>
                <c:pt idx="1">
                  <c:v>34130.343608550022</c:v>
                </c:pt>
                <c:pt idx="2">
                  <c:v>3158.7667266130843</c:v>
                </c:pt>
                <c:pt idx="3">
                  <c:v>1162.6103965625334</c:v>
                </c:pt>
                <c:pt idx="4">
                  <c:v>1949.9093013107263</c:v>
                </c:pt>
                <c:pt idx="5">
                  <c:v>2565.7845044360624</c:v>
                </c:pt>
                <c:pt idx="6">
                  <c:v>6072.1488127959256</c:v>
                </c:pt>
                <c:pt idx="7">
                  <c:v>274.22719141392008</c:v>
                </c:pt>
                <c:pt idx="8">
                  <c:v>0</c:v>
                </c:pt>
                <c:pt idx="9">
                  <c:v>526.88925726575553</c:v>
                </c:pt>
                <c:pt idx="10">
                  <c:v>3420.2488169274616</c:v>
                </c:pt>
                <c:pt idx="11">
                  <c:v>142.1441681423652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0327010555649067"/>
          <c:h val="0.8076479510518488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64019339101159E-2"/>
          <c:y val="3.7190710678792378E-2"/>
          <c:w val="0.73009145985935631"/>
          <c:h val="0.575810483279681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6.8295789792257477E-2</c:v>
                </c:pt>
                <c:pt idx="2">
                  <c:v>0.43511527689385382</c:v>
                </c:pt>
                <c:pt idx="3">
                  <c:v>0.13659157958451495</c:v>
                </c:pt>
                <c:pt idx="4">
                  <c:v>1.6502183291418362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0.18889727611271118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3.3510083930048333</c:v>
                </c:pt>
                <c:pt idx="17">
                  <c:v>0</c:v>
                </c:pt>
                <c:pt idx="18">
                  <c:v>0.39392765687330861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3.233616194142507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0.13669648191763584</c:v>
                </c:pt>
                <c:pt idx="28">
                  <c:v>0.99184698384026404</c:v>
                </c:pt>
                <c:pt idx="29">
                  <c:v>0</c:v>
                </c:pt>
                <c:pt idx="30">
                  <c:v>6.8295789792257477E-2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1.4832563630903921</c:v>
                </c:pt>
                <c:pt idx="3">
                  <c:v>0.20710698254502077</c:v>
                </c:pt>
                <c:pt idx="4">
                  <c:v>9.4680376598447076</c:v>
                </c:pt>
                <c:pt idx="5">
                  <c:v>0</c:v>
                </c:pt>
                <c:pt idx="6">
                  <c:v>0.2822354929228344</c:v>
                </c:pt>
                <c:pt idx="7">
                  <c:v>0</c:v>
                </c:pt>
                <c:pt idx="8">
                  <c:v>1.1003039762282789</c:v>
                </c:pt>
                <c:pt idx="9">
                  <c:v>0.68708419295024337</c:v>
                </c:pt>
                <c:pt idx="10">
                  <c:v>0.12899244364591003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3.5207117520585385</c:v>
                </c:pt>
                <c:pt idx="17">
                  <c:v>0</c:v>
                </c:pt>
                <c:pt idx="18">
                  <c:v>17.073527975323461</c:v>
                </c:pt>
                <c:pt idx="19">
                  <c:v>0</c:v>
                </c:pt>
                <c:pt idx="20">
                  <c:v>0.86995846336117533</c:v>
                </c:pt>
                <c:pt idx="21">
                  <c:v>0</c:v>
                </c:pt>
                <c:pt idx="22">
                  <c:v>3.3397759210492803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9.6320848981793983</c:v>
                </c:pt>
                <c:pt idx="28">
                  <c:v>5.3430801369233869</c:v>
                </c:pt>
                <c:pt idx="29">
                  <c:v>0</c:v>
                </c:pt>
                <c:pt idx="30">
                  <c:v>0</c:v>
                </c:pt>
                <c:pt idx="31">
                  <c:v>6.8295789792257477E-2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6.8295789792257477E-2</c:v>
                </c:pt>
                <c:pt idx="2">
                  <c:v>0.77990978156218582</c:v>
                </c:pt>
                <c:pt idx="3">
                  <c:v>0.16994451148746181</c:v>
                </c:pt>
                <c:pt idx="4">
                  <c:v>0.41346168696547986</c:v>
                </c:pt>
                <c:pt idx="5">
                  <c:v>0</c:v>
                </c:pt>
                <c:pt idx="6">
                  <c:v>0.2048873693767724</c:v>
                </c:pt>
                <c:pt idx="7">
                  <c:v>0</c:v>
                </c:pt>
                <c:pt idx="8">
                  <c:v>0.30276882701124602</c:v>
                </c:pt>
                <c:pt idx="9">
                  <c:v>0.13608434675372785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5.2341732118722213</c:v>
                </c:pt>
                <c:pt idx="17">
                  <c:v>0</c:v>
                </c:pt>
                <c:pt idx="18">
                  <c:v>1.3599537782836548</c:v>
                </c:pt>
                <c:pt idx="19">
                  <c:v>0</c:v>
                </c:pt>
                <c:pt idx="20">
                  <c:v>0.2048873693767724</c:v>
                </c:pt>
                <c:pt idx="21">
                  <c:v>0</c:v>
                </c:pt>
                <c:pt idx="22">
                  <c:v>1.7137401749318253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1.3611458812944783</c:v>
                </c:pt>
                <c:pt idx="28">
                  <c:v>3.1174061954014856</c:v>
                </c:pt>
                <c:pt idx="29">
                  <c:v>0</c:v>
                </c:pt>
                <c:pt idx="30">
                  <c:v>0.13608434675372785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5968384"/>
        <c:axId val="45986560"/>
      </c:barChart>
      <c:catAx>
        <c:axId val="4596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45986560"/>
        <c:crosses val="autoZero"/>
        <c:auto val="1"/>
        <c:lblAlgn val="ctr"/>
        <c:lblOffset val="100"/>
        <c:noMultiLvlLbl val="0"/>
      </c:catAx>
      <c:valAx>
        <c:axId val="459865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5968384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broadleaves and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1.6625702374079492</c:v>
                </c:pt>
                <c:pt idx="3">
                  <c:v>1.9944144904492007</c:v>
                </c:pt>
                <c:pt idx="4">
                  <c:v>1.6417393781117908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0.92462295175688736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1.8940276217731855</c:v>
                </c:pt>
                <c:pt idx="17">
                  <c:v>0</c:v>
                </c:pt>
                <c:pt idx="18">
                  <c:v>1.2135906043954379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1.0560435631330671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4.6101054685324607</c:v>
                </c:pt>
                <c:pt idx="3">
                  <c:v>1.0571545776922493</c:v>
                </c:pt>
                <c:pt idx="4">
                  <c:v>6.1455428541577772</c:v>
                </c:pt>
                <c:pt idx="5">
                  <c:v>0</c:v>
                </c:pt>
                <c:pt idx="6">
                  <c:v>0.34074929357161332</c:v>
                </c:pt>
                <c:pt idx="7">
                  <c:v>0</c:v>
                </c:pt>
                <c:pt idx="8">
                  <c:v>4.7631649799609548</c:v>
                </c:pt>
                <c:pt idx="9">
                  <c:v>0.56066413928331593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3.6675257605550051</c:v>
                </c:pt>
                <c:pt idx="17">
                  <c:v>0</c:v>
                </c:pt>
                <c:pt idx="18">
                  <c:v>25.129908894881446</c:v>
                </c:pt>
                <c:pt idx="19">
                  <c:v>0</c:v>
                </c:pt>
                <c:pt idx="20">
                  <c:v>3.6790510433073806</c:v>
                </c:pt>
                <c:pt idx="21">
                  <c:v>1.0495706091332446</c:v>
                </c:pt>
                <c:pt idx="22">
                  <c:v>2.0654746232626953</c:v>
                </c:pt>
                <c:pt idx="23">
                  <c:v>0</c:v>
                </c:pt>
                <c:pt idx="24">
                  <c:v>0</c:v>
                </c:pt>
                <c:pt idx="25">
                  <c:v>0.33184425304125137</c:v>
                </c:pt>
                <c:pt idx="26">
                  <c:v>0</c:v>
                </c:pt>
                <c:pt idx="27">
                  <c:v>28.471558621286153</c:v>
                </c:pt>
                <c:pt idx="28">
                  <c:v>11.049552822281283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3.8953029921540137</c:v>
                </c:pt>
                <c:pt idx="3">
                  <c:v>1.0373152690241783</c:v>
                </c:pt>
                <c:pt idx="4">
                  <c:v>1.0203776065046997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4.9285289444479652</c:v>
                </c:pt>
                <c:pt idx="17">
                  <c:v>0</c:v>
                </c:pt>
                <c:pt idx="18">
                  <c:v>4.2982783926789105</c:v>
                </c:pt>
                <c:pt idx="19">
                  <c:v>0.333305031443139</c:v>
                </c:pt>
                <c:pt idx="20">
                  <c:v>0.8927333827281293</c:v>
                </c:pt>
                <c:pt idx="21">
                  <c:v>0</c:v>
                </c:pt>
                <c:pt idx="22">
                  <c:v>1.2313767926699428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4.0485655922653692</c:v>
                </c:pt>
                <c:pt idx="28">
                  <c:v>8.0611662362303811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2391936"/>
        <c:axId val="182393472"/>
      </c:barChart>
      <c:catAx>
        <c:axId val="1823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82393472"/>
        <c:crosses val="autoZero"/>
        <c:auto val="1"/>
        <c:lblAlgn val="ctr"/>
        <c:lblOffset val="100"/>
        <c:noMultiLvlLbl val="0"/>
      </c:catAx>
      <c:valAx>
        <c:axId val="1823934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8239193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75874245462133"/>
          <c:y val="3.4927873397995843E-2"/>
          <c:w val="0.69837573352796356"/>
          <c:h val="0.587124669683664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1.6625702374079492</c:v>
                </c:pt>
                <c:pt idx="3">
                  <c:v>1.9944144904492007</c:v>
                </c:pt>
                <c:pt idx="4">
                  <c:v>1.6417393781117908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0.92462295175688736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1.8940276217731855</c:v>
                </c:pt>
                <c:pt idx="17">
                  <c:v>0</c:v>
                </c:pt>
                <c:pt idx="18">
                  <c:v>1.2135906043954379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1.0560435631330671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4.6101054685324607</c:v>
                </c:pt>
                <c:pt idx="3">
                  <c:v>1.0571545776922493</c:v>
                </c:pt>
                <c:pt idx="4">
                  <c:v>6.1455428541577772</c:v>
                </c:pt>
                <c:pt idx="5">
                  <c:v>0</c:v>
                </c:pt>
                <c:pt idx="6">
                  <c:v>0.34074929357161332</c:v>
                </c:pt>
                <c:pt idx="7">
                  <c:v>0</c:v>
                </c:pt>
                <c:pt idx="8">
                  <c:v>4.7631649799609548</c:v>
                </c:pt>
                <c:pt idx="9">
                  <c:v>0.56066413928331593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3.6675257605550051</c:v>
                </c:pt>
                <c:pt idx="17">
                  <c:v>0</c:v>
                </c:pt>
                <c:pt idx="18">
                  <c:v>25.129908894881446</c:v>
                </c:pt>
                <c:pt idx="19">
                  <c:v>0</c:v>
                </c:pt>
                <c:pt idx="20">
                  <c:v>3.6790510433073806</c:v>
                </c:pt>
                <c:pt idx="21">
                  <c:v>1.0495706091332446</c:v>
                </c:pt>
                <c:pt idx="22">
                  <c:v>2.0654746232626953</c:v>
                </c:pt>
                <c:pt idx="23">
                  <c:v>0</c:v>
                </c:pt>
                <c:pt idx="24">
                  <c:v>0</c:v>
                </c:pt>
                <c:pt idx="25">
                  <c:v>0.33184425304125137</c:v>
                </c:pt>
                <c:pt idx="26">
                  <c:v>0</c:v>
                </c:pt>
                <c:pt idx="27">
                  <c:v>28.471558621286153</c:v>
                </c:pt>
                <c:pt idx="28">
                  <c:v>11.049552822281283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3.8953029921540137</c:v>
                </c:pt>
                <c:pt idx="3">
                  <c:v>1.0373152690241783</c:v>
                </c:pt>
                <c:pt idx="4">
                  <c:v>1.0203776065046997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4.9285289444479652</c:v>
                </c:pt>
                <c:pt idx="17">
                  <c:v>0</c:v>
                </c:pt>
                <c:pt idx="18">
                  <c:v>4.2982783926789105</c:v>
                </c:pt>
                <c:pt idx="19">
                  <c:v>0.333305031443139</c:v>
                </c:pt>
                <c:pt idx="20">
                  <c:v>0.8927333827281293</c:v>
                </c:pt>
                <c:pt idx="21">
                  <c:v>0</c:v>
                </c:pt>
                <c:pt idx="22">
                  <c:v>1.2313767926699428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4.0485655922653692</c:v>
                </c:pt>
                <c:pt idx="28">
                  <c:v>8.0611662362303811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2726656"/>
        <c:axId val="182728192"/>
      </c:barChart>
      <c:catAx>
        <c:axId val="18272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82728192"/>
        <c:crosses val="autoZero"/>
        <c:auto val="1"/>
        <c:lblAlgn val="ctr"/>
        <c:lblOffset val="100"/>
        <c:noMultiLvlLbl val="0"/>
      </c:catAx>
      <c:valAx>
        <c:axId val="18272819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272665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neither broadleaves nor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0.14545593698675974</c:v>
                </c:pt>
                <c:pt idx="2">
                  <c:v>0</c:v>
                </c:pt>
                <c:pt idx="3">
                  <c:v>0</c:v>
                </c:pt>
                <c:pt idx="4">
                  <c:v>1.1903214493731102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0.1483517272345598</c:v>
                </c:pt>
                <c:pt idx="10">
                  <c:v>7.6288145648693031E-2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17.415669377178407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0.41060006131386895</c:v>
                </c:pt>
                <c:pt idx="21">
                  <c:v>6.7200652909305506E-2</c:v>
                </c:pt>
                <c:pt idx="22">
                  <c:v>9.6965881184519556E-2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7.6115977610012236E-2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0.16799992863143751</c:v>
                </c:pt>
                <c:pt idx="4">
                  <c:v>2.1692800744958878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1.0916175862878368</c:v>
                </c:pt>
                <c:pt idx="9">
                  <c:v>7.6800307148315497E-2</c:v>
                </c:pt>
                <c:pt idx="10">
                  <c:v>0.19059843681455665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2.5808593624077178</c:v>
                </c:pt>
                <c:pt idx="17">
                  <c:v>0</c:v>
                </c:pt>
                <c:pt idx="18">
                  <c:v>0.82664248995368939</c:v>
                </c:pt>
                <c:pt idx="19">
                  <c:v>0</c:v>
                </c:pt>
                <c:pt idx="20">
                  <c:v>0.20236305236262811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6.680948338409165E-2</c:v>
                </c:pt>
                <c:pt idx="28">
                  <c:v>0.37927235965075107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0.29422335282693535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0.1336189667681833</c:v>
                </c:pt>
                <c:pt idx="9">
                  <c:v>0.19293035502259498</c:v>
                </c:pt>
                <c:pt idx="10">
                  <c:v>0.12618520917100221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1.4499956140576302</c:v>
                </c:pt>
                <c:pt idx="17">
                  <c:v>0</c:v>
                </c:pt>
                <c:pt idx="18">
                  <c:v>1.2036767319110735</c:v>
                </c:pt>
                <c:pt idx="19">
                  <c:v>0</c:v>
                </c:pt>
                <c:pt idx="20">
                  <c:v>6.680948338409165E-2</c:v>
                </c:pt>
                <c:pt idx="21">
                  <c:v>0</c:v>
                </c:pt>
                <c:pt idx="22">
                  <c:v>0.19293035502259498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6.680948338409165E-2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2839168"/>
        <c:axId val="182840704"/>
      </c:barChart>
      <c:catAx>
        <c:axId val="1828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82840704"/>
        <c:crosses val="autoZero"/>
        <c:auto val="1"/>
        <c:lblAlgn val="ctr"/>
        <c:lblOffset val="100"/>
        <c:noMultiLvlLbl val="0"/>
      </c:catAx>
      <c:valAx>
        <c:axId val="1828407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8283916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1663170082938"/>
          <c:y val="4.1716385240385477E-2"/>
          <c:w val="0.72871251523625236"/>
          <c:h val="0.5780733205604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0.14545593698675974</c:v>
                </c:pt>
                <c:pt idx="2">
                  <c:v>0</c:v>
                </c:pt>
                <c:pt idx="3">
                  <c:v>0</c:v>
                </c:pt>
                <c:pt idx="4">
                  <c:v>1.1903214493731102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0.1483517272345598</c:v>
                </c:pt>
                <c:pt idx="10">
                  <c:v>7.6288145648693031E-2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17.415669377178407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0.41060006131386895</c:v>
                </c:pt>
                <c:pt idx="21">
                  <c:v>6.7200652909305506E-2</c:v>
                </c:pt>
                <c:pt idx="22">
                  <c:v>9.6965881184519556E-2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7.6115977610012236E-2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0.16799992863143751</c:v>
                </c:pt>
                <c:pt idx="4">
                  <c:v>2.1692800744958878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1.0916175862878368</c:v>
                </c:pt>
                <c:pt idx="9">
                  <c:v>7.6800307148315497E-2</c:v>
                </c:pt>
                <c:pt idx="10">
                  <c:v>0.19059843681455665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2.5808593624077178</c:v>
                </c:pt>
                <c:pt idx="17">
                  <c:v>0</c:v>
                </c:pt>
                <c:pt idx="18">
                  <c:v>0.82664248995368939</c:v>
                </c:pt>
                <c:pt idx="19">
                  <c:v>0</c:v>
                </c:pt>
                <c:pt idx="20">
                  <c:v>0.20236305236262811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6.680948338409165E-2</c:v>
                </c:pt>
                <c:pt idx="28">
                  <c:v>0.37927235965075107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0.29422335282693535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0.1336189667681833</c:v>
                </c:pt>
                <c:pt idx="9">
                  <c:v>0.19293035502259498</c:v>
                </c:pt>
                <c:pt idx="10">
                  <c:v>0.12618520917100221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1.4499956140576302</c:v>
                </c:pt>
                <c:pt idx="17">
                  <c:v>0</c:v>
                </c:pt>
                <c:pt idx="18">
                  <c:v>1.2036767319110735</c:v>
                </c:pt>
                <c:pt idx="19">
                  <c:v>0</c:v>
                </c:pt>
                <c:pt idx="20">
                  <c:v>6.680948338409165E-2</c:v>
                </c:pt>
                <c:pt idx="21">
                  <c:v>0</c:v>
                </c:pt>
                <c:pt idx="22">
                  <c:v>0.19293035502259498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6.680948338409165E-2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6408064"/>
        <c:axId val="46409600"/>
      </c:barChart>
      <c:catAx>
        <c:axId val="464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aseline="0"/>
            </a:pPr>
            <a:endParaRPr lang="en-US"/>
          </a:p>
        </c:txPr>
        <c:crossAx val="46409600"/>
        <c:crosses val="autoZero"/>
        <c:auto val="1"/>
        <c:lblAlgn val="ctr"/>
        <c:lblOffset val="100"/>
        <c:noMultiLvlLbl val="0"/>
      </c:catAx>
      <c:valAx>
        <c:axId val="464096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6408064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Evidence of thinning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0.99184698384026404</c:v>
                </c:pt>
                <c:pt idx="1">
                  <c:v>0.13669648191763584</c:v>
                </c:pt>
                <c:pt idx="3">
                  <c:v>1.8850790727487305</c:v>
                </c:pt>
                <c:pt idx="4">
                  <c:v>0</c:v>
                </c:pt>
                <c:pt idx="6">
                  <c:v>1.0560435631330671</c:v>
                </c:pt>
                <c:pt idx="7">
                  <c:v>0</c:v>
                </c:pt>
                <c:pt idx="9">
                  <c:v>7.6115977610012236E-2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5.2745309697510008</c:v>
                </c:pt>
                <c:pt idx="1">
                  <c:v>9.6320848981793983</c:v>
                </c:pt>
                <c:pt idx="3">
                  <c:v>17.957686569447002</c:v>
                </c:pt>
                <c:pt idx="4">
                  <c:v>24.44010599187099</c:v>
                </c:pt>
                <c:pt idx="6">
                  <c:v>11.049552822281283</c:v>
                </c:pt>
                <c:pt idx="7">
                  <c:v>28.471558621286153</c:v>
                </c:pt>
                <c:pt idx="9">
                  <c:v>0.37927235965075107</c:v>
                </c:pt>
                <c:pt idx="10">
                  <c:v>6.680948338409165E-2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2.0507811951766217</c:v>
                </c:pt>
                <c:pt idx="1">
                  <c:v>1.3611458812944783</c:v>
                </c:pt>
                <c:pt idx="3">
                  <c:v>2.012195205605507</c:v>
                </c:pt>
                <c:pt idx="4">
                  <c:v>6.4607597799702852</c:v>
                </c:pt>
                <c:pt idx="6">
                  <c:v>5.0290246580389777</c:v>
                </c:pt>
                <c:pt idx="7">
                  <c:v>4.0485655922653692</c:v>
                </c:pt>
                <c:pt idx="9">
                  <c:v>0</c:v>
                </c:pt>
                <c:pt idx="10">
                  <c:v>6.680948338409165E-2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2285440"/>
        <c:axId val="182286976"/>
      </c:barChart>
      <c:catAx>
        <c:axId val="18228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286976"/>
        <c:crosses val="autoZero"/>
        <c:auto val="1"/>
        <c:lblAlgn val="ctr"/>
        <c:lblOffset val="100"/>
        <c:noMultiLvlLbl val="0"/>
      </c:catAx>
      <c:valAx>
        <c:axId val="18228697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percentage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2854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0.99184698384026404</c:v>
                </c:pt>
                <c:pt idx="1">
                  <c:v>0.13669648191763584</c:v>
                </c:pt>
                <c:pt idx="3">
                  <c:v>1.8850790727487305</c:v>
                </c:pt>
                <c:pt idx="4">
                  <c:v>0</c:v>
                </c:pt>
                <c:pt idx="6">
                  <c:v>1.0560435631330671</c:v>
                </c:pt>
                <c:pt idx="7">
                  <c:v>0</c:v>
                </c:pt>
                <c:pt idx="9">
                  <c:v>7.6115977610012236E-2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5.2745309697510008</c:v>
                </c:pt>
                <c:pt idx="1">
                  <c:v>9.6320848981793983</c:v>
                </c:pt>
                <c:pt idx="3">
                  <c:v>17.957686569447002</c:v>
                </c:pt>
                <c:pt idx="4">
                  <c:v>24.44010599187099</c:v>
                </c:pt>
                <c:pt idx="6">
                  <c:v>11.049552822281283</c:v>
                </c:pt>
                <c:pt idx="7">
                  <c:v>28.471558621286153</c:v>
                </c:pt>
                <c:pt idx="9">
                  <c:v>0.37927235965075107</c:v>
                </c:pt>
                <c:pt idx="10">
                  <c:v>6.680948338409165E-2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2.0507811951766217</c:v>
                </c:pt>
                <c:pt idx="1">
                  <c:v>1.3611458812944783</c:v>
                </c:pt>
                <c:pt idx="3">
                  <c:v>2.012195205605507</c:v>
                </c:pt>
                <c:pt idx="4">
                  <c:v>6.4607597799702852</c:v>
                </c:pt>
                <c:pt idx="6">
                  <c:v>5.0290246580389777</c:v>
                </c:pt>
                <c:pt idx="7">
                  <c:v>4.0485655922653692</c:v>
                </c:pt>
                <c:pt idx="9">
                  <c:v>0</c:v>
                </c:pt>
                <c:pt idx="10">
                  <c:v>6.680948338409165E-2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2352512"/>
        <c:axId val="182362496"/>
      </c:barChart>
      <c:catAx>
        <c:axId val="18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362496"/>
        <c:crosses val="autoZero"/>
        <c:auto val="1"/>
        <c:lblAlgn val="ctr"/>
        <c:lblOffset val="100"/>
        <c:noMultiLvlLbl val="0"/>
      </c:catAx>
      <c:valAx>
        <c:axId val="18236249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%</a:t>
                </a:r>
                <a:r>
                  <a:rPr lang="en-GB" sz="1400" baseline="0"/>
                  <a:t> </a:t>
                </a:r>
                <a:r>
                  <a:rPr lang="en-GB" sz="1400"/>
                  <a:t>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352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Suitability for harvesting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0.8573381950774841</c:v>
                </c:pt>
                <c:pt idx="1">
                  <c:v>0.82905027932960895</c:v>
                </c:pt>
                <c:pt idx="2">
                  <c:v>0.95683453237410077</c:v>
                </c:pt>
                <c:pt idx="3">
                  <c:v>0.93852459016393441</c:v>
                </c:pt>
                <c:pt idx="4">
                  <c:v>0.84825327510917026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5.6061987237921607E-2</c:v>
                </c:pt>
                <c:pt idx="1">
                  <c:v>6.9273743016759773E-2</c:v>
                </c:pt>
                <c:pt idx="2">
                  <c:v>7.1942446043165471E-3</c:v>
                </c:pt>
                <c:pt idx="3">
                  <c:v>4.0983606557377051E-3</c:v>
                </c:pt>
                <c:pt idx="4">
                  <c:v>6.4410480349344976E-2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1.8231540565177756E-2</c:v>
                </c:pt>
                <c:pt idx="1">
                  <c:v>2.6815642458100558E-2</c:v>
                </c:pt>
                <c:pt idx="2">
                  <c:v>0</c:v>
                </c:pt>
                <c:pt idx="3">
                  <c:v>2.4590163934426229E-2</c:v>
                </c:pt>
                <c:pt idx="4">
                  <c:v>1.0917030567685589E-2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6.7912488605287147E-2</c:v>
                </c:pt>
                <c:pt idx="1">
                  <c:v>7.4860335195530731E-2</c:v>
                </c:pt>
                <c:pt idx="2">
                  <c:v>3.5971223021582732E-2</c:v>
                </c:pt>
                <c:pt idx="3">
                  <c:v>3.2786885245901641E-2</c:v>
                </c:pt>
                <c:pt idx="4">
                  <c:v>7.5327510917030563E-2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4.5578851412944393E-4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1.0917030567685589E-3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2588928"/>
        <c:axId val="182590464"/>
      </c:barChart>
      <c:catAx>
        <c:axId val="18258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590464"/>
        <c:crosses val="autoZero"/>
        <c:auto val="1"/>
        <c:lblAlgn val="ctr"/>
        <c:lblOffset val="100"/>
        <c:noMultiLvlLbl val="0"/>
      </c:catAx>
      <c:valAx>
        <c:axId val="182590464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588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57294013195489E-2"/>
          <c:y val="9.8305138945573634E-2"/>
          <c:w val="0.72603409492394211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0.8573381950774841</c:v>
                </c:pt>
                <c:pt idx="1">
                  <c:v>0.82905027932960895</c:v>
                </c:pt>
                <c:pt idx="2">
                  <c:v>0.95683453237410077</c:v>
                </c:pt>
                <c:pt idx="3">
                  <c:v>0.93852459016393441</c:v>
                </c:pt>
                <c:pt idx="4">
                  <c:v>0.84825327510917026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5.6061987237921607E-2</c:v>
                </c:pt>
                <c:pt idx="1">
                  <c:v>6.9273743016759773E-2</c:v>
                </c:pt>
                <c:pt idx="2">
                  <c:v>7.1942446043165471E-3</c:v>
                </c:pt>
                <c:pt idx="3">
                  <c:v>4.0983606557377051E-3</c:v>
                </c:pt>
                <c:pt idx="4">
                  <c:v>6.4410480349344976E-2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1.8231540565177756E-2</c:v>
                </c:pt>
                <c:pt idx="1">
                  <c:v>2.6815642458100558E-2</c:v>
                </c:pt>
                <c:pt idx="2">
                  <c:v>0</c:v>
                </c:pt>
                <c:pt idx="3">
                  <c:v>2.4590163934426229E-2</c:v>
                </c:pt>
                <c:pt idx="4">
                  <c:v>1.0917030567685589E-2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6.7912488605287147E-2</c:v>
                </c:pt>
                <c:pt idx="1">
                  <c:v>7.4860335195530731E-2</c:v>
                </c:pt>
                <c:pt idx="2">
                  <c:v>3.5971223021582732E-2</c:v>
                </c:pt>
                <c:pt idx="3">
                  <c:v>3.2786885245901641E-2</c:v>
                </c:pt>
                <c:pt idx="4">
                  <c:v>7.5327510917030563E-2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4.5578851412944393E-4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1.0917030567685589E-3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2631424"/>
        <c:axId val="182645504"/>
      </c:barChart>
      <c:catAx>
        <c:axId val="1826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82645504"/>
        <c:crosses val="autoZero"/>
        <c:auto val="1"/>
        <c:lblAlgn val="ctr"/>
        <c:lblOffset val="100"/>
        <c:noMultiLvlLbl val="0"/>
      </c:catAx>
      <c:valAx>
        <c:axId val="182645504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sections (by type) on the private sector estate</a:t>
                </a:r>
              </a:p>
            </c:rich>
          </c:tx>
          <c:layout>
            <c:manualLayout>
              <c:xMode val="edge"/>
              <c:yMode val="edge"/>
              <c:x val="2.6464139885877028E-3"/>
              <c:y val="8.34754755969150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2631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Distance to road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0.67806657546739624</c:v>
                </c:pt>
                <c:pt idx="1">
                  <c:v>0.6774553571428571</c:v>
                </c:pt>
                <c:pt idx="2">
                  <c:v>0.5611510791366906</c:v>
                </c:pt>
                <c:pt idx="3">
                  <c:v>0.6831275720164609</c:v>
                </c:pt>
                <c:pt idx="4">
                  <c:v>0.69508196721311477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0.19972640218878249</c:v>
                </c:pt>
                <c:pt idx="1">
                  <c:v>0.21316964285714285</c:v>
                </c:pt>
                <c:pt idx="2">
                  <c:v>0.1366906474820144</c:v>
                </c:pt>
                <c:pt idx="3">
                  <c:v>0.22633744855967078</c:v>
                </c:pt>
                <c:pt idx="4">
                  <c:v>0.18907103825136612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7.159142726858185E-2</c:v>
                </c:pt>
                <c:pt idx="1">
                  <c:v>6.9196428571428575E-2</c:v>
                </c:pt>
                <c:pt idx="2">
                  <c:v>0.1223021582733813</c:v>
                </c:pt>
                <c:pt idx="3">
                  <c:v>5.7613168724279837E-2</c:v>
                </c:pt>
                <c:pt idx="4">
                  <c:v>6.9945355191256831E-2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2.6447788417692658E-2</c:v>
                </c:pt>
                <c:pt idx="1">
                  <c:v>2.0089285714285716E-2</c:v>
                </c:pt>
                <c:pt idx="2">
                  <c:v>0.10071942446043165</c:v>
                </c:pt>
                <c:pt idx="3">
                  <c:v>1.2345679012345678E-2</c:v>
                </c:pt>
                <c:pt idx="4">
                  <c:v>2.5136612021857924E-2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8.6639306885544914E-3</c:v>
                </c:pt>
                <c:pt idx="1">
                  <c:v>6.6964285714285711E-3</c:v>
                </c:pt>
                <c:pt idx="2">
                  <c:v>3.5971223021582732E-2</c:v>
                </c:pt>
                <c:pt idx="3">
                  <c:v>8.23045267489712E-3</c:v>
                </c:pt>
                <c:pt idx="4">
                  <c:v>6.5573770491803279E-3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1.5503875968992248E-2</c:v>
                </c:pt>
                <c:pt idx="1">
                  <c:v>1.3392857142857142E-2</c:v>
                </c:pt>
                <c:pt idx="2">
                  <c:v>4.3165467625899283E-2</c:v>
                </c:pt>
                <c:pt idx="3">
                  <c:v>1.2345679012345678E-2</c:v>
                </c:pt>
                <c:pt idx="4">
                  <c:v>1.4207650273224045E-2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3186560"/>
        <c:axId val="183188096"/>
      </c:barChart>
      <c:catAx>
        <c:axId val="18318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3188096"/>
        <c:crosses val="autoZero"/>
        <c:auto val="1"/>
        <c:lblAlgn val="ctr"/>
        <c:lblOffset val="100"/>
        <c:noMultiLvlLbl val="0"/>
      </c:catAx>
      <c:valAx>
        <c:axId val="183188096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3186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Yorkshire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56909.570362816594</c:v>
                </c:pt>
                <c:pt idx="1">
                  <c:v>34130.343608550022</c:v>
                </c:pt>
                <c:pt idx="2">
                  <c:v>3158.7667266130843</c:v>
                </c:pt>
                <c:pt idx="3">
                  <c:v>1162.6103965625334</c:v>
                </c:pt>
                <c:pt idx="4">
                  <c:v>1949.9093013107263</c:v>
                </c:pt>
                <c:pt idx="5">
                  <c:v>2565.7845044360624</c:v>
                </c:pt>
                <c:pt idx="6">
                  <c:v>6072.1488127959256</c:v>
                </c:pt>
                <c:pt idx="7">
                  <c:v>274.22719141392008</c:v>
                </c:pt>
                <c:pt idx="8">
                  <c:v>0</c:v>
                </c:pt>
                <c:pt idx="9">
                  <c:v>526.88925726575553</c:v>
                </c:pt>
                <c:pt idx="10">
                  <c:v>3420.2488169274616</c:v>
                </c:pt>
                <c:pt idx="11">
                  <c:v>142.1441681423652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4829010530336712"/>
          <c:h val="0.8076479510518488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40491822585079"/>
          <c:y val="0.11355932203389831"/>
          <c:w val="0.689486457374892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0.67806657546739624</c:v>
                </c:pt>
                <c:pt idx="1">
                  <c:v>0.6774553571428571</c:v>
                </c:pt>
                <c:pt idx="2">
                  <c:v>0.5611510791366906</c:v>
                </c:pt>
                <c:pt idx="3">
                  <c:v>0.6831275720164609</c:v>
                </c:pt>
                <c:pt idx="4">
                  <c:v>0.69508196721311477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0.19972640218878249</c:v>
                </c:pt>
                <c:pt idx="1">
                  <c:v>0.21316964285714285</c:v>
                </c:pt>
                <c:pt idx="2">
                  <c:v>0.1366906474820144</c:v>
                </c:pt>
                <c:pt idx="3">
                  <c:v>0.22633744855967078</c:v>
                </c:pt>
                <c:pt idx="4">
                  <c:v>0.18907103825136612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7.159142726858185E-2</c:v>
                </c:pt>
                <c:pt idx="1">
                  <c:v>6.9196428571428575E-2</c:v>
                </c:pt>
                <c:pt idx="2">
                  <c:v>0.1223021582733813</c:v>
                </c:pt>
                <c:pt idx="3">
                  <c:v>5.7613168724279837E-2</c:v>
                </c:pt>
                <c:pt idx="4">
                  <c:v>6.9945355191256831E-2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2.6447788417692658E-2</c:v>
                </c:pt>
                <c:pt idx="1">
                  <c:v>2.0089285714285716E-2</c:v>
                </c:pt>
                <c:pt idx="2">
                  <c:v>0.10071942446043165</c:v>
                </c:pt>
                <c:pt idx="3">
                  <c:v>1.2345679012345678E-2</c:v>
                </c:pt>
                <c:pt idx="4">
                  <c:v>2.5136612021857924E-2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8.6639306885544914E-3</c:v>
                </c:pt>
                <c:pt idx="1">
                  <c:v>6.6964285714285711E-3</c:v>
                </c:pt>
                <c:pt idx="2">
                  <c:v>3.5971223021582732E-2</c:v>
                </c:pt>
                <c:pt idx="3">
                  <c:v>8.23045267489712E-3</c:v>
                </c:pt>
                <c:pt idx="4">
                  <c:v>6.5573770491803279E-3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Yorkshire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1.5503875968992248E-2</c:v>
                </c:pt>
                <c:pt idx="1">
                  <c:v>1.3392857142857142E-2</c:v>
                </c:pt>
                <c:pt idx="2">
                  <c:v>4.3165467625899283E-2</c:v>
                </c:pt>
                <c:pt idx="3">
                  <c:v>1.2345679012345678E-2</c:v>
                </c:pt>
                <c:pt idx="4">
                  <c:v>1.4207650273224045E-2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3508352"/>
        <c:axId val="183518336"/>
      </c:barChart>
      <c:catAx>
        <c:axId val="18350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83518336"/>
        <c:crosses val="autoZero"/>
        <c:auto val="1"/>
        <c:lblAlgn val="ctr"/>
        <c:lblOffset val="100"/>
        <c:noMultiLvlLbl val="0"/>
      </c:catAx>
      <c:valAx>
        <c:axId val="183518336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 of section of type on the private sector estate</a:t>
                </a:r>
              </a:p>
            </c:rich>
          </c:tx>
          <c:layout>
            <c:manualLayout>
              <c:xMode val="edge"/>
              <c:yMode val="edge"/>
              <c:x val="1.6305463673649812E-2"/>
              <c:y val="9.6812068257297393E-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50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Road or ride in survey square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11.048386505895444</c:v>
                </c:pt>
                <c:pt idx="1">
                  <c:v>7.0279140202969952</c:v>
                </c:pt>
                <c:pt idx="2">
                  <c:v>14.912809589795412</c:v>
                </c:pt>
                <c:pt idx="3">
                  <c:v>11.482461320834839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88.951613494104549</c:v>
                </c:pt>
                <c:pt idx="1">
                  <c:v>92.97208597970301</c:v>
                </c:pt>
                <c:pt idx="2">
                  <c:v>85.087190410204585</c:v>
                </c:pt>
                <c:pt idx="3">
                  <c:v>88.51753867916517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3599872"/>
        <c:axId val="183601408"/>
      </c:barChart>
      <c:catAx>
        <c:axId val="1835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3601408"/>
        <c:crosses val="autoZero"/>
        <c:auto val="1"/>
        <c:lblAlgn val="ctr"/>
        <c:lblOffset val="100"/>
        <c:noMultiLvlLbl val="0"/>
      </c:catAx>
      <c:valAx>
        <c:axId val="183601408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3599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725956566701142"/>
          <c:y val="0.48474576271186443"/>
          <c:w val="4.1365046535677408E-2"/>
          <c:h val="9.491525423728808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11.048386505895444</c:v>
                </c:pt>
                <c:pt idx="1">
                  <c:v>7.0279140202969952</c:v>
                </c:pt>
                <c:pt idx="2">
                  <c:v>14.912809589795412</c:v>
                </c:pt>
                <c:pt idx="3">
                  <c:v>11.482461320834839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88.951613494104549</c:v>
                </c:pt>
                <c:pt idx="1">
                  <c:v>92.97208597970301</c:v>
                </c:pt>
                <c:pt idx="2">
                  <c:v>85.087190410204585</c:v>
                </c:pt>
                <c:pt idx="3">
                  <c:v>88.51753867916517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2147328"/>
        <c:axId val="182153216"/>
      </c:barChart>
      <c:catAx>
        <c:axId val="1821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2153216"/>
        <c:crosses val="autoZero"/>
        <c:auto val="1"/>
        <c:lblAlgn val="ctr"/>
        <c:lblOffset val="100"/>
        <c:noMultiLvlLbl val="0"/>
      </c:catAx>
      <c:valAx>
        <c:axId val="18215321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2147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174608364393328"/>
          <c:y val="0.48474576271186443"/>
          <c:w val="7.6878616757718038E-2"/>
          <c:h val="9.4915254237288083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Type of road or ride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49948293691834E-2"/>
          <c:y val="0.20338983050847459"/>
          <c:w val="0.86659772492244058"/>
          <c:h val="0.49491525423728816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7.1072839226547337</c:v>
                </c:pt>
                <c:pt idx="1">
                  <c:v>0.39265029455716721</c:v>
                </c:pt>
                <c:pt idx="2">
                  <c:v>2.8042740654304605</c:v>
                </c:pt>
                <c:pt idx="3">
                  <c:v>0.22681586776417206</c:v>
                </c:pt>
                <c:pt idx="4">
                  <c:v>1.0648465381529022</c:v>
                </c:pt>
                <c:pt idx="5">
                  <c:v>0.22072466829068921</c:v>
                </c:pt>
                <c:pt idx="6">
                  <c:v>0</c:v>
                </c:pt>
                <c:pt idx="8">
                  <c:v>0</c:v>
                </c:pt>
                <c:pt idx="9">
                  <c:v>2.0310486566075019</c:v>
                </c:pt>
                <c:pt idx="10">
                  <c:v>1.6790246076054001</c:v>
                </c:pt>
                <c:pt idx="11">
                  <c:v>0</c:v>
                </c:pt>
                <c:pt idx="12">
                  <c:v>2.6719823313453945</c:v>
                </c:pt>
                <c:pt idx="13">
                  <c:v>0.64585584160206122</c:v>
                </c:pt>
                <c:pt idx="14">
                  <c:v>0</c:v>
                </c:pt>
                <c:pt idx="16">
                  <c:v>5.4409260615155608</c:v>
                </c:pt>
                <c:pt idx="17">
                  <c:v>3.5709466151112292</c:v>
                </c:pt>
                <c:pt idx="18">
                  <c:v>6.7157734223249568</c:v>
                </c:pt>
                <c:pt idx="19">
                  <c:v>0.86168015055155844</c:v>
                </c:pt>
                <c:pt idx="20">
                  <c:v>0.40340717701708628</c:v>
                </c:pt>
                <c:pt idx="21">
                  <c:v>0</c:v>
                </c:pt>
                <c:pt idx="22">
                  <c:v>0</c:v>
                </c:pt>
                <c:pt idx="24">
                  <c:v>7.0179565603737988</c:v>
                </c:pt>
                <c:pt idx="25">
                  <c:v>1.0839618750343762</c:v>
                </c:pt>
                <c:pt idx="26">
                  <c:v>2.922322389651034</c:v>
                </c:pt>
                <c:pt idx="27">
                  <c:v>0.22042147646269519</c:v>
                </c:pt>
                <c:pt idx="28">
                  <c:v>0.66664915820593518</c:v>
                </c:pt>
                <c:pt idx="29">
                  <c:v>0.31770673974952718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2244480"/>
        <c:axId val="182246016"/>
      </c:barChart>
      <c:catAx>
        <c:axId val="18224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246016"/>
        <c:crosses val="autoZero"/>
        <c:auto val="1"/>
        <c:lblAlgn val="ctr"/>
        <c:lblOffset val="100"/>
        <c:noMultiLvlLbl val="0"/>
      </c:catAx>
      <c:valAx>
        <c:axId val="18224601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2244480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49948293691834E-2"/>
          <c:y val="1.7888002225924772E-2"/>
          <c:w val="0.86659772492244058"/>
          <c:h val="0.57655770228651804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7.1072839226547337</c:v>
                </c:pt>
                <c:pt idx="1">
                  <c:v>0.39265029455716721</c:v>
                </c:pt>
                <c:pt idx="2">
                  <c:v>2.8042740654304605</c:v>
                </c:pt>
                <c:pt idx="3">
                  <c:v>0.22681586776417206</c:v>
                </c:pt>
                <c:pt idx="4">
                  <c:v>1.0648465381529022</c:v>
                </c:pt>
                <c:pt idx="5">
                  <c:v>0.22072466829068921</c:v>
                </c:pt>
                <c:pt idx="6">
                  <c:v>0</c:v>
                </c:pt>
                <c:pt idx="8">
                  <c:v>0</c:v>
                </c:pt>
                <c:pt idx="9">
                  <c:v>2.0310486566075019</c:v>
                </c:pt>
                <c:pt idx="10">
                  <c:v>1.6790246076054001</c:v>
                </c:pt>
                <c:pt idx="11">
                  <c:v>0</c:v>
                </c:pt>
                <c:pt idx="12">
                  <c:v>2.6719823313453945</c:v>
                </c:pt>
                <c:pt idx="13">
                  <c:v>0.64585584160206122</c:v>
                </c:pt>
                <c:pt idx="14">
                  <c:v>0</c:v>
                </c:pt>
                <c:pt idx="16">
                  <c:v>5.4409260615155608</c:v>
                </c:pt>
                <c:pt idx="17">
                  <c:v>3.5709466151112292</c:v>
                </c:pt>
                <c:pt idx="18">
                  <c:v>6.7157734223249568</c:v>
                </c:pt>
                <c:pt idx="19">
                  <c:v>0.86168015055155844</c:v>
                </c:pt>
                <c:pt idx="20">
                  <c:v>0.40340717701708628</c:v>
                </c:pt>
                <c:pt idx="21">
                  <c:v>0</c:v>
                </c:pt>
                <c:pt idx="22">
                  <c:v>0</c:v>
                </c:pt>
                <c:pt idx="24">
                  <c:v>7.0179565603737988</c:v>
                </c:pt>
                <c:pt idx="25">
                  <c:v>1.0839618750343762</c:v>
                </c:pt>
                <c:pt idx="26">
                  <c:v>2.922322389651034</c:v>
                </c:pt>
                <c:pt idx="27">
                  <c:v>0.22042147646269519</c:v>
                </c:pt>
                <c:pt idx="28">
                  <c:v>0.66664915820593518</c:v>
                </c:pt>
                <c:pt idx="29">
                  <c:v>0.31770673974952718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3030912"/>
        <c:axId val="183032448"/>
      </c:barChart>
      <c:catAx>
        <c:axId val="18303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83032448"/>
        <c:crosses val="autoZero"/>
        <c:auto val="1"/>
        <c:lblAlgn val="ctr"/>
        <c:lblOffset val="100"/>
        <c:noMultiLvlLbl val="0"/>
      </c:catAx>
      <c:valAx>
        <c:axId val="183032448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030912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</a:t>
            </a:r>
            <a:r>
              <a:rPr lang="en-US" baseline="0"/>
              <a:t> yield class weighted by area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10.07</c:v>
                </c:pt>
                <c:pt idx="1">
                  <c:v>11.25</c:v>
                </c:pt>
                <c:pt idx="2">
                  <c:v>4.59</c:v>
                </c:pt>
                <c:pt idx="3">
                  <c:v>14.18</c:v>
                </c:pt>
                <c:pt idx="4">
                  <c:v>9.3000000000000007</c:v>
                </c:pt>
                <c:pt idx="5">
                  <c:v>12.18</c:v>
                </c:pt>
                <c:pt idx="6">
                  <c:v>13.16</c:v>
                </c:pt>
                <c:pt idx="7">
                  <c:v>9.5399999999999991</c:v>
                </c:pt>
                <c:pt idx="8">
                  <c:v>14.27</c:v>
                </c:pt>
                <c:pt idx="9">
                  <c:v>7.32</c:v>
                </c:pt>
                <c:pt idx="10">
                  <c:v>11.8</c:v>
                </c:pt>
                <c:pt idx="11">
                  <c:v>4.6500000000000004</c:v>
                </c:pt>
                <c:pt idx="12">
                  <c:v>5.41</c:v>
                </c:pt>
                <c:pt idx="13">
                  <c:v>6.33</c:v>
                </c:pt>
                <c:pt idx="14">
                  <c:v>5.96</c:v>
                </c:pt>
                <c:pt idx="15">
                  <c:v>3.99</c:v>
                </c:pt>
                <c:pt idx="16">
                  <c:v>5.9</c:v>
                </c:pt>
                <c:pt idx="17">
                  <c:v>0</c:v>
                </c:pt>
                <c:pt idx="18">
                  <c:v>0</c:v>
                </c:pt>
                <c:pt idx="19">
                  <c:v>4.7699999999999996</c:v>
                </c:pt>
                <c:pt idx="20">
                  <c:v>4</c:v>
                </c:pt>
                <c:pt idx="21">
                  <c:v>3.87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6.96</c:v>
                </c:pt>
                <c:pt idx="1">
                  <c:v>11.29</c:v>
                </c:pt>
                <c:pt idx="2">
                  <c:v>5.44</c:v>
                </c:pt>
                <c:pt idx="3">
                  <c:v>13.99</c:v>
                </c:pt>
                <c:pt idx="4">
                  <c:v>10.52</c:v>
                </c:pt>
                <c:pt idx="5">
                  <c:v>11.63</c:v>
                </c:pt>
                <c:pt idx="6">
                  <c:v>13.52</c:v>
                </c:pt>
                <c:pt idx="7">
                  <c:v>9.5500000000000007</c:v>
                </c:pt>
                <c:pt idx="8">
                  <c:v>11.26</c:v>
                </c:pt>
                <c:pt idx="9">
                  <c:v>7.81</c:v>
                </c:pt>
                <c:pt idx="10">
                  <c:v>11.5</c:v>
                </c:pt>
                <c:pt idx="11">
                  <c:v>4.6900000000000004</c:v>
                </c:pt>
                <c:pt idx="12">
                  <c:v>6.94</c:v>
                </c:pt>
                <c:pt idx="13">
                  <c:v>6.52</c:v>
                </c:pt>
                <c:pt idx="14">
                  <c:v>6.65</c:v>
                </c:pt>
                <c:pt idx="15">
                  <c:v>5.24</c:v>
                </c:pt>
                <c:pt idx="16">
                  <c:v>7.98</c:v>
                </c:pt>
                <c:pt idx="17">
                  <c:v>2.5299999999999998</c:v>
                </c:pt>
                <c:pt idx="18">
                  <c:v>2.88</c:v>
                </c:pt>
                <c:pt idx="19">
                  <c:v>4.08</c:v>
                </c:pt>
                <c:pt idx="20">
                  <c:v>5.29</c:v>
                </c:pt>
                <c:pt idx="21">
                  <c:v>4.29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83990912"/>
        <c:axId val="183992704"/>
      </c:barChart>
      <c:catAx>
        <c:axId val="183990912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3992704"/>
        <c:crosses val="autoZero"/>
        <c:auto val="1"/>
        <c:lblAlgn val="ctr"/>
        <c:lblOffset val="100"/>
        <c:noMultiLvlLbl val="0"/>
      </c:catAx>
      <c:valAx>
        <c:axId val="1839927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39909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10.07</c:v>
                </c:pt>
                <c:pt idx="1">
                  <c:v>11.25</c:v>
                </c:pt>
                <c:pt idx="2">
                  <c:v>4.59</c:v>
                </c:pt>
                <c:pt idx="3">
                  <c:v>14.18</c:v>
                </c:pt>
                <c:pt idx="4">
                  <c:v>9.3000000000000007</c:v>
                </c:pt>
                <c:pt idx="5">
                  <c:v>12.18</c:v>
                </c:pt>
                <c:pt idx="6">
                  <c:v>13.16</c:v>
                </c:pt>
                <c:pt idx="7">
                  <c:v>9.5399999999999991</c:v>
                </c:pt>
                <c:pt idx="8">
                  <c:v>14.27</c:v>
                </c:pt>
                <c:pt idx="9">
                  <c:v>7.32</c:v>
                </c:pt>
                <c:pt idx="10">
                  <c:v>11.8</c:v>
                </c:pt>
                <c:pt idx="11">
                  <c:v>4.6500000000000004</c:v>
                </c:pt>
                <c:pt idx="12">
                  <c:v>5.41</c:v>
                </c:pt>
                <c:pt idx="13">
                  <c:v>6.33</c:v>
                </c:pt>
                <c:pt idx="14">
                  <c:v>5.96</c:v>
                </c:pt>
                <c:pt idx="15">
                  <c:v>3.99</c:v>
                </c:pt>
                <c:pt idx="16">
                  <c:v>5.9</c:v>
                </c:pt>
                <c:pt idx="17">
                  <c:v>0</c:v>
                </c:pt>
                <c:pt idx="18">
                  <c:v>0</c:v>
                </c:pt>
                <c:pt idx="19">
                  <c:v>4.7699999999999996</c:v>
                </c:pt>
                <c:pt idx="20">
                  <c:v>4</c:v>
                </c:pt>
                <c:pt idx="21">
                  <c:v>3.87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6.96</c:v>
                </c:pt>
                <c:pt idx="1">
                  <c:v>11.29</c:v>
                </c:pt>
                <c:pt idx="2">
                  <c:v>5.44</c:v>
                </c:pt>
                <c:pt idx="3">
                  <c:v>13.99</c:v>
                </c:pt>
                <c:pt idx="4">
                  <c:v>10.52</c:v>
                </c:pt>
                <c:pt idx="5">
                  <c:v>11.63</c:v>
                </c:pt>
                <c:pt idx="6">
                  <c:v>13.52</c:v>
                </c:pt>
                <c:pt idx="7">
                  <c:v>9.5500000000000007</c:v>
                </c:pt>
                <c:pt idx="8">
                  <c:v>11.26</c:v>
                </c:pt>
                <c:pt idx="9">
                  <c:v>7.81</c:v>
                </c:pt>
                <c:pt idx="10">
                  <c:v>11.5</c:v>
                </c:pt>
                <c:pt idx="11">
                  <c:v>4.6900000000000004</c:v>
                </c:pt>
                <c:pt idx="12">
                  <c:v>6.94</c:v>
                </c:pt>
                <c:pt idx="13">
                  <c:v>6.52</c:v>
                </c:pt>
                <c:pt idx="14">
                  <c:v>6.65</c:v>
                </c:pt>
                <c:pt idx="15">
                  <c:v>5.24</c:v>
                </c:pt>
                <c:pt idx="16">
                  <c:v>7.98</c:v>
                </c:pt>
                <c:pt idx="17">
                  <c:v>2.5299999999999998</c:v>
                </c:pt>
                <c:pt idx="18">
                  <c:v>2.88</c:v>
                </c:pt>
                <c:pt idx="19">
                  <c:v>4.08</c:v>
                </c:pt>
                <c:pt idx="20">
                  <c:v>5.29</c:v>
                </c:pt>
                <c:pt idx="21">
                  <c:v>4.29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84035968"/>
        <c:axId val="184050048"/>
      </c:barChart>
      <c:catAx>
        <c:axId val="184035968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4050048"/>
        <c:crosses val="autoZero"/>
        <c:auto val="1"/>
        <c:lblAlgn val="ctr"/>
        <c:lblOffset val="100"/>
        <c:noMultiLvlLbl val="0"/>
      </c:catAx>
      <c:valAx>
        <c:axId val="1840500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40359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25-year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100.446</c:v>
                </c:pt>
                <c:pt idx="1">
                  <c:v>103.867</c:v>
                </c:pt>
                <c:pt idx="2">
                  <c:v>116.056</c:v>
                </c:pt>
                <c:pt idx="3">
                  <c:v>99.02</c:v>
                </c:pt>
                <c:pt idx="4">
                  <c:v>111.05200000000001</c:v>
                </c:pt>
                <c:pt idx="5">
                  <c:v>93.95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273.24700000000001</c:v>
                </c:pt>
                <c:pt idx="1">
                  <c:v>322.80900000000003</c:v>
                </c:pt>
                <c:pt idx="2">
                  <c:v>297.791</c:v>
                </c:pt>
                <c:pt idx="3">
                  <c:v>329.38299999999998</c:v>
                </c:pt>
                <c:pt idx="4">
                  <c:v>219.03200000000001</c:v>
                </c:pt>
                <c:pt idx="5">
                  <c:v>201.93100000000001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373.69299999999998</c:v>
                </c:pt>
                <c:pt idx="1">
                  <c:v>426.67600000000004</c:v>
                </c:pt>
                <c:pt idx="2">
                  <c:v>413.84699999999998</c:v>
                </c:pt>
                <c:pt idx="3">
                  <c:v>428.40299999999996</c:v>
                </c:pt>
                <c:pt idx="4">
                  <c:v>330.084</c:v>
                </c:pt>
                <c:pt idx="5">
                  <c:v>295.88100000000003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916992"/>
        <c:axId val="182923264"/>
      </c:lineChart>
      <c:catAx>
        <c:axId val="182916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2923264"/>
        <c:crosses val="autoZero"/>
        <c:auto val="1"/>
        <c:lblAlgn val="ctr"/>
        <c:lblOffset val="100"/>
        <c:noMultiLvlLbl val="0"/>
      </c:catAx>
      <c:valAx>
        <c:axId val="182923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2916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100.446</c:v>
                </c:pt>
                <c:pt idx="1">
                  <c:v>103.867</c:v>
                </c:pt>
                <c:pt idx="2">
                  <c:v>116.056</c:v>
                </c:pt>
                <c:pt idx="3">
                  <c:v>99.02</c:v>
                </c:pt>
                <c:pt idx="4">
                  <c:v>111.05200000000001</c:v>
                </c:pt>
                <c:pt idx="5">
                  <c:v>93.95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273.24700000000001</c:v>
                </c:pt>
                <c:pt idx="1">
                  <c:v>322.80900000000003</c:v>
                </c:pt>
                <c:pt idx="2">
                  <c:v>297.791</c:v>
                </c:pt>
                <c:pt idx="3">
                  <c:v>329.38299999999998</c:v>
                </c:pt>
                <c:pt idx="4">
                  <c:v>219.03200000000001</c:v>
                </c:pt>
                <c:pt idx="5">
                  <c:v>201.93100000000001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373.69299999999998</c:v>
                </c:pt>
                <c:pt idx="1">
                  <c:v>426.67600000000004</c:v>
                </c:pt>
                <c:pt idx="2">
                  <c:v>413.84699999999998</c:v>
                </c:pt>
                <c:pt idx="3">
                  <c:v>428.40299999999996</c:v>
                </c:pt>
                <c:pt idx="4">
                  <c:v>330.084</c:v>
                </c:pt>
                <c:pt idx="5">
                  <c:v>295.88100000000003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912704"/>
        <c:axId val="183923072"/>
      </c:lineChart>
      <c:catAx>
        <c:axId val="183912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3923072"/>
        <c:crosses val="autoZero"/>
        <c:auto val="1"/>
        <c:lblAlgn val="ctr"/>
        <c:lblOffset val="100"/>
        <c:noMultiLvlLbl val="0"/>
      </c:catAx>
      <c:valAx>
        <c:axId val="183923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3912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100.446</c:v>
                </c:pt>
                <c:pt idx="1">
                  <c:v>103.867</c:v>
                </c:pt>
                <c:pt idx="2">
                  <c:v>116.056</c:v>
                </c:pt>
                <c:pt idx="3">
                  <c:v>99.02</c:v>
                </c:pt>
                <c:pt idx="4">
                  <c:v>111.05200000000001</c:v>
                </c:pt>
                <c:pt idx="5">
                  <c:v>93.95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30.002520600000004</c:v>
                  </c:pt>
                  <c:pt idx="1">
                    <c:v>49.744866900000005</c:v>
                  </c:pt>
                  <c:pt idx="2">
                    <c:v>33.739720300000002</c:v>
                  </c:pt>
                  <c:pt idx="3">
                    <c:v>56.357431300000002</c:v>
                  </c:pt>
                  <c:pt idx="4">
                    <c:v>28.671288800000003</c:v>
                  </c:pt>
                  <c:pt idx="5">
                    <c:v>31.763746300000001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30.002520600000004</c:v>
                  </c:pt>
                  <c:pt idx="1">
                    <c:v>49.744866900000005</c:v>
                  </c:pt>
                  <c:pt idx="2">
                    <c:v>33.739720300000002</c:v>
                  </c:pt>
                  <c:pt idx="3">
                    <c:v>56.357431300000002</c:v>
                  </c:pt>
                  <c:pt idx="4">
                    <c:v>28.671288800000003</c:v>
                  </c:pt>
                  <c:pt idx="5">
                    <c:v>31.763746300000001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273.24700000000001</c:v>
                </c:pt>
                <c:pt idx="1">
                  <c:v>322.80900000000003</c:v>
                </c:pt>
                <c:pt idx="2">
                  <c:v>297.791</c:v>
                </c:pt>
                <c:pt idx="3">
                  <c:v>329.38299999999998</c:v>
                </c:pt>
                <c:pt idx="4">
                  <c:v>219.03200000000001</c:v>
                </c:pt>
                <c:pt idx="5">
                  <c:v>201.93100000000001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4690560"/>
        <c:axId val="184692736"/>
      </c:barChart>
      <c:catAx>
        <c:axId val="1846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4692736"/>
        <c:crosses val="autoZero"/>
        <c:auto val="1"/>
        <c:lblAlgn val="ctr"/>
        <c:lblOffset val="100"/>
        <c:noMultiLvlLbl val="0"/>
      </c:catAx>
      <c:valAx>
        <c:axId val="184692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4690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woodland size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48384.12951840298</c:v>
                </c:pt>
                <c:pt idx="1">
                  <c:v>32811.707038860462</c:v>
                </c:pt>
                <c:pt idx="2">
                  <c:v>3129.344909249814</c:v>
                </c:pt>
                <c:pt idx="3">
                  <c:v>1115.7110445246824</c:v>
                </c:pt>
                <c:pt idx="4">
                  <c:v>1485.473851488571</c:v>
                </c:pt>
                <c:pt idx="5">
                  <c:v>2083.3081807050344</c:v>
                </c:pt>
                <c:pt idx="6">
                  <c:v>5088.1104795361762</c:v>
                </c:pt>
                <c:pt idx="7">
                  <c:v>271.22746376912005</c:v>
                </c:pt>
                <c:pt idx="8">
                  <c:v>0</c:v>
                </c:pt>
                <c:pt idx="9">
                  <c:v>430.67194892905553</c:v>
                </c:pt>
                <c:pt idx="10">
                  <c:v>3098.2443383285508</c:v>
                </c:pt>
                <c:pt idx="11">
                  <c:v>125.79140930781519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8525.4408413012425</c:v>
                </c:pt>
                <c:pt idx="1">
                  <c:v>1318.6365681288503</c:v>
                </c:pt>
                <c:pt idx="2">
                  <c:v>29.421818888975</c:v>
                </c:pt>
                <c:pt idx="3">
                  <c:v>46.899352128551001</c:v>
                </c:pt>
                <c:pt idx="4">
                  <c:v>464.43545078314992</c:v>
                </c:pt>
                <c:pt idx="5">
                  <c:v>482.47632265388336</c:v>
                </c:pt>
                <c:pt idx="6">
                  <c:v>984.03833407141622</c:v>
                </c:pt>
                <c:pt idx="7">
                  <c:v>2.9997272932999999</c:v>
                </c:pt>
                <c:pt idx="8">
                  <c:v>0</c:v>
                </c:pt>
                <c:pt idx="9">
                  <c:v>96.217308336699986</c:v>
                </c:pt>
                <c:pt idx="10">
                  <c:v>322.00447913273297</c:v>
                </c:pt>
                <c:pt idx="11">
                  <c:v>16.352758556250002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23579776"/>
        <c:axId val="123614336"/>
      </c:barChart>
      <c:catAx>
        <c:axId val="12357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3614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6143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35797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100.446</c:v>
                </c:pt>
                <c:pt idx="1">
                  <c:v>103.867</c:v>
                </c:pt>
                <c:pt idx="2">
                  <c:v>116.056</c:v>
                </c:pt>
                <c:pt idx="3">
                  <c:v>99.02</c:v>
                </c:pt>
                <c:pt idx="4">
                  <c:v>111.05200000000001</c:v>
                </c:pt>
                <c:pt idx="5">
                  <c:v>93.95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30.002520600000004</c:v>
                  </c:pt>
                  <c:pt idx="1">
                    <c:v>49.744866900000005</c:v>
                  </c:pt>
                  <c:pt idx="2">
                    <c:v>33.739720300000002</c:v>
                  </c:pt>
                  <c:pt idx="3">
                    <c:v>56.357431300000002</c:v>
                  </c:pt>
                  <c:pt idx="4">
                    <c:v>28.671288800000003</c:v>
                  </c:pt>
                  <c:pt idx="5">
                    <c:v>31.763746300000001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30.002520600000004</c:v>
                  </c:pt>
                  <c:pt idx="1">
                    <c:v>49.744866900000005</c:v>
                  </c:pt>
                  <c:pt idx="2">
                    <c:v>33.739720300000002</c:v>
                  </c:pt>
                  <c:pt idx="3">
                    <c:v>56.357431300000002</c:v>
                  </c:pt>
                  <c:pt idx="4">
                    <c:v>28.671288800000003</c:v>
                  </c:pt>
                  <c:pt idx="5">
                    <c:v>31.763746300000001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273.24700000000001</c:v>
                </c:pt>
                <c:pt idx="1">
                  <c:v>322.80900000000003</c:v>
                </c:pt>
                <c:pt idx="2">
                  <c:v>297.791</c:v>
                </c:pt>
                <c:pt idx="3">
                  <c:v>329.38299999999998</c:v>
                </c:pt>
                <c:pt idx="4">
                  <c:v>219.03200000000001</c:v>
                </c:pt>
                <c:pt idx="5">
                  <c:v>201.93100000000001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4772480"/>
        <c:axId val="184786944"/>
      </c:barChart>
      <c:catAx>
        <c:axId val="184772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4786944"/>
        <c:crosses val="autoZero"/>
        <c:auto val="1"/>
        <c:lblAlgn val="ctr"/>
        <c:lblOffset val="100"/>
        <c:noMultiLvlLbl val="0"/>
      </c:catAx>
      <c:valAx>
        <c:axId val="184786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4772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2435.145</c:v>
                </c:pt>
                <c:pt idx="1">
                  <c:v>2596.8040000000001</c:v>
                </c:pt>
                <c:pt idx="2">
                  <c:v>2600.5700000000002</c:v>
                </c:pt>
                <c:pt idx="3">
                  <c:v>2624.279</c:v>
                </c:pt>
                <c:pt idx="4">
                  <c:v>2666.6930000000002</c:v>
                </c:pt>
                <c:pt idx="5">
                  <c:v>2704.9110000000001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354.74436900000001</c:v>
                  </c:pt>
                  <c:pt idx="1">
                    <c:v>316.99835759999996</c:v>
                  </c:pt>
                  <c:pt idx="2">
                    <c:v>310.64834400000001</c:v>
                  </c:pt>
                  <c:pt idx="3">
                    <c:v>246.65712960000002</c:v>
                  </c:pt>
                  <c:pt idx="4">
                    <c:v>214.99632000000003</c:v>
                  </c:pt>
                  <c:pt idx="5">
                    <c:v>197.9025211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354.74436900000001</c:v>
                  </c:pt>
                  <c:pt idx="1">
                    <c:v>316.99835759999996</c:v>
                  </c:pt>
                  <c:pt idx="2">
                    <c:v>310.64834400000001</c:v>
                  </c:pt>
                  <c:pt idx="3">
                    <c:v>246.65712960000002</c:v>
                  </c:pt>
                  <c:pt idx="4">
                    <c:v>214.99632000000003</c:v>
                  </c:pt>
                  <c:pt idx="5">
                    <c:v>197.9025211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5630.8630000000003</c:v>
                </c:pt>
                <c:pt idx="1">
                  <c:v>5230.9960000000001</c:v>
                </c:pt>
                <c:pt idx="2">
                  <c:v>4568.3580000000002</c:v>
                </c:pt>
                <c:pt idx="3">
                  <c:v>3692.4720000000002</c:v>
                </c:pt>
                <c:pt idx="4">
                  <c:v>3053.9250000000002</c:v>
                </c:pt>
                <c:pt idx="5">
                  <c:v>2752.4690000000001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5068160"/>
        <c:axId val="185070336"/>
      </c:barChart>
      <c:catAx>
        <c:axId val="18506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5070336"/>
        <c:crosses val="autoZero"/>
        <c:auto val="1"/>
        <c:lblAlgn val="ctr"/>
        <c:lblOffset val="100"/>
        <c:noMultiLvlLbl val="0"/>
      </c:catAx>
      <c:valAx>
        <c:axId val="1850703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 </a:t>
                </a:r>
                <a:r>
                  <a:rPr lang="en-US"/>
                  <a:t>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5068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2435.145</c:v>
                </c:pt>
                <c:pt idx="1">
                  <c:v>2596.8040000000001</c:v>
                </c:pt>
                <c:pt idx="2">
                  <c:v>2600.5700000000002</c:v>
                </c:pt>
                <c:pt idx="3">
                  <c:v>2624.279</c:v>
                </c:pt>
                <c:pt idx="4">
                  <c:v>2666.6930000000002</c:v>
                </c:pt>
                <c:pt idx="5">
                  <c:v>2704.9110000000001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354.74436900000001</c:v>
                  </c:pt>
                  <c:pt idx="1">
                    <c:v>316.99835759999996</c:v>
                  </c:pt>
                  <c:pt idx="2">
                    <c:v>310.64834400000001</c:v>
                  </c:pt>
                  <c:pt idx="3">
                    <c:v>246.65712960000002</c:v>
                  </c:pt>
                  <c:pt idx="4">
                    <c:v>214.99632000000003</c:v>
                  </c:pt>
                  <c:pt idx="5">
                    <c:v>197.9025211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354.74436900000001</c:v>
                  </c:pt>
                  <c:pt idx="1">
                    <c:v>316.99835759999996</c:v>
                  </c:pt>
                  <c:pt idx="2">
                    <c:v>310.64834400000001</c:v>
                  </c:pt>
                  <c:pt idx="3">
                    <c:v>246.65712960000002</c:v>
                  </c:pt>
                  <c:pt idx="4">
                    <c:v>214.99632000000003</c:v>
                  </c:pt>
                  <c:pt idx="5">
                    <c:v>197.9025211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5630.8630000000003</c:v>
                </c:pt>
                <c:pt idx="1">
                  <c:v>5230.9960000000001</c:v>
                </c:pt>
                <c:pt idx="2">
                  <c:v>4568.3580000000002</c:v>
                </c:pt>
                <c:pt idx="3">
                  <c:v>3692.4720000000002</c:v>
                </c:pt>
                <c:pt idx="4">
                  <c:v>3053.9250000000002</c:v>
                </c:pt>
                <c:pt idx="5">
                  <c:v>2752.4690000000001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4470144"/>
        <c:axId val="184513280"/>
      </c:barChart>
      <c:catAx>
        <c:axId val="18447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4513280"/>
        <c:crosses val="autoZero"/>
        <c:auto val="1"/>
        <c:lblAlgn val="ctr"/>
        <c:lblOffset val="100"/>
        <c:noMultiLvlLbl val="0"/>
      </c:catAx>
      <c:valAx>
        <c:axId val="184513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4470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97.088999999999999</c:v>
                </c:pt>
                <c:pt idx="1">
                  <c:v>116.971</c:v>
                </c:pt>
                <c:pt idx="2">
                  <c:v>109.52200000000001</c:v>
                </c:pt>
                <c:pt idx="3">
                  <c:v>109.864</c:v>
                </c:pt>
                <c:pt idx="4">
                  <c:v>109.54600000000001</c:v>
                </c:pt>
                <c:pt idx="5">
                  <c:v>113.589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11.641844800000001</c:v>
                  </c:pt>
                  <c:pt idx="1">
                    <c:v>10.818206300000002</c:v>
                  </c:pt>
                  <c:pt idx="2">
                    <c:v>10.196350599999999</c:v>
                  </c:pt>
                  <c:pt idx="3">
                    <c:v>9.4611067999999996</c:v>
                  </c:pt>
                  <c:pt idx="4">
                    <c:v>8.9073820000000001</c:v>
                  </c:pt>
                  <c:pt idx="5">
                    <c:v>9.5393545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11.641844800000001</c:v>
                  </c:pt>
                  <c:pt idx="1">
                    <c:v>10.818206300000002</c:v>
                  </c:pt>
                  <c:pt idx="2">
                    <c:v>10.196350599999999</c:v>
                  </c:pt>
                  <c:pt idx="3">
                    <c:v>9.4611067999999996</c:v>
                  </c:pt>
                  <c:pt idx="4">
                    <c:v>8.9073820000000001</c:v>
                  </c:pt>
                  <c:pt idx="5">
                    <c:v>9.5393545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201.416</c:v>
                </c:pt>
                <c:pt idx="1">
                  <c:v>185.56100000000001</c:v>
                </c:pt>
                <c:pt idx="2">
                  <c:v>162.881</c:v>
                </c:pt>
                <c:pt idx="3">
                  <c:v>145.10900000000001</c:v>
                </c:pt>
                <c:pt idx="4">
                  <c:v>132.946</c:v>
                </c:pt>
                <c:pt idx="5">
                  <c:v>144.755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3274496"/>
        <c:axId val="183276672"/>
      </c:barChart>
      <c:catAx>
        <c:axId val="183274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3276672"/>
        <c:crosses val="autoZero"/>
        <c:auto val="1"/>
        <c:lblAlgn val="ctr"/>
        <c:lblOffset val="100"/>
        <c:noMultiLvlLbl val="0"/>
      </c:catAx>
      <c:valAx>
        <c:axId val="183276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3274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97.088999999999999</c:v>
                </c:pt>
                <c:pt idx="1">
                  <c:v>116.971</c:v>
                </c:pt>
                <c:pt idx="2">
                  <c:v>109.52200000000001</c:v>
                </c:pt>
                <c:pt idx="3">
                  <c:v>109.864</c:v>
                </c:pt>
                <c:pt idx="4">
                  <c:v>109.54600000000001</c:v>
                </c:pt>
                <c:pt idx="5">
                  <c:v>113.589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11.641844800000001</c:v>
                  </c:pt>
                  <c:pt idx="1">
                    <c:v>10.818206300000002</c:v>
                  </c:pt>
                  <c:pt idx="2">
                    <c:v>10.196350599999999</c:v>
                  </c:pt>
                  <c:pt idx="3">
                    <c:v>9.4611067999999996</c:v>
                  </c:pt>
                  <c:pt idx="4">
                    <c:v>8.9073820000000001</c:v>
                  </c:pt>
                  <c:pt idx="5">
                    <c:v>9.5393545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11.641844800000001</c:v>
                  </c:pt>
                  <c:pt idx="1">
                    <c:v>10.818206300000002</c:v>
                  </c:pt>
                  <c:pt idx="2">
                    <c:v>10.196350599999999</c:v>
                  </c:pt>
                  <c:pt idx="3">
                    <c:v>9.4611067999999996</c:v>
                  </c:pt>
                  <c:pt idx="4">
                    <c:v>8.9073820000000001</c:v>
                  </c:pt>
                  <c:pt idx="5">
                    <c:v>9.5393545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201.416</c:v>
                </c:pt>
                <c:pt idx="1">
                  <c:v>185.56100000000001</c:v>
                </c:pt>
                <c:pt idx="2">
                  <c:v>162.881</c:v>
                </c:pt>
                <c:pt idx="3">
                  <c:v>145.10900000000001</c:v>
                </c:pt>
                <c:pt idx="4">
                  <c:v>132.946</c:v>
                </c:pt>
                <c:pt idx="5">
                  <c:v>144.755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3327744"/>
        <c:axId val="183334016"/>
      </c:barChart>
      <c:catAx>
        <c:axId val="183327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3334016"/>
        <c:crosses val="autoZero"/>
        <c:auto val="1"/>
        <c:lblAlgn val="ctr"/>
        <c:lblOffset val="100"/>
        <c:noMultiLvlLbl val="0"/>
      </c:catAx>
      <c:valAx>
        <c:axId val="1833340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332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25-year summary of softwood standing volume, increment and availabilty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2406.424</c:v>
                </c:pt>
                <c:pt idx="1">
                  <c:v>2494.038</c:v>
                </c:pt>
                <c:pt idx="2">
                  <c:v>2550.1509999999998</c:v>
                </c:pt>
                <c:pt idx="3">
                  <c:v>2514.09</c:v>
                </c:pt>
                <c:pt idx="4">
                  <c:v>2562.8820000000001</c:v>
                </c:pt>
                <c:pt idx="5">
                  <c:v>2553.596</c:v>
                </c:pt>
                <c:pt idx="7">
                  <c:v>5912.509</c:v>
                </c:pt>
                <c:pt idx="8">
                  <c:v>5625.1850000000004</c:v>
                </c:pt>
                <c:pt idx="9">
                  <c:v>4894.7160000000003</c:v>
                </c:pt>
                <c:pt idx="10">
                  <c:v>4220.1689999999999</c:v>
                </c:pt>
                <c:pt idx="11">
                  <c:v>3298.8</c:v>
                </c:pt>
                <c:pt idx="12">
                  <c:v>2868.3710000000001</c:v>
                </c:pt>
                <c:pt idx="14">
                  <c:v>8318.9330000000009</c:v>
                </c:pt>
                <c:pt idx="15">
                  <c:v>8119.223</c:v>
                </c:pt>
                <c:pt idx="16">
                  <c:v>7444.8670000000002</c:v>
                </c:pt>
                <c:pt idx="17">
                  <c:v>6734.259</c:v>
                </c:pt>
                <c:pt idx="18">
                  <c:v>5861.6820000000007</c:v>
                </c:pt>
                <c:pt idx="19">
                  <c:v>5421.9670000000006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4320768"/>
        <c:axId val="184322688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388.35599999999999</c:v>
                </c:pt>
                <c:pt idx="1">
                  <c:v>584.85500000000002</c:v>
                </c:pt>
                <c:pt idx="2">
                  <c:v>547.61</c:v>
                </c:pt>
                <c:pt idx="3">
                  <c:v>549.32000000000005</c:v>
                </c:pt>
                <c:pt idx="4">
                  <c:v>547.73</c:v>
                </c:pt>
                <c:pt idx="5">
                  <c:v>567.94499999999994</c:v>
                </c:pt>
                <c:pt idx="7">
                  <c:v>805.66399999999999</c:v>
                </c:pt>
                <c:pt idx="8">
                  <c:v>927.80500000000006</c:v>
                </c:pt>
                <c:pt idx="9">
                  <c:v>814.40499999999997</c:v>
                </c:pt>
                <c:pt idx="10">
                  <c:v>725.54500000000007</c:v>
                </c:pt>
                <c:pt idx="11">
                  <c:v>664.73</c:v>
                </c:pt>
                <c:pt idx="12">
                  <c:v>723.77499999999998</c:v>
                </c:pt>
                <c:pt idx="14">
                  <c:v>1194.02</c:v>
                </c:pt>
                <c:pt idx="15">
                  <c:v>1512.6600000000003</c:v>
                </c:pt>
                <c:pt idx="16">
                  <c:v>1362.0150000000001</c:v>
                </c:pt>
                <c:pt idx="17">
                  <c:v>1274.865</c:v>
                </c:pt>
                <c:pt idx="18">
                  <c:v>1212.46</c:v>
                </c:pt>
                <c:pt idx="19">
                  <c:v>1291.72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4328576"/>
        <c:axId val="184330112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401.78399999999999</c:v>
                </c:pt>
                <c:pt idx="1">
                  <c:v>519.33500000000004</c:v>
                </c:pt>
                <c:pt idx="2">
                  <c:v>580.28</c:v>
                </c:pt>
                <c:pt idx="3">
                  <c:v>495.09999999999997</c:v>
                </c:pt>
                <c:pt idx="4">
                  <c:v>555.26</c:v>
                </c:pt>
                <c:pt idx="5">
                  <c:v>469.75</c:v>
                </c:pt>
                <c:pt idx="7">
                  <c:v>1092.9880000000001</c:v>
                </c:pt>
                <c:pt idx="8">
                  <c:v>1614.0450000000001</c:v>
                </c:pt>
                <c:pt idx="9">
                  <c:v>1488.9549999999999</c:v>
                </c:pt>
                <c:pt idx="10">
                  <c:v>1646.915</c:v>
                </c:pt>
                <c:pt idx="11">
                  <c:v>1095.1600000000001</c:v>
                </c:pt>
                <c:pt idx="12">
                  <c:v>1009.6550000000001</c:v>
                </c:pt>
                <c:pt idx="14">
                  <c:v>1494.7719999999999</c:v>
                </c:pt>
                <c:pt idx="15">
                  <c:v>2133.38</c:v>
                </c:pt>
                <c:pt idx="16">
                  <c:v>2069.2349999999997</c:v>
                </c:pt>
                <c:pt idx="17">
                  <c:v>2142.0149999999999</c:v>
                </c:pt>
                <c:pt idx="18">
                  <c:v>1650.42</c:v>
                </c:pt>
                <c:pt idx="19">
                  <c:v>1479.4050000000002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28576"/>
        <c:axId val="184330112"/>
      </c:lineChart>
      <c:catAx>
        <c:axId val="184320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84322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32268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4320768"/>
        <c:crosses val="autoZero"/>
        <c:crossBetween val="between"/>
      </c:valAx>
      <c:catAx>
        <c:axId val="184328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84330112"/>
        <c:crosses val="autoZero"/>
        <c:auto val="0"/>
        <c:lblAlgn val="ctr"/>
        <c:lblOffset val="100"/>
        <c:noMultiLvlLbl val="0"/>
      </c:catAx>
      <c:valAx>
        <c:axId val="184330112"/>
        <c:scaling>
          <c:orientation val="minMax"/>
          <c:max val="9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43285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2406.424</c:v>
                </c:pt>
                <c:pt idx="1">
                  <c:v>2494.038</c:v>
                </c:pt>
                <c:pt idx="2">
                  <c:v>2550.1509999999998</c:v>
                </c:pt>
                <c:pt idx="3">
                  <c:v>2514.09</c:v>
                </c:pt>
                <c:pt idx="4">
                  <c:v>2562.8820000000001</c:v>
                </c:pt>
                <c:pt idx="5">
                  <c:v>2553.596</c:v>
                </c:pt>
                <c:pt idx="7">
                  <c:v>5912.509</c:v>
                </c:pt>
                <c:pt idx="8">
                  <c:v>5625.1850000000004</c:v>
                </c:pt>
                <c:pt idx="9">
                  <c:v>4894.7160000000003</c:v>
                </c:pt>
                <c:pt idx="10">
                  <c:v>4220.1689999999999</c:v>
                </c:pt>
                <c:pt idx="11">
                  <c:v>3298.8</c:v>
                </c:pt>
                <c:pt idx="12">
                  <c:v>2868.3710000000001</c:v>
                </c:pt>
                <c:pt idx="14">
                  <c:v>8318.9330000000009</c:v>
                </c:pt>
                <c:pt idx="15">
                  <c:v>8119.223</c:v>
                </c:pt>
                <c:pt idx="16">
                  <c:v>7444.8670000000002</c:v>
                </c:pt>
                <c:pt idx="17">
                  <c:v>6734.259</c:v>
                </c:pt>
                <c:pt idx="18">
                  <c:v>5861.6820000000007</c:v>
                </c:pt>
                <c:pt idx="19">
                  <c:v>5421.9670000000006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5690368"/>
        <c:axId val="185692544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388.35599999999999</c:v>
                </c:pt>
                <c:pt idx="1">
                  <c:v>584.85500000000002</c:v>
                </c:pt>
                <c:pt idx="2">
                  <c:v>547.61</c:v>
                </c:pt>
                <c:pt idx="3">
                  <c:v>549.32000000000005</c:v>
                </c:pt>
                <c:pt idx="4">
                  <c:v>547.73</c:v>
                </c:pt>
                <c:pt idx="5">
                  <c:v>567.94499999999994</c:v>
                </c:pt>
                <c:pt idx="7">
                  <c:v>805.66399999999999</c:v>
                </c:pt>
                <c:pt idx="8">
                  <c:v>927.80500000000006</c:v>
                </c:pt>
                <c:pt idx="9">
                  <c:v>814.40499999999997</c:v>
                </c:pt>
                <c:pt idx="10">
                  <c:v>725.54500000000007</c:v>
                </c:pt>
                <c:pt idx="11">
                  <c:v>664.73</c:v>
                </c:pt>
                <c:pt idx="12">
                  <c:v>723.77499999999998</c:v>
                </c:pt>
                <c:pt idx="14">
                  <c:v>1194.02</c:v>
                </c:pt>
                <c:pt idx="15">
                  <c:v>1512.6600000000003</c:v>
                </c:pt>
                <c:pt idx="16">
                  <c:v>1362.0150000000001</c:v>
                </c:pt>
                <c:pt idx="17">
                  <c:v>1274.865</c:v>
                </c:pt>
                <c:pt idx="18">
                  <c:v>1212.46</c:v>
                </c:pt>
                <c:pt idx="19">
                  <c:v>1291.72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5694080"/>
        <c:axId val="185695616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401.78399999999999</c:v>
                </c:pt>
                <c:pt idx="1">
                  <c:v>519.33500000000004</c:v>
                </c:pt>
                <c:pt idx="2">
                  <c:v>580.28</c:v>
                </c:pt>
                <c:pt idx="3">
                  <c:v>495.09999999999997</c:v>
                </c:pt>
                <c:pt idx="4">
                  <c:v>555.26</c:v>
                </c:pt>
                <c:pt idx="5">
                  <c:v>469.75</c:v>
                </c:pt>
                <c:pt idx="7">
                  <c:v>1092.9880000000001</c:v>
                </c:pt>
                <c:pt idx="8">
                  <c:v>1614.0450000000001</c:v>
                </c:pt>
                <c:pt idx="9">
                  <c:v>1488.9549999999999</c:v>
                </c:pt>
                <c:pt idx="10">
                  <c:v>1646.915</c:v>
                </c:pt>
                <c:pt idx="11">
                  <c:v>1095.1600000000001</c:v>
                </c:pt>
                <c:pt idx="12">
                  <c:v>1009.6550000000001</c:v>
                </c:pt>
                <c:pt idx="14">
                  <c:v>1494.7719999999999</c:v>
                </c:pt>
                <c:pt idx="15">
                  <c:v>2133.38</c:v>
                </c:pt>
                <c:pt idx="16">
                  <c:v>2069.2349999999997</c:v>
                </c:pt>
                <c:pt idx="17">
                  <c:v>2142.0149999999999</c:v>
                </c:pt>
                <c:pt idx="18">
                  <c:v>1650.42</c:v>
                </c:pt>
                <c:pt idx="19">
                  <c:v>1479.4050000000002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94080"/>
        <c:axId val="185695616"/>
      </c:lineChart>
      <c:catAx>
        <c:axId val="185690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85692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6925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5690368"/>
        <c:crosses val="autoZero"/>
        <c:crossBetween val="between"/>
      </c:valAx>
      <c:catAx>
        <c:axId val="185694080"/>
        <c:scaling>
          <c:orientation val="minMax"/>
        </c:scaling>
        <c:delete val="1"/>
        <c:axPos val="b"/>
        <c:majorTickMark val="out"/>
        <c:minorTickMark val="none"/>
        <c:tickLblPos val="nextTo"/>
        <c:crossAx val="185695616"/>
        <c:crosses val="autoZero"/>
        <c:auto val="0"/>
        <c:lblAlgn val="ctr"/>
        <c:lblOffset val="100"/>
        <c:noMultiLvlLbl val="0"/>
      </c:catAx>
      <c:valAx>
        <c:axId val="185695616"/>
        <c:scaling>
          <c:orientation val="minMax"/>
          <c:max val="9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569408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100.446</c:v>
                </c:pt>
                <c:pt idx="1">
                  <c:v>103.867</c:v>
                </c:pt>
                <c:pt idx="2">
                  <c:v>116.056</c:v>
                </c:pt>
                <c:pt idx="3">
                  <c:v>99.02</c:v>
                </c:pt>
                <c:pt idx="4">
                  <c:v>111.05200000000001</c:v>
                </c:pt>
                <c:pt idx="5">
                  <c:v>93.95</c:v>
                </c:pt>
                <c:pt idx="6">
                  <c:v>80.665999999999997</c:v>
                </c:pt>
                <c:pt idx="7">
                  <c:v>90.037999999999997</c:v>
                </c:pt>
                <c:pt idx="8">
                  <c:v>66.185000000000002</c:v>
                </c:pt>
                <c:pt idx="9">
                  <c:v>208.17400000000001</c:v>
                </c:pt>
                <c:pt idx="10">
                  <c:v>75.813999999999993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273.24700000000001</c:v>
                </c:pt>
                <c:pt idx="1">
                  <c:v>322.80900000000003</c:v>
                </c:pt>
                <c:pt idx="2">
                  <c:v>297.791</c:v>
                </c:pt>
                <c:pt idx="3">
                  <c:v>329.38299999999998</c:v>
                </c:pt>
                <c:pt idx="4">
                  <c:v>219.03200000000001</c:v>
                </c:pt>
                <c:pt idx="5">
                  <c:v>201.93100000000001</c:v>
                </c:pt>
                <c:pt idx="6">
                  <c:v>170.36799999999999</c:v>
                </c:pt>
                <c:pt idx="7">
                  <c:v>171.24199999999999</c:v>
                </c:pt>
                <c:pt idx="8">
                  <c:v>142.273</c:v>
                </c:pt>
                <c:pt idx="9">
                  <c:v>158.34700000000001</c:v>
                </c:pt>
                <c:pt idx="10">
                  <c:v>158.708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373.69299999999998</c:v>
                </c:pt>
                <c:pt idx="1">
                  <c:v>426.67600000000004</c:v>
                </c:pt>
                <c:pt idx="2">
                  <c:v>413.84699999999998</c:v>
                </c:pt>
                <c:pt idx="3">
                  <c:v>428.40299999999996</c:v>
                </c:pt>
                <c:pt idx="4">
                  <c:v>330.084</c:v>
                </c:pt>
                <c:pt idx="5">
                  <c:v>295.88100000000003</c:v>
                </c:pt>
                <c:pt idx="6">
                  <c:v>251.03399999999999</c:v>
                </c:pt>
                <c:pt idx="7">
                  <c:v>261.27999999999997</c:v>
                </c:pt>
                <c:pt idx="8">
                  <c:v>208.458</c:v>
                </c:pt>
                <c:pt idx="9">
                  <c:v>366.52100000000002</c:v>
                </c:pt>
                <c:pt idx="10">
                  <c:v>234.52199999999999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678272"/>
        <c:axId val="181878784"/>
      </c:lineChart>
      <c:catAx>
        <c:axId val="18467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878784"/>
        <c:crosses val="autoZero"/>
        <c:auto val="1"/>
        <c:lblAlgn val="ctr"/>
        <c:lblOffset val="100"/>
        <c:noMultiLvlLbl val="0"/>
      </c:catAx>
      <c:valAx>
        <c:axId val="181878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4678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100.446</c:v>
                </c:pt>
                <c:pt idx="1">
                  <c:v>103.867</c:v>
                </c:pt>
                <c:pt idx="2">
                  <c:v>116.056</c:v>
                </c:pt>
                <c:pt idx="3">
                  <c:v>99.02</c:v>
                </c:pt>
                <c:pt idx="4">
                  <c:v>111.05200000000001</c:v>
                </c:pt>
                <c:pt idx="5">
                  <c:v>93.95</c:v>
                </c:pt>
                <c:pt idx="6">
                  <c:v>80.665999999999997</c:v>
                </c:pt>
                <c:pt idx="7">
                  <c:v>90.037999999999997</c:v>
                </c:pt>
                <c:pt idx="8">
                  <c:v>66.185000000000002</c:v>
                </c:pt>
                <c:pt idx="9">
                  <c:v>208.17400000000001</c:v>
                </c:pt>
                <c:pt idx="10">
                  <c:v>75.813999999999993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273.24700000000001</c:v>
                </c:pt>
                <c:pt idx="1">
                  <c:v>322.80900000000003</c:v>
                </c:pt>
                <c:pt idx="2">
                  <c:v>297.791</c:v>
                </c:pt>
                <c:pt idx="3">
                  <c:v>329.38299999999998</c:v>
                </c:pt>
                <c:pt idx="4">
                  <c:v>219.03200000000001</c:v>
                </c:pt>
                <c:pt idx="5">
                  <c:v>201.93100000000001</c:v>
                </c:pt>
                <c:pt idx="6">
                  <c:v>170.36799999999999</c:v>
                </c:pt>
                <c:pt idx="7">
                  <c:v>171.24199999999999</c:v>
                </c:pt>
                <c:pt idx="8">
                  <c:v>142.273</c:v>
                </c:pt>
                <c:pt idx="9">
                  <c:v>158.34700000000001</c:v>
                </c:pt>
                <c:pt idx="10">
                  <c:v>158.708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373.69299999999998</c:v>
                </c:pt>
                <c:pt idx="1">
                  <c:v>426.67600000000004</c:v>
                </c:pt>
                <c:pt idx="2">
                  <c:v>413.84699999999998</c:v>
                </c:pt>
                <c:pt idx="3">
                  <c:v>428.40299999999996</c:v>
                </c:pt>
                <c:pt idx="4">
                  <c:v>330.084</c:v>
                </c:pt>
                <c:pt idx="5">
                  <c:v>295.88100000000003</c:v>
                </c:pt>
                <c:pt idx="6">
                  <c:v>251.03399999999999</c:v>
                </c:pt>
                <c:pt idx="7">
                  <c:v>261.27999999999997</c:v>
                </c:pt>
                <c:pt idx="8">
                  <c:v>208.458</c:v>
                </c:pt>
                <c:pt idx="9">
                  <c:v>366.52100000000002</c:v>
                </c:pt>
                <c:pt idx="10">
                  <c:v>234.52199999999999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17952"/>
        <c:axId val="181920128"/>
      </c:lineChart>
      <c:catAx>
        <c:axId val="181917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1920128"/>
        <c:crosses val="autoZero"/>
        <c:auto val="1"/>
        <c:lblAlgn val="ctr"/>
        <c:lblOffset val="100"/>
        <c:noMultiLvlLbl val="0"/>
      </c:catAx>
      <c:valAx>
        <c:axId val="181920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191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100.446</c:v>
                </c:pt>
                <c:pt idx="1">
                  <c:v>103.867</c:v>
                </c:pt>
                <c:pt idx="2">
                  <c:v>116.056</c:v>
                </c:pt>
                <c:pt idx="3">
                  <c:v>99.02</c:v>
                </c:pt>
                <c:pt idx="4">
                  <c:v>111.05200000000001</c:v>
                </c:pt>
                <c:pt idx="5">
                  <c:v>93.95</c:v>
                </c:pt>
                <c:pt idx="6">
                  <c:v>80.665999999999997</c:v>
                </c:pt>
                <c:pt idx="7">
                  <c:v>90.037999999999997</c:v>
                </c:pt>
                <c:pt idx="8">
                  <c:v>66.185000000000002</c:v>
                </c:pt>
                <c:pt idx="9">
                  <c:v>208.17400000000001</c:v>
                </c:pt>
                <c:pt idx="10">
                  <c:v>75.813999999999993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30.002520600000004</c:v>
                  </c:pt>
                  <c:pt idx="1">
                    <c:v>49.744866900000005</c:v>
                  </c:pt>
                  <c:pt idx="2">
                    <c:v>33.739720300000002</c:v>
                  </c:pt>
                  <c:pt idx="3">
                    <c:v>56.357431300000002</c:v>
                  </c:pt>
                  <c:pt idx="4">
                    <c:v>28.671288800000003</c:v>
                  </c:pt>
                  <c:pt idx="5">
                    <c:v>31.763746300000001</c:v>
                  </c:pt>
                  <c:pt idx="6">
                    <c:v>23.851520000000001</c:v>
                  </c:pt>
                  <c:pt idx="7">
                    <c:v>22.946428000000001</c:v>
                  </c:pt>
                  <c:pt idx="8">
                    <c:v>13.060661399999999</c:v>
                  </c:pt>
                  <c:pt idx="9">
                    <c:v>17.117310700000004</c:v>
                  </c:pt>
                  <c:pt idx="10">
                    <c:v>20.378107199999999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30.002520600000004</c:v>
                  </c:pt>
                  <c:pt idx="1">
                    <c:v>49.744866900000005</c:v>
                  </c:pt>
                  <c:pt idx="2">
                    <c:v>33.739720300000002</c:v>
                  </c:pt>
                  <c:pt idx="3">
                    <c:v>56.357431300000002</c:v>
                  </c:pt>
                  <c:pt idx="4">
                    <c:v>28.671288800000003</c:v>
                  </c:pt>
                  <c:pt idx="5">
                    <c:v>31.763746300000001</c:v>
                  </c:pt>
                  <c:pt idx="6">
                    <c:v>23.851520000000001</c:v>
                  </c:pt>
                  <c:pt idx="7">
                    <c:v>22.946428000000001</c:v>
                  </c:pt>
                  <c:pt idx="8">
                    <c:v>13.060661399999999</c:v>
                  </c:pt>
                  <c:pt idx="9">
                    <c:v>17.117310700000004</c:v>
                  </c:pt>
                  <c:pt idx="10">
                    <c:v>20.378107199999999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273.24700000000001</c:v>
                </c:pt>
                <c:pt idx="1">
                  <c:v>322.80900000000003</c:v>
                </c:pt>
                <c:pt idx="2">
                  <c:v>297.791</c:v>
                </c:pt>
                <c:pt idx="3">
                  <c:v>329.38299999999998</c:v>
                </c:pt>
                <c:pt idx="4">
                  <c:v>219.03200000000001</c:v>
                </c:pt>
                <c:pt idx="5">
                  <c:v>201.93100000000001</c:v>
                </c:pt>
                <c:pt idx="6">
                  <c:v>170.36799999999999</c:v>
                </c:pt>
                <c:pt idx="7">
                  <c:v>171.24199999999999</c:v>
                </c:pt>
                <c:pt idx="8">
                  <c:v>142.273</c:v>
                </c:pt>
                <c:pt idx="9">
                  <c:v>158.34700000000001</c:v>
                </c:pt>
                <c:pt idx="10">
                  <c:v>158.708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4162176"/>
        <c:axId val="184176640"/>
      </c:barChart>
      <c:catAx>
        <c:axId val="18416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4176640"/>
        <c:crosses val="autoZero"/>
        <c:auto val="1"/>
        <c:lblAlgn val="ctr"/>
        <c:lblOffset val="100"/>
        <c:noMultiLvlLbl val="0"/>
      </c:catAx>
      <c:valAx>
        <c:axId val="184176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4162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48384.12951840298</c:v>
                </c:pt>
                <c:pt idx="1">
                  <c:v>32811.707038860462</c:v>
                </c:pt>
                <c:pt idx="2">
                  <c:v>3129.344909249814</c:v>
                </c:pt>
                <c:pt idx="3">
                  <c:v>1115.7110445246824</c:v>
                </c:pt>
                <c:pt idx="4">
                  <c:v>1485.473851488571</c:v>
                </c:pt>
                <c:pt idx="5">
                  <c:v>2083.3081807050344</c:v>
                </c:pt>
                <c:pt idx="6">
                  <c:v>5088.1104795361762</c:v>
                </c:pt>
                <c:pt idx="7">
                  <c:v>271.22746376912005</c:v>
                </c:pt>
                <c:pt idx="8">
                  <c:v>0</c:v>
                </c:pt>
                <c:pt idx="9">
                  <c:v>430.67194892905553</c:v>
                </c:pt>
                <c:pt idx="10">
                  <c:v>3098.2443383285508</c:v>
                </c:pt>
                <c:pt idx="11">
                  <c:v>125.79140930781519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8525.4408413012425</c:v>
                </c:pt>
                <c:pt idx="1">
                  <c:v>1318.6365681288503</c:v>
                </c:pt>
                <c:pt idx="2">
                  <c:v>29.421818888975</c:v>
                </c:pt>
                <c:pt idx="3">
                  <c:v>46.899352128551001</c:v>
                </c:pt>
                <c:pt idx="4">
                  <c:v>464.43545078314992</c:v>
                </c:pt>
                <c:pt idx="5">
                  <c:v>482.47632265388336</c:v>
                </c:pt>
                <c:pt idx="6">
                  <c:v>984.03833407141622</c:v>
                </c:pt>
                <c:pt idx="7">
                  <c:v>2.9997272932999999</c:v>
                </c:pt>
                <c:pt idx="8">
                  <c:v>0</c:v>
                </c:pt>
                <c:pt idx="9">
                  <c:v>96.217308336699986</c:v>
                </c:pt>
                <c:pt idx="10">
                  <c:v>322.00447913273297</c:v>
                </c:pt>
                <c:pt idx="11">
                  <c:v>16.352758556250002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23885824"/>
        <c:axId val="123895808"/>
      </c:barChart>
      <c:catAx>
        <c:axId val="1238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3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89580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38858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100.446</c:v>
                </c:pt>
                <c:pt idx="1">
                  <c:v>103.867</c:v>
                </c:pt>
                <c:pt idx="2">
                  <c:v>116.056</c:v>
                </c:pt>
                <c:pt idx="3">
                  <c:v>99.02</c:v>
                </c:pt>
                <c:pt idx="4">
                  <c:v>111.05200000000001</c:v>
                </c:pt>
                <c:pt idx="5">
                  <c:v>93.95</c:v>
                </c:pt>
                <c:pt idx="6">
                  <c:v>80.665999999999997</c:v>
                </c:pt>
                <c:pt idx="7">
                  <c:v>90.037999999999997</c:v>
                </c:pt>
                <c:pt idx="8">
                  <c:v>66.185000000000002</c:v>
                </c:pt>
                <c:pt idx="9">
                  <c:v>208.17400000000001</c:v>
                </c:pt>
                <c:pt idx="10">
                  <c:v>75.813999999999993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30.002520600000004</c:v>
                  </c:pt>
                  <c:pt idx="1">
                    <c:v>49.744866900000005</c:v>
                  </c:pt>
                  <c:pt idx="2">
                    <c:v>33.739720300000002</c:v>
                  </c:pt>
                  <c:pt idx="3">
                    <c:v>56.357431300000002</c:v>
                  </c:pt>
                  <c:pt idx="4">
                    <c:v>28.671288800000003</c:v>
                  </c:pt>
                  <c:pt idx="5">
                    <c:v>31.763746300000001</c:v>
                  </c:pt>
                  <c:pt idx="6">
                    <c:v>23.851520000000001</c:v>
                  </c:pt>
                  <c:pt idx="7">
                    <c:v>22.946428000000001</c:v>
                  </c:pt>
                  <c:pt idx="8">
                    <c:v>13.060661399999999</c:v>
                  </c:pt>
                  <c:pt idx="9">
                    <c:v>17.117310700000004</c:v>
                  </c:pt>
                  <c:pt idx="10">
                    <c:v>20.378107199999999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30.002520600000004</c:v>
                  </c:pt>
                  <c:pt idx="1">
                    <c:v>49.744866900000005</c:v>
                  </c:pt>
                  <c:pt idx="2">
                    <c:v>33.739720300000002</c:v>
                  </c:pt>
                  <c:pt idx="3">
                    <c:v>56.357431300000002</c:v>
                  </c:pt>
                  <c:pt idx="4">
                    <c:v>28.671288800000003</c:v>
                  </c:pt>
                  <c:pt idx="5">
                    <c:v>31.763746300000001</c:v>
                  </c:pt>
                  <c:pt idx="6">
                    <c:v>23.851520000000001</c:v>
                  </c:pt>
                  <c:pt idx="7">
                    <c:v>22.946428000000001</c:v>
                  </c:pt>
                  <c:pt idx="8">
                    <c:v>13.060661399999999</c:v>
                  </c:pt>
                  <c:pt idx="9">
                    <c:v>17.117310700000004</c:v>
                  </c:pt>
                  <c:pt idx="10">
                    <c:v>20.378107199999999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273.24700000000001</c:v>
                </c:pt>
                <c:pt idx="1">
                  <c:v>322.80900000000003</c:v>
                </c:pt>
                <c:pt idx="2">
                  <c:v>297.791</c:v>
                </c:pt>
                <c:pt idx="3">
                  <c:v>329.38299999999998</c:v>
                </c:pt>
                <c:pt idx="4">
                  <c:v>219.03200000000001</c:v>
                </c:pt>
                <c:pt idx="5">
                  <c:v>201.93100000000001</c:v>
                </c:pt>
                <c:pt idx="6">
                  <c:v>170.36799999999999</c:v>
                </c:pt>
                <c:pt idx="7">
                  <c:v>171.24199999999999</c:v>
                </c:pt>
                <c:pt idx="8">
                  <c:v>142.273</c:v>
                </c:pt>
                <c:pt idx="9">
                  <c:v>158.34700000000001</c:v>
                </c:pt>
                <c:pt idx="10">
                  <c:v>158.708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4219520"/>
        <c:axId val="184221696"/>
      </c:barChart>
      <c:catAx>
        <c:axId val="18421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4221696"/>
        <c:crosses val="autoZero"/>
        <c:auto val="1"/>
        <c:lblAlgn val="ctr"/>
        <c:lblOffset val="100"/>
        <c:noMultiLvlLbl val="0"/>
      </c:catAx>
      <c:valAx>
        <c:axId val="184221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4219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2435.145</c:v>
                </c:pt>
                <c:pt idx="1">
                  <c:v>2596.8040000000001</c:v>
                </c:pt>
                <c:pt idx="2">
                  <c:v>2600.5700000000002</c:v>
                </c:pt>
                <c:pt idx="3">
                  <c:v>2624.279</c:v>
                </c:pt>
                <c:pt idx="4">
                  <c:v>2666.6930000000002</c:v>
                </c:pt>
                <c:pt idx="5">
                  <c:v>2704.9110000000001</c:v>
                </c:pt>
                <c:pt idx="6">
                  <c:v>2799.3040000000001</c:v>
                </c:pt>
                <c:pt idx="7">
                  <c:v>2992.9740000000002</c:v>
                </c:pt>
                <c:pt idx="8">
                  <c:v>3183.4160000000002</c:v>
                </c:pt>
                <c:pt idx="9">
                  <c:v>3204.2130000000002</c:v>
                </c:pt>
                <c:pt idx="10">
                  <c:v>3063.8130000000001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354.74436900000001</c:v>
                  </c:pt>
                  <c:pt idx="1">
                    <c:v>316.99835759999996</c:v>
                  </c:pt>
                  <c:pt idx="2">
                    <c:v>310.64834400000001</c:v>
                  </c:pt>
                  <c:pt idx="3">
                    <c:v>246.65712960000002</c:v>
                  </c:pt>
                  <c:pt idx="4">
                    <c:v>214.99632000000003</c:v>
                  </c:pt>
                  <c:pt idx="5">
                    <c:v>197.9025211</c:v>
                  </c:pt>
                  <c:pt idx="6">
                    <c:v>179.31802480000002</c:v>
                  </c:pt>
                  <c:pt idx="7">
                    <c:v>168.57684639999997</c:v>
                  </c:pt>
                  <c:pt idx="8">
                    <c:v>180.1437372</c:v>
                  </c:pt>
                  <c:pt idx="9">
                    <c:v>188.3103558</c:v>
                  </c:pt>
                  <c:pt idx="10">
                    <c:v>201.44703120000003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354.74436900000001</c:v>
                  </c:pt>
                  <c:pt idx="1">
                    <c:v>316.99835759999996</c:v>
                  </c:pt>
                  <c:pt idx="2">
                    <c:v>310.64834400000001</c:v>
                  </c:pt>
                  <c:pt idx="3">
                    <c:v>246.65712960000002</c:v>
                  </c:pt>
                  <c:pt idx="4">
                    <c:v>214.99632000000003</c:v>
                  </c:pt>
                  <c:pt idx="5">
                    <c:v>197.9025211</c:v>
                  </c:pt>
                  <c:pt idx="6">
                    <c:v>179.31802480000002</c:v>
                  </c:pt>
                  <c:pt idx="7">
                    <c:v>168.57684639999997</c:v>
                  </c:pt>
                  <c:pt idx="8">
                    <c:v>180.1437372</c:v>
                  </c:pt>
                  <c:pt idx="9">
                    <c:v>188.3103558</c:v>
                  </c:pt>
                  <c:pt idx="10">
                    <c:v>201.44703120000003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5630.8630000000003</c:v>
                </c:pt>
                <c:pt idx="1">
                  <c:v>5230.9960000000001</c:v>
                </c:pt>
                <c:pt idx="2">
                  <c:v>4568.3580000000002</c:v>
                </c:pt>
                <c:pt idx="3">
                  <c:v>3692.4720000000002</c:v>
                </c:pt>
                <c:pt idx="4">
                  <c:v>3053.9250000000002</c:v>
                </c:pt>
                <c:pt idx="5">
                  <c:v>2752.4690000000001</c:v>
                </c:pt>
                <c:pt idx="6">
                  <c:v>2493.9920000000002</c:v>
                </c:pt>
                <c:pt idx="7">
                  <c:v>2569.7689999999998</c:v>
                </c:pt>
                <c:pt idx="8">
                  <c:v>2797.2629999999999</c:v>
                </c:pt>
                <c:pt idx="9">
                  <c:v>3128.0790000000002</c:v>
                </c:pt>
                <c:pt idx="10">
                  <c:v>3636.2280000000001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5392128"/>
        <c:axId val="185439360"/>
      </c:barChart>
      <c:catAx>
        <c:axId val="18539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5439360"/>
        <c:crosses val="autoZero"/>
        <c:auto val="1"/>
        <c:lblAlgn val="ctr"/>
        <c:lblOffset val="100"/>
        <c:noMultiLvlLbl val="0"/>
      </c:catAx>
      <c:valAx>
        <c:axId val="185439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5392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2435.145</c:v>
                </c:pt>
                <c:pt idx="1">
                  <c:v>2596.8040000000001</c:v>
                </c:pt>
                <c:pt idx="2">
                  <c:v>2600.5700000000002</c:v>
                </c:pt>
                <c:pt idx="3">
                  <c:v>2624.279</c:v>
                </c:pt>
                <c:pt idx="4">
                  <c:v>2666.6930000000002</c:v>
                </c:pt>
                <c:pt idx="5">
                  <c:v>2704.9110000000001</c:v>
                </c:pt>
                <c:pt idx="6">
                  <c:v>2799.3040000000001</c:v>
                </c:pt>
                <c:pt idx="7">
                  <c:v>2992.9740000000002</c:v>
                </c:pt>
                <c:pt idx="8">
                  <c:v>3183.4160000000002</c:v>
                </c:pt>
                <c:pt idx="9">
                  <c:v>3204.2130000000002</c:v>
                </c:pt>
                <c:pt idx="10">
                  <c:v>3063.8130000000001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354.74436900000001</c:v>
                  </c:pt>
                  <c:pt idx="1">
                    <c:v>316.99835759999996</c:v>
                  </c:pt>
                  <c:pt idx="2">
                    <c:v>310.64834400000001</c:v>
                  </c:pt>
                  <c:pt idx="3">
                    <c:v>246.65712960000002</c:v>
                  </c:pt>
                  <c:pt idx="4">
                    <c:v>214.99632000000003</c:v>
                  </c:pt>
                  <c:pt idx="5">
                    <c:v>197.9025211</c:v>
                  </c:pt>
                  <c:pt idx="6">
                    <c:v>179.31802480000002</c:v>
                  </c:pt>
                  <c:pt idx="7">
                    <c:v>168.57684639999997</c:v>
                  </c:pt>
                  <c:pt idx="8">
                    <c:v>180.1437372</c:v>
                  </c:pt>
                  <c:pt idx="9">
                    <c:v>188.3103558</c:v>
                  </c:pt>
                  <c:pt idx="10">
                    <c:v>201.44703120000003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354.74436900000001</c:v>
                  </c:pt>
                  <c:pt idx="1">
                    <c:v>316.99835759999996</c:v>
                  </c:pt>
                  <c:pt idx="2">
                    <c:v>310.64834400000001</c:v>
                  </c:pt>
                  <c:pt idx="3">
                    <c:v>246.65712960000002</c:v>
                  </c:pt>
                  <c:pt idx="4">
                    <c:v>214.99632000000003</c:v>
                  </c:pt>
                  <c:pt idx="5">
                    <c:v>197.9025211</c:v>
                  </c:pt>
                  <c:pt idx="6">
                    <c:v>179.31802480000002</c:v>
                  </c:pt>
                  <c:pt idx="7">
                    <c:v>168.57684639999997</c:v>
                  </c:pt>
                  <c:pt idx="8">
                    <c:v>180.1437372</c:v>
                  </c:pt>
                  <c:pt idx="9">
                    <c:v>188.3103558</c:v>
                  </c:pt>
                  <c:pt idx="10">
                    <c:v>201.44703120000003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5630.8630000000003</c:v>
                </c:pt>
                <c:pt idx="1">
                  <c:v>5230.9960000000001</c:v>
                </c:pt>
                <c:pt idx="2">
                  <c:v>4568.3580000000002</c:v>
                </c:pt>
                <c:pt idx="3">
                  <c:v>3692.4720000000002</c:v>
                </c:pt>
                <c:pt idx="4">
                  <c:v>3053.9250000000002</c:v>
                </c:pt>
                <c:pt idx="5">
                  <c:v>2752.4690000000001</c:v>
                </c:pt>
                <c:pt idx="6">
                  <c:v>2493.9920000000002</c:v>
                </c:pt>
                <c:pt idx="7">
                  <c:v>2569.7689999999998</c:v>
                </c:pt>
                <c:pt idx="8">
                  <c:v>2797.2629999999999</c:v>
                </c:pt>
                <c:pt idx="9">
                  <c:v>3128.0790000000002</c:v>
                </c:pt>
                <c:pt idx="10">
                  <c:v>3636.2280000000001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5510912"/>
        <c:axId val="185513088"/>
      </c:barChart>
      <c:catAx>
        <c:axId val="185510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5513088"/>
        <c:crosses val="autoZero"/>
        <c:auto val="1"/>
        <c:lblAlgn val="ctr"/>
        <c:lblOffset val="100"/>
        <c:noMultiLvlLbl val="0"/>
      </c:catAx>
      <c:valAx>
        <c:axId val="185513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5510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97.088999999999999</c:v>
                </c:pt>
                <c:pt idx="1">
                  <c:v>116.971</c:v>
                </c:pt>
                <c:pt idx="2">
                  <c:v>109.52200000000001</c:v>
                </c:pt>
                <c:pt idx="3">
                  <c:v>109.864</c:v>
                </c:pt>
                <c:pt idx="4">
                  <c:v>109.54600000000001</c:v>
                </c:pt>
                <c:pt idx="5">
                  <c:v>113.589</c:v>
                </c:pt>
                <c:pt idx="6">
                  <c:v>116.45</c:v>
                </c:pt>
                <c:pt idx="7">
                  <c:v>122.20399999999999</c:v>
                </c:pt>
                <c:pt idx="8">
                  <c:v>126.351</c:v>
                </c:pt>
                <c:pt idx="9">
                  <c:v>128.88900000000001</c:v>
                </c:pt>
                <c:pt idx="10">
                  <c:v>122.28100000000001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11.641844800000001</c:v>
                  </c:pt>
                  <c:pt idx="1">
                    <c:v>10.818206300000002</c:v>
                  </c:pt>
                  <c:pt idx="2">
                    <c:v>10.196350599999999</c:v>
                  </c:pt>
                  <c:pt idx="3">
                    <c:v>9.4611067999999996</c:v>
                  </c:pt>
                  <c:pt idx="4">
                    <c:v>8.9073820000000001</c:v>
                  </c:pt>
                  <c:pt idx="5">
                    <c:v>9.5393545</c:v>
                  </c:pt>
                  <c:pt idx="6">
                    <c:v>10.239036599999999</c:v>
                  </c:pt>
                  <c:pt idx="7">
                    <c:v>10.955568000000001</c:v>
                  </c:pt>
                  <c:pt idx="8">
                    <c:v>11.434225000000001</c:v>
                  </c:pt>
                  <c:pt idx="9">
                    <c:v>11.6543945</c:v>
                  </c:pt>
                  <c:pt idx="10">
                    <c:v>11.715370399999999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11.641844800000001</c:v>
                  </c:pt>
                  <c:pt idx="1">
                    <c:v>10.818206300000002</c:v>
                  </c:pt>
                  <c:pt idx="2">
                    <c:v>10.196350599999999</c:v>
                  </c:pt>
                  <c:pt idx="3">
                    <c:v>9.4611067999999996</c:v>
                  </c:pt>
                  <c:pt idx="4">
                    <c:v>8.9073820000000001</c:v>
                  </c:pt>
                  <c:pt idx="5">
                    <c:v>9.5393545</c:v>
                  </c:pt>
                  <c:pt idx="6">
                    <c:v>10.239036599999999</c:v>
                  </c:pt>
                  <c:pt idx="7">
                    <c:v>10.955568000000001</c:v>
                  </c:pt>
                  <c:pt idx="8">
                    <c:v>11.434225000000001</c:v>
                  </c:pt>
                  <c:pt idx="9">
                    <c:v>11.6543945</c:v>
                  </c:pt>
                  <c:pt idx="10">
                    <c:v>11.715370399999999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201.416</c:v>
                </c:pt>
                <c:pt idx="1">
                  <c:v>185.56100000000001</c:v>
                </c:pt>
                <c:pt idx="2">
                  <c:v>162.881</c:v>
                </c:pt>
                <c:pt idx="3">
                  <c:v>145.10900000000001</c:v>
                </c:pt>
                <c:pt idx="4">
                  <c:v>132.946</c:v>
                </c:pt>
                <c:pt idx="5">
                  <c:v>144.755</c:v>
                </c:pt>
                <c:pt idx="6">
                  <c:v>161.499</c:v>
                </c:pt>
                <c:pt idx="7">
                  <c:v>188.24</c:v>
                </c:pt>
                <c:pt idx="8">
                  <c:v>207.89500000000001</c:v>
                </c:pt>
                <c:pt idx="9">
                  <c:v>233.55500000000001</c:v>
                </c:pt>
                <c:pt idx="10">
                  <c:v>248.20699999999999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5605120"/>
        <c:axId val="185611392"/>
      </c:barChart>
      <c:catAx>
        <c:axId val="185605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5611392"/>
        <c:crosses val="autoZero"/>
        <c:auto val="1"/>
        <c:lblAlgn val="ctr"/>
        <c:lblOffset val="100"/>
        <c:noMultiLvlLbl val="0"/>
      </c:catAx>
      <c:valAx>
        <c:axId val="185611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5605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97.088999999999999</c:v>
                </c:pt>
                <c:pt idx="1">
                  <c:v>116.971</c:v>
                </c:pt>
                <c:pt idx="2">
                  <c:v>109.52200000000001</c:v>
                </c:pt>
                <c:pt idx="3">
                  <c:v>109.864</c:v>
                </c:pt>
                <c:pt idx="4">
                  <c:v>109.54600000000001</c:v>
                </c:pt>
                <c:pt idx="5">
                  <c:v>113.589</c:v>
                </c:pt>
                <c:pt idx="6">
                  <c:v>116.45</c:v>
                </c:pt>
                <c:pt idx="7">
                  <c:v>122.20399999999999</c:v>
                </c:pt>
                <c:pt idx="8">
                  <c:v>126.351</c:v>
                </c:pt>
                <c:pt idx="9">
                  <c:v>128.88900000000001</c:v>
                </c:pt>
                <c:pt idx="10">
                  <c:v>122.28100000000001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11.641844800000001</c:v>
                  </c:pt>
                  <c:pt idx="1">
                    <c:v>10.818206300000002</c:v>
                  </c:pt>
                  <c:pt idx="2">
                    <c:v>10.196350599999999</c:v>
                  </c:pt>
                  <c:pt idx="3">
                    <c:v>9.4611067999999996</c:v>
                  </c:pt>
                  <c:pt idx="4">
                    <c:v>8.9073820000000001</c:v>
                  </c:pt>
                  <c:pt idx="5">
                    <c:v>9.5393545</c:v>
                  </c:pt>
                  <c:pt idx="6">
                    <c:v>10.239036599999999</c:v>
                  </c:pt>
                  <c:pt idx="7">
                    <c:v>10.955568000000001</c:v>
                  </c:pt>
                  <c:pt idx="8">
                    <c:v>11.434225000000001</c:v>
                  </c:pt>
                  <c:pt idx="9">
                    <c:v>11.6543945</c:v>
                  </c:pt>
                  <c:pt idx="10">
                    <c:v>11.715370399999999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11.641844800000001</c:v>
                  </c:pt>
                  <c:pt idx="1">
                    <c:v>10.818206300000002</c:v>
                  </c:pt>
                  <c:pt idx="2">
                    <c:v>10.196350599999999</c:v>
                  </c:pt>
                  <c:pt idx="3">
                    <c:v>9.4611067999999996</c:v>
                  </c:pt>
                  <c:pt idx="4">
                    <c:v>8.9073820000000001</c:v>
                  </c:pt>
                  <c:pt idx="5">
                    <c:v>9.5393545</c:v>
                  </c:pt>
                  <c:pt idx="6">
                    <c:v>10.239036599999999</c:v>
                  </c:pt>
                  <c:pt idx="7">
                    <c:v>10.955568000000001</c:v>
                  </c:pt>
                  <c:pt idx="8">
                    <c:v>11.434225000000001</c:v>
                  </c:pt>
                  <c:pt idx="9">
                    <c:v>11.6543945</c:v>
                  </c:pt>
                  <c:pt idx="10">
                    <c:v>11.715370399999999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201.416</c:v>
                </c:pt>
                <c:pt idx="1">
                  <c:v>185.56100000000001</c:v>
                </c:pt>
                <c:pt idx="2">
                  <c:v>162.881</c:v>
                </c:pt>
                <c:pt idx="3">
                  <c:v>145.10900000000001</c:v>
                </c:pt>
                <c:pt idx="4">
                  <c:v>132.946</c:v>
                </c:pt>
                <c:pt idx="5">
                  <c:v>144.755</c:v>
                </c:pt>
                <c:pt idx="6">
                  <c:v>161.499</c:v>
                </c:pt>
                <c:pt idx="7">
                  <c:v>188.24</c:v>
                </c:pt>
                <c:pt idx="8">
                  <c:v>207.89500000000001</c:v>
                </c:pt>
                <c:pt idx="9">
                  <c:v>233.55500000000001</c:v>
                </c:pt>
                <c:pt idx="10">
                  <c:v>248.20699999999999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5646080"/>
        <c:axId val="185656448"/>
      </c:barChart>
      <c:catAx>
        <c:axId val="1856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5656448"/>
        <c:crosses val="autoZero"/>
        <c:auto val="1"/>
        <c:lblAlgn val="ctr"/>
        <c:lblOffset val="100"/>
        <c:noMultiLvlLbl val="0"/>
      </c:catAx>
      <c:valAx>
        <c:axId val="185656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5646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softwood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2406.424</c:v>
                </c:pt>
                <c:pt idx="1">
                  <c:v>2494.038</c:v>
                </c:pt>
                <c:pt idx="2">
                  <c:v>2550.1509999999998</c:v>
                </c:pt>
                <c:pt idx="3">
                  <c:v>2514.09</c:v>
                </c:pt>
                <c:pt idx="4">
                  <c:v>2562.8820000000001</c:v>
                </c:pt>
                <c:pt idx="5">
                  <c:v>2553.596</c:v>
                </c:pt>
                <c:pt idx="6">
                  <c:v>2652.34</c:v>
                </c:pt>
                <c:pt idx="7">
                  <c:v>2832.2379999999998</c:v>
                </c:pt>
                <c:pt idx="8">
                  <c:v>2993.953</c:v>
                </c:pt>
                <c:pt idx="9">
                  <c:v>3296.1129999999998</c:v>
                </c:pt>
                <c:pt idx="10">
                  <c:v>2892.64</c:v>
                </c:pt>
                <c:pt idx="12">
                  <c:v>5912.509</c:v>
                </c:pt>
                <c:pt idx="13">
                  <c:v>5625.1850000000004</c:v>
                </c:pt>
                <c:pt idx="14">
                  <c:v>4894.7160000000003</c:v>
                </c:pt>
                <c:pt idx="15">
                  <c:v>4220.1689999999999</c:v>
                </c:pt>
                <c:pt idx="16">
                  <c:v>3298.8</c:v>
                </c:pt>
                <c:pt idx="17">
                  <c:v>2868.3710000000001</c:v>
                </c:pt>
                <c:pt idx="18">
                  <c:v>2582.489</c:v>
                </c:pt>
                <c:pt idx="19">
                  <c:v>2538.145</c:v>
                </c:pt>
                <c:pt idx="20">
                  <c:v>2623.134</c:v>
                </c:pt>
                <c:pt idx="21">
                  <c:v>2951.2460000000001</c:v>
                </c:pt>
                <c:pt idx="22">
                  <c:v>3327.2860000000001</c:v>
                </c:pt>
                <c:pt idx="24">
                  <c:v>8318.9330000000009</c:v>
                </c:pt>
                <c:pt idx="25">
                  <c:v>8119.223</c:v>
                </c:pt>
                <c:pt idx="26">
                  <c:v>7444.8670000000002</c:v>
                </c:pt>
                <c:pt idx="27">
                  <c:v>6734.259</c:v>
                </c:pt>
                <c:pt idx="28">
                  <c:v>5861.6820000000007</c:v>
                </c:pt>
                <c:pt idx="29">
                  <c:v>5421.9670000000006</c:v>
                </c:pt>
                <c:pt idx="30">
                  <c:v>5234.8289999999997</c:v>
                </c:pt>
                <c:pt idx="31">
                  <c:v>5370.3829999999998</c:v>
                </c:pt>
                <c:pt idx="32">
                  <c:v>5617.0869999999995</c:v>
                </c:pt>
                <c:pt idx="33">
                  <c:v>6247.3590000000004</c:v>
                </c:pt>
                <c:pt idx="34">
                  <c:v>6219.9259999999995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5238272"/>
        <c:axId val="185240192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388.35599999999999</c:v>
                </c:pt>
                <c:pt idx="1">
                  <c:v>584.85500000000002</c:v>
                </c:pt>
                <c:pt idx="2">
                  <c:v>547.61</c:v>
                </c:pt>
                <c:pt idx="3">
                  <c:v>549.32000000000005</c:v>
                </c:pt>
                <c:pt idx="4">
                  <c:v>547.73</c:v>
                </c:pt>
                <c:pt idx="5">
                  <c:v>567.94499999999994</c:v>
                </c:pt>
                <c:pt idx="6">
                  <c:v>582.25</c:v>
                </c:pt>
                <c:pt idx="7">
                  <c:v>611.02</c:v>
                </c:pt>
                <c:pt idx="8">
                  <c:v>631.755</c:v>
                </c:pt>
                <c:pt idx="9">
                  <c:v>644.44500000000005</c:v>
                </c:pt>
                <c:pt idx="10">
                  <c:v>611.40499999999997</c:v>
                </c:pt>
                <c:pt idx="12">
                  <c:v>805.66399999999999</c:v>
                </c:pt>
                <c:pt idx="13">
                  <c:v>927.80500000000006</c:v>
                </c:pt>
                <c:pt idx="14">
                  <c:v>814.40499999999997</c:v>
                </c:pt>
                <c:pt idx="15">
                  <c:v>725.54500000000007</c:v>
                </c:pt>
                <c:pt idx="16">
                  <c:v>664.73</c:v>
                </c:pt>
                <c:pt idx="17">
                  <c:v>723.77499999999998</c:v>
                </c:pt>
                <c:pt idx="18">
                  <c:v>807.495</c:v>
                </c:pt>
                <c:pt idx="19">
                  <c:v>941.2</c:v>
                </c:pt>
                <c:pt idx="20">
                  <c:v>1039.4750000000001</c:v>
                </c:pt>
                <c:pt idx="21">
                  <c:v>1167.7750000000001</c:v>
                </c:pt>
                <c:pt idx="22">
                  <c:v>1241.0349999999999</c:v>
                </c:pt>
                <c:pt idx="24">
                  <c:v>1194.02</c:v>
                </c:pt>
                <c:pt idx="25">
                  <c:v>1512.6600000000003</c:v>
                </c:pt>
                <c:pt idx="26">
                  <c:v>1362.0150000000001</c:v>
                </c:pt>
                <c:pt idx="27">
                  <c:v>1274.865</c:v>
                </c:pt>
                <c:pt idx="28">
                  <c:v>1212.46</c:v>
                </c:pt>
                <c:pt idx="29">
                  <c:v>1291.72</c:v>
                </c:pt>
                <c:pt idx="30">
                  <c:v>1389.7450000000001</c:v>
                </c:pt>
                <c:pt idx="31">
                  <c:v>1552.22</c:v>
                </c:pt>
                <c:pt idx="32">
                  <c:v>1671.23</c:v>
                </c:pt>
                <c:pt idx="33">
                  <c:v>1812.22</c:v>
                </c:pt>
                <c:pt idx="34">
                  <c:v>1852.44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5241984"/>
        <c:axId val="185243520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401.78399999999999</c:v>
                </c:pt>
                <c:pt idx="1">
                  <c:v>519.33500000000004</c:v>
                </c:pt>
                <c:pt idx="2">
                  <c:v>580.28</c:v>
                </c:pt>
                <c:pt idx="3">
                  <c:v>495.09999999999997</c:v>
                </c:pt>
                <c:pt idx="4">
                  <c:v>555.26</c:v>
                </c:pt>
                <c:pt idx="5">
                  <c:v>469.75</c:v>
                </c:pt>
                <c:pt idx="6">
                  <c:v>403.33</c:v>
                </c:pt>
                <c:pt idx="7">
                  <c:v>450.19</c:v>
                </c:pt>
                <c:pt idx="8">
                  <c:v>330.92500000000001</c:v>
                </c:pt>
                <c:pt idx="9">
                  <c:v>1040.8700000000001</c:v>
                </c:pt>
                <c:pt idx="10">
                  <c:v>379.06999999999994</c:v>
                </c:pt>
                <c:pt idx="12">
                  <c:v>1092.9880000000001</c:v>
                </c:pt>
                <c:pt idx="13">
                  <c:v>1614.0450000000001</c:v>
                </c:pt>
                <c:pt idx="14">
                  <c:v>1488.9549999999999</c:v>
                </c:pt>
                <c:pt idx="15">
                  <c:v>1646.915</c:v>
                </c:pt>
                <c:pt idx="16">
                  <c:v>1095.1600000000001</c:v>
                </c:pt>
                <c:pt idx="17">
                  <c:v>1009.6550000000001</c:v>
                </c:pt>
                <c:pt idx="18">
                  <c:v>851.83999999999992</c:v>
                </c:pt>
                <c:pt idx="19">
                  <c:v>856.20999999999992</c:v>
                </c:pt>
                <c:pt idx="20">
                  <c:v>711.36500000000001</c:v>
                </c:pt>
                <c:pt idx="21">
                  <c:v>791.73500000000001</c:v>
                </c:pt>
                <c:pt idx="22">
                  <c:v>793.54</c:v>
                </c:pt>
                <c:pt idx="24">
                  <c:v>1494.7719999999999</c:v>
                </c:pt>
                <c:pt idx="25">
                  <c:v>2133.38</c:v>
                </c:pt>
                <c:pt idx="26">
                  <c:v>2069.2349999999997</c:v>
                </c:pt>
                <c:pt idx="27">
                  <c:v>2142.0149999999999</c:v>
                </c:pt>
                <c:pt idx="28">
                  <c:v>1650.42</c:v>
                </c:pt>
                <c:pt idx="29">
                  <c:v>1479.4050000000002</c:v>
                </c:pt>
                <c:pt idx="30">
                  <c:v>1255.17</c:v>
                </c:pt>
                <c:pt idx="31">
                  <c:v>1306.3999999999999</c:v>
                </c:pt>
                <c:pt idx="32">
                  <c:v>1042.29</c:v>
                </c:pt>
                <c:pt idx="33">
                  <c:v>1832.605</c:v>
                </c:pt>
                <c:pt idx="34">
                  <c:v>1172.6099999999999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241984"/>
        <c:axId val="185243520"/>
      </c:lineChart>
      <c:catAx>
        <c:axId val="185238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8524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2401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5238272"/>
        <c:crosses val="autoZero"/>
        <c:crossBetween val="between"/>
      </c:valAx>
      <c:catAx>
        <c:axId val="185241984"/>
        <c:scaling>
          <c:orientation val="minMax"/>
        </c:scaling>
        <c:delete val="1"/>
        <c:axPos val="b"/>
        <c:majorTickMark val="out"/>
        <c:minorTickMark val="none"/>
        <c:tickLblPos val="nextTo"/>
        <c:crossAx val="185243520"/>
        <c:crosses val="autoZero"/>
        <c:auto val="0"/>
        <c:lblAlgn val="ctr"/>
        <c:lblOffset val="100"/>
        <c:noMultiLvlLbl val="0"/>
      </c:catAx>
      <c:valAx>
        <c:axId val="185243520"/>
        <c:scaling>
          <c:orientation val="minMax"/>
          <c:max val="9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524198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2406.424</c:v>
                </c:pt>
                <c:pt idx="1">
                  <c:v>2494.038</c:v>
                </c:pt>
                <c:pt idx="2">
                  <c:v>2550.1509999999998</c:v>
                </c:pt>
                <c:pt idx="3">
                  <c:v>2514.09</c:v>
                </c:pt>
                <c:pt idx="4">
                  <c:v>2562.8820000000001</c:v>
                </c:pt>
                <c:pt idx="5">
                  <c:v>2553.596</c:v>
                </c:pt>
                <c:pt idx="6">
                  <c:v>2652.34</c:v>
                </c:pt>
                <c:pt idx="7">
                  <c:v>2832.2379999999998</c:v>
                </c:pt>
                <c:pt idx="8">
                  <c:v>2993.953</c:v>
                </c:pt>
                <c:pt idx="9">
                  <c:v>3296.1129999999998</c:v>
                </c:pt>
                <c:pt idx="10">
                  <c:v>2892.64</c:v>
                </c:pt>
                <c:pt idx="12">
                  <c:v>5912.509</c:v>
                </c:pt>
                <c:pt idx="13">
                  <c:v>5625.1850000000004</c:v>
                </c:pt>
                <c:pt idx="14">
                  <c:v>4894.7160000000003</c:v>
                </c:pt>
                <c:pt idx="15">
                  <c:v>4220.1689999999999</c:v>
                </c:pt>
                <c:pt idx="16">
                  <c:v>3298.8</c:v>
                </c:pt>
                <c:pt idx="17">
                  <c:v>2868.3710000000001</c:v>
                </c:pt>
                <c:pt idx="18">
                  <c:v>2582.489</c:v>
                </c:pt>
                <c:pt idx="19">
                  <c:v>2538.145</c:v>
                </c:pt>
                <c:pt idx="20">
                  <c:v>2623.134</c:v>
                </c:pt>
                <c:pt idx="21">
                  <c:v>2951.2460000000001</c:v>
                </c:pt>
                <c:pt idx="22">
                  <c:v>3327.2860000000001</c:v>
                </c:pt>
                <c:pt idx="24">
                  <c:v>8318.9330000000009</c:v>
                </c:pt>
                <c:pt idx="25">
                  <c:v>8119.223</c:v>
                </c:pt>
                <c:pt idx="26">
                  <c:v>7444.8670000000002</c:v>
                </c:pt>
                <c:pt idx="27">
                  <c:v>6734.259</c:v>
                </c:pt>
                <c:pt idx="28">
                  <c:v>5861.6820000000007</c:v>
                </c:pt>
                <c:pt idx="29">
                  <c:v>5421.9670000000006</c:v>
                </c:pt>
                <c:pt idx="30">
                  <c:v>5234.8289999999997</c:v>
                </c:pt>
                <c:pt idx="31">
                  <c:v>5370.3829999999998</c:v>
                </c:pt>
                <c:pt idx="32">
                  <c:v>5617.0869999999995</c:v>
                </c:pt>
                <c:pt idx="33">
                  <c:v>6247.3590000000004</c:v>
                </c:pt>
                <c:pt idx="34">
                  <c:v>6219.9259999999995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5943936"/>
        <c:axId val="185962496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388.35599999999999</c:v>
                </c:pt>
                <c:pt idx="1">
                  <c:v>584.85500000000002</c:v>
                </c:pt>
                <c:pt idx="2">
                  <c:v>547.61</c:v>
                </c:pt>
                <c:pt idx="3">
                  <c:v>549.32000000000005</c:v>
                </c:pt>
                <c:pt idx="4">
                  <c:v>547.73</c:v>
                </c:pt>
                <c:pt idx="5">
                  <c:v>567.94499999999994</c:v>
                </c:pt>
                <c:pt idx="6">
                  <c:v>582.25</c:v>
                </c:pt>
                <c:pt idx="7">
                  <c:v>611.02</c:v>
                </c:pt>
                <c:pt idx="8">
                  <c:v>631.755</c:v>
                </c:pt>
                <c:pt idx="9">
                  <c:v>644.44500000000005</c:v>
                </c:pt>
                <c:pt idx="10">
                  <c:v>611.40499999999997</c:v>
                </c:pt>
                <c:pt idx="12">
                  <c:v>805.66399999999999</c:v>
                </c:pt>
                <c:pt idx="13">
                  <c:v>927.80500000000006</c:v>
                </c:pt>
                <c:pt idx="14">
                  <c:v>814.40499999999997</c:v>
                </c:pt>
                <c:pt idx="15">
                  <c:v>725.54500000000007</c:v>
                </c:pt>
                <c:pt idx="16">
                  <c:v>664.73</c:v>
                </c:pt>
                <c:pt idx="17">
                  <c:v>723.77499999999998</c:v>
                </c:pt>
                <c:pt idx="18">
                  <c:v>807.495</c:v>
                </c:pt>
                <c:pt idx="19">
                  <c:v>941.2</c:v>
                </c:pt>
                <c:pt idx="20">
                  <c:v>1039.4750000000001</c:v>
                </c:pt>
                <c:pt idx="21">
                  <c:v>1167.7750000000001</c:v>
                </c:pt>
                <c:pt idx="22">
                  <c:v>1241.0349999999999</c:v>
                </c:pt>
                <c:pt idx="24">
                  <c:v>1194.02</c:v>
                </c:pt>
                <c:pt idx="25">
                  <c:v>1512.6600000000003</c:v>
                </c:pt>
                <c:pt idx="26">
                  <c:v>1362.0150000000001</c:v>
                </c:pt>
                <c:pt idx="27">
                  <c:v>1274.865</c:v>
                </c:pt>
                <c:pt idx="28">
                  <c:v>1212.46</c:v>
                </c:pt>
                <c:pt idx="29">
                  <c:v>1291.72</c:v>
                </c:pt>
                <c:pt idx="30">
                  <c:v>1389.7450000000001</c:v>
                </c:pt>
                <c:pt idx="31">
                  <c:v>1552.22</c:v>
                </c:pt>
                <c:pt idx="32">
                  <c:v>1671.23</c:v>
                </c:pt>
                <c:pt idx="33">
                  <c:v>1812.22</c:v>
                </c:pt>
                <c:pt idx="34">
                  <c:v>1852.44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5964032"/>
        <c:axId val="185965568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401.78399999999999</c:v>
                </c:pt>
                <c:pt idx="1">
                  <c:v>519.33500000000004</c:v>
                </c:pt>
                <c:pt idx="2">
                  <c:v>580.28</c:v>
                </c:pt>
                <c:pt idx="3">
                  <c:v>495.09999999999997</c:v>
                </c:pt>
                <c:pt idx="4">
                  <c:v>555.26</c:v>
                </c:pt>
                <c:pt idx="5">
                  <c:v>469.75</c:v>
                </c:pt>
                <c:pt idx="6">
                  <c:v>403.33</c:v>
                </c:pt>
                <c:pt idx="7">
                  <c:v>450.19</c:v>
                </c:pt>
                <c:pt idx="8">
                  <c:v>330.92500000000001</c:v>
                </c:pt>
                <c:pt idx="9">
                  <c:v>1040.8700000000001</c:v>
                </c:pt>
                <c:pt idx="10">
                  <c:v>379.06999999999994</c:v>
                </c:pt>
                <c:pt idx="12">
                  <c:v>1092.9880000000001</c:v>
                </c:pt>
                <c:pt idx="13">
                  <c:v>1614.0450000000001</c:v>
                </c:pt>
                <c:pt idx="14">
                  <c:v>1488.9549999999999</c:v>
                </c:pt>
                <c:pt idx="15">
                  <c:v>1646.915</c:v>
                </c:pt>
                <c:pt idx="16">
                  <c:v>1095.1600000000001</c:v>
                </c:pt>
                <c:pt idx="17">
                  <c:v>1009.6550000000001</c:v>
                </c:pt>
                <c:pt idx="18">
                  <c:v>851.83999999999992</c:v>
                </c:pt>
                <c:pt idx="19">
                  <c:v>856.20999999999992</c:v>
                </c:pt>
                <c:pt idx="20">
                  <c:v>711.36500000000001</c:v>
                </c:pt>
                <c:pt idx="21">
                  <c:v>791.73500000000001</c:v>
                </c:pt>
                <c:pt idx="22">
                  <c:v>793.54</c:v>
                </c:pt>
                <c:pt idx="24">
                  <c:v>1494.7719999999999</c:v>
                </c:pt>
                <c:pt idx="25">
                  <c:v>2133.38</c:v>
                </c:pt>
                <c:pt idx="26">
                  <c:v>2069.2349999999997</c:v>
                </c:pt>
                <c:pt idx="27">
                  <c:v>2142.0149999999999</c:v>
                </c:pt>
                <c:pt idx="28">
                  <c:v>1650.42</c:v>
                </c:pt>
                <c:pt idx="29">
                  <c:v>1479.4050000000002</c:v>
                </c:pt>
                <c:pt idx="30">
                  <c:v>1255.17</c:v>
                </c:pt>
                <c:pt idx="31">
                  <c:v>1306.3999999999999</c:v>
                </c:pt>
                <c:pt idx="32">
                  <c:v>1042.29</c:v>
                </c:pt>
                <c:pt idx="33">
                  <c:v>1832.605</c:v>
                </c:pt>
                <c:pt idx="34">
                  <c:v>1172.6099999999999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964032"/>
        <c:axId val="185965568"/>
      </c:lineChart>
      <c:catAx>
        <c:axId val="18594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85962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962496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5943936"/>
        <c:crosses val="autoZero"/>
        <c:crossBetween val="between"/>
      </c:valAx>
      <c:catAx>
        <c:axId val="185964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85965568"/>
        <c:crosses val="autoZero"/>
        <c:auto val="0"/>
        <c:lblAlgn val="ctr"/>
        <c:lblOffset val="100"/>
        <c:noMultiLvlLbl val="0"/>
      </c:catAx>
      <c:valAx>
        <c:axId val="185965568"/>
        <c:scaling>
          <c:orientation val="minMax"/>
          <c:max val="9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596403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hardwood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3.4529999999999998</c:v>
                </c:pt>
                <c:pt idx="1">
                  <c:v>3.085</c:v>
                </c:pt>
                <c:pt idx="2">
                  <c:v>4.0259999999999998</c:v>
                </c:pt>
                <c:pt idx="3">
                  <c:v>2.492</c:v>
                </c:pt>
                <c:pt idx="4">
                  <c:v>4.0460000000000003</c:v>
                </c:pt>
                <c:pt idx="5">
                  <c:v>3.82</c:v>
                </c:pt>
                <c:pt idx="6">
                  <c:v>4.96</c:v>
                </c:pt>
                <c:pt idx="7">
                  <c:v>4.1829999999999998</c:v>
                </c:pt>
                <c:pt idx="8">
                  <c:v>5.048</c:v>
                </c:pt>
                <c:pt idx="9">
                  <c:v>8.9589999999999996</c:v>
                </c:pt>
                <c:pt idx="10">
                  <c:v>5.1870000000000003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312.93900000000002</c:v>
                </c:pt>
                <c:pt idx="1">
                  <c:v>230.13499999999999</c:v>
                </c:pt>
                <c:pt idx="2">
                  <c:v>132.29499999999999</c:v>
                </c:pt>
                <c:pt idx="3">
                  <c:v>97.617000000000004</c:v>
                </c:pt>
                <c:pt idx="4">
                  <c:v>102.22799999999999</c:v>
                </c:pt>
                <c:pt idx="5">
                  <c:v>88.022999999999996</c:v>
                </c:pt>
                <c:pt idx="6">
                  <c:v>133.364</c:v>
                </c:pt>
                <c:pt idx="7">
                  <c:v>111.53400000000001</c:v>
                </c:pt>
                <c:pt idx="8">
                  <c:v>143.5</c:v>
                </c:pt>
                <c:pt idx="9">
                  <c:v>123.72199999999999</c:v>
                </c:pt>
                <c:pt idx="10">
                  <c:v>151.726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316.392</c:v>
                </c:pt>
                <c:pt idx="1">
                  <c:v>233.22</c:v>
                </c:pt>
                <c:pt idx="2">
                  <c:v>136.321</c:v>
                </c:pt>
                <c:pt idx="3">
                  <c:v>100.10900000000001</c:v>
                </c:pt>
                <c:pt idx="4">
                  <c:v>106.274</c:v>
                </c:pt>
                <c:pt idx="5">
                  <c:v>91.842999999999989</c:v>
                </c:pt>
                <c:pt idx="6">
                  <c:v>138.32400000000001</c:v>
                </c:pt>
                <c:pt idx="7">
                  <c:v>115.71700000000001</c:v>
                </c:pt>
                <c:pt idx="8">
                  <c:v>148.548</c:v>
                </c:pt>
                <c:pt idx="9">
                  <c:v>132.68099999999998</c:v>
                </c:pt>
                <c:pt idx="10">
                  <c:v>156.91300000000001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58240"/>
        <c:axId val="186060160"/>
      </c:lineChart>
      <c:catAx>
        <c:axId val="186058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6060160"/>
        <c:crosses val="autoZero"/>
        <c:auto val="1"/>
        <c:lblAlgn val="ctr"/>
        <c:lblOffset val="100"/>
        <c:noMultiLvlLbl val="0"/>
      </c:catAx>
      <c:valAx>
        <c:axId val="186060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6058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3.4529999999999998</c:v>
                </c:pt>
                <c:pt idx="1">
                  <c:v>3.085</c:v>
                </c:pt>
                <c:pt idx="2">
                  <c:v>4.0259999999999998</c:v>
                </c:pt>
                <c:pt idx="3">
                  <c:v>2.492</c:v>
                </c:pt>
                <c:pt idx="4">
                  <c:v>4.0460000000000003</c:v>
                </c:pt>
                <c:pt idx="5">
                  <c:v>3.82</c:v>
                </c:pt>
                <c:pt idx="6">
                  <c:v>4.96</c:v>
                </c:pt>
                <c:pt idx="7">
                  <c:v>4.1829999999999998</c:v>
                </c:pt>
                <c:pt idx="8">
                  <c:v>5.048</c:v>
                </c:pt>
                <c:pt idx="9">
                  <c:v>8.9589999999999996</c:v>
                </c:pt>
                <c:pt idx="10">
                  <c:v>5.1870000000000003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312.93900000000002</c:v>
                </c:pt>
                <c:pt idx="1">
                  <c:v>230.13499999999999</c:v>
                </c:pt>
                <c:pt idx="2">
                  <c:v>132.29499999999999</c:v>
                </c:pt>
                <c:pt idx="3">
                  <c:v>97.617000000000004</c:v>
                </c:pt>
                <c:pt idx="4">
                  <c:v>102.22799999999999</c:v>
                </c:pt>
                <c:pt idx="5">
                  <c:v>88.022999999999996</c:v>
                </c:pt>
                <c:pt idx="6">
                  <c:v>133.364</c:v>
                </c:pt>
                <c:pt idx="7">
                  <c:v>111.53400000000001</c:v>
                </c:pt>
                <c:pt idx="8">
                  <c:v>143.5</c:v>
                </c:pt>
                <c:pt idx="9">
                  <c:v>123.72199999999999</c:v>
                </c:pt>
                <c:pt idx="10">
                  <c:v>151.726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316.392</c:v>
                </c:pt>
                <c:pt idx="1">
                  <c:v>233.22</c:v>
                </c:pt>
                <c:pt idx="2">
                  <c:v>136.321</c:v>
                </c:pt>
                <c:pt idx="3">
                  <c:v>100.10900000000001</c:v>
                </c:pt>
                <c:pt idx="4">
                  <c:v>106.274</c:v>
                </c:pt>
                <c:pt idx="5">
                  <c:v>91.842999999999989</c:v>
                </c:pt>
                <c:pt idx="6">
                  <c:v>138.32400000000001</c:v>
                </c:pt>
                <c:pt idx="7">
                  <c:v>115.71700000000001</c:v>
                </c:pt>
                <c:pt idx="8">
                  <c:v>148.548</c:v>
                </c:pt>
                <c:pt idx="9">
                  <c:v>132.68099999999998</c:v>
                </c:pt>
                <c:pt idx="10">
                  <c:v>156.91300000000001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03680"/>
        <c:axId val="186126336"/>
      </c:lineChart>
      <c:catAx>
        <c:axId val="18610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6126336"/>
        <c:crosses val="autoZero"/>
        <c:auto val="1"/>
        <c:lblAlgn val="ctr"/>
        <c:lblOffset val="100"/>
        <c:noMultiLvlLbl val="0"/>
      </c:catAx>
      <c:valAx>
        <c:axId val="1861263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6103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hardwood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3.4529999999999998</c:v>
                </c:pt>
                <c:pt idx="1">
                  <c:v>3.085</c:v>
                </c:pt>
                <c:pt idx="2">
                  <c:v>4.0259999999999998</c:v>
                </c:pt>
                <c:pt idx="3">
                  <c:v>2.492</c:v>
                </c:pt>
                <c:pt idx="4">
                  <c:v>4.0460000000000003</c:v>
                </c:pt>
                <c:pt idx="5">
                  <c:v>3.82</c:v>
                </c:pt>
                <c:pt idx="6">
                  <c:v>4.96</c:v>
                </c:pt>
                <c:pt idx="7">
                  <c:v>4.1829999999999998</c:v>
                </c:pt>
                <c:pt idx="8">
                  <c:v>5.048</c:v>
                </c:pt>
                <c:pt idx="9">
                  <c:v>8.9589999999999996</c:v>
                </c:pt>
                <c:pt idx="10">
                  <c:v>5.1870000000000003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53.543862900000001</c:v>
                  </c:pt>
                  <c:pt idx="1">
                    <c:v>26.074295499999998</c:v>
                  </c:pt>
                  <c:pt idx="2">
                    <c:v>20.439577499999999</c:v>
                  </c:pt>
                  <c:pt idx="3">
                    <c:v>14.984209499999999</c:v>
                  </c:pt>
                  <c:pt idx="4">
                    <c:v>14.649272399999999</c:v>
                  </c:pt>
                  <c:pt idx="5">
                    <c:v>10.474736999999999</c:v>
                  </c:pt>
                  <c:pt idx="6">
                    <c:v>15.750288400000002</c:v>
                  </c:pt>
                  <c:pt idx="7">
                    <c:v>12.8598702</c:v>
                  </c:pt>
                  <c:pt idx="8">
                    <c:v>20.649650000000001</c:v>
                  </c:pt>
                  <c:pt idx="9">
                    <c:v>13.411464799999999</c:v>
                  </c:pt>
                  <c:pt idx="10">
                    <c:v>16.765723000000001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53.543862900000001</c:v>
                  </c:pt>
                  <c:pt idx="1">
                    <c:v>26.074295499999998</c:v>
                  </c:pt>
                  <c:pt idx="2">
                    <c:v>20.439577499999999</c:v>
                  </c:pt>
                  <c:pt idx="3">
                    <c:v>14.984209499999999</c:v>
                  </c:pt>
                  <c:pt idx="4">
                    <c:v>14.649272399999999</c:v>
                  </c:pt>
                  <c:pt idx="5">
                    <c:v>10.474736999999999</c:v>
                  </c:pt>
                  <c:pt idx="6">
                    <c:v>15.750288400000002</c:v>
                  </c:pt>
                  <c:pt idx="7">
                    <c:v>12.8598702</c:v>
                  </c:pt>
                  <c:pt idx="8">
                    <c:v>20.649650000000001</c:v>
                  </c:pt>
                  <c:pt idx="9">
                    <c:v>13.411464799999999</c:v>
                  </c:pt>
                  <c:pt idx="10">
                    <c:v>16.765723000000001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312.93900000000002</c:v>
                </c:pt>
                <c:pt idx="1">
                  <c:v>230.13499999999999</c:v>
                </c:pt>
                <c:pt idx="2">
                  <c:v>132.29499999999999</c:v>
                </c:pt>
                <c:pt idx="3">
                  <c:v>97.617000000000004</c:v>
                </c:pt>
                <c:pt idx="4">
                  <c:v>102.22799999999999</c:v>
                </c:pt>
                <c:pt idx="5">
                  <c:v>88.022999999999996</c:v>
                </c:pt>
                <c:pt idx="6">
                  <c:v>133.364</c:v>
                </c:pt>
                <c:pt idx="7">
                  <c:v>111.53400000000001</c:v>
                </c:pt>
                <c:pt idx="8">
                  <c:v>143.5</c:v>
                </c:pt>
                <c:pt idx="9">
                  <c:v>123.72199999999999</c:v>
                </c:pt>
                <c:pt idx="10">
                  <c:v>151.726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6983936"/>
        <c:axId val="186985856"/>
      </c:bar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6985856"/>
        <c:crosses val="autoZero"/>
        <c:auto val="1"/>
        <c:lblAlgn val="ctr"/>
        <c:lblOffset val="100"/>
        <c:noMultiLvlLbl val="0"/>
      </c:catAx>
      <c:valAx>
        <c:axId val="186985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6983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ownership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-5.7157745353368782E-2"/>
                  <c:y val="-0.2170126652218375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8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2084.1569312808356</c:v>
                </c:pt>
                <c:pt idx="1">
                  <c:v>13119.398087414806</c:v>
                </c:pt>
                <c:pt idx="2">
                  <c:v>1950.4550660597627</c:v>
                </c:pt>
                <c:pt idx="3">
                  <c:v>525.14428058264969</c:v>
                </c:pt>
                <c:pt idx="4">
                  <c:v>155.34219419857556</c:v>
                </c:pt>
                <c:pt idx="5">
                  <c:v>152.16227906868761</c:v>
                </c:pt>
                <c:pt idx="6">
                  <c:v>1213.2037238755479</c:v>
                </c:pt>
                <c:pt idx="7">
                  <c:v>0</c:v>
                </c:pt>
                <c:pt idx="8">
                  <c:v>0</c:v>
                </c:pt>
                <c:pt idx="9">
                  <c:v>9.6877584319849976</c:v>
                </c:pt>
                <c:pt idx="10">
                  <c:v>37.454759006275076</c:v>
                </c:pt>
                <c:pt idx="11">
                  <c:v>9.0536028416000001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54825.413428423366</c:v>
                </c:pt>
                <c:pt idx="1">
                  <c:v>21010.875723812271</c:v>
                </c:pt>
                <c:pt idx="2">
                  <c:v>1208.3116620790277</c:v>
                </c:pt>
                <c:pt idx="3">
                  <c:v>614.93961895541383</c:v>
                </c:pt>
                <c:pt idx="4">
                  <c:v>1817.0936051883157</c:v>
                </c:pt>
                <c:pt idx="5">
                  <c:v>2413.6222242902295</c:v>
                </c:pt>
                <c:pt idx="6">
                  <c:v>4858.9450897320476</c:v>
                </c:pt>
                <c:pt idx="7">
                  <c:v>274.22719106242005</c:v>
                </c:pt>
                <c:pt idx="8">
                  <c:v>0</c:v>
                </c:pt>
                <c:pt idx="9">
                  <c:v>517.20149883377053</c:v>
                </c:pt>
                <c:pt idx="10">
                  <c:v>3382.7940584550092</c:v>
                </c:pt>
                <c:pt idx="11">
                  <c:v>133.09056502246517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3.4529999999999998</c:v>
                </c:pt>
                <c:pt idx="1">
                  <c:v>3.085</c:v>
                </c:pt>
                <c:pt idx="2">
                  <c:v>4.0259999999999998</c:v>
                </c:pt>
                <c:pt idx="3">
                  <c:v>2.492</c:v>
                </c:pt>
                <c:pt idx="4">
                  <c:v>4.0460000000000003</c:v>
                </c:pt>
                <c:pt idx="5">
                  <c:v>3.82</c:v>
                </c:pt>
                <c:pt idx="6">
                  <c:v>4.96</c:v>
                </c:pt>
                <c:pt idx="7">
                  <c:v>4.1829999999999998</c:v>
                </c:pt>
                <c:pt idx="8">
                  <c:v>5.048</c:v>
                </c:pt>
                <c:pt idx="9">
                  <c:v>8.9589999999999996</c:v>
                </c:pt>
                <c:pt idx="10">
                  <c:v>5.1870000000000003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53.543862900000001</c:v>
                  </c:pt>
                  <c:pt idx="1">
                    <c:v>26.074295499999998</c:v>
                  </c:pt>
                  <c:pt idx="2">
                    <c:v>20.439577499999999</c:v>
                  </c:pt>
                  <c:pt idx="3">
                    <c:v>14.984209499999999</c:v>
                  </c:pt>
                  <c:pt idx="4">
                    <c:v>14.649272399999999</c:v>
                  </c:pt>
                  <c:pt idx="5">
                    <c:v>10.474736999999999</c:v>
                  </c:pt>
                  <c:pt idx="6">
                    <c:v>15.750288400000002</c:v>
                  </c:pt>
                  <c:pt idx="7">
                    <c:v>12.8598702</c:v>
                  </c:pt>
                  <c:pt idx="8">
                    <c:v>20.649650000000001</c:v>
                  </c:pt>
                  <c:pt idx="9">
                    <c:v>13.411464799999999</c:v>
                  </c:pt>
                  <c:pt idx="10">
                    <c:v>16.765723000000001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53.543862900000001</c:v>
                  </c:pt>
                  <c:pt idx="1">
                    <c:v>26.074295499999998</c:v>
                  </c:pt>
                  <c:pt idx="2">
                    <c:v>20.439577499999999</c:v>
                  </c:pt>
                  <c:pt idx="3">
                    <c:v>14.984209499999999</c:v>
                  </c:pt>
                  <c:pt idx="4">
                    <c:v>14.649272399999999</c:v>
                  </c:pt>
                  <c:pt idx="5">
                    <c:v>10.474736999999999</c:v>
                  </c:pt>
                  <c:pt idx="6">
                    <c:v>15.750288400000002</c:v>
                  </c:pt>
                  <c:pt idx="7">
                    <c:v>12.8598702</c:v>
                  </c:pt>
                  <c:pt idx="8">
                    <c:v>20.649650000000001</c:v>
                  </c:pt>
                  <c:pt idx="9">
                    <c:v>13.411464799999999</c:v>
                  </c:pt>
                  <c:pt idx="10">
                    <c:v>16.765723000000001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312.93900000000002</c:v>
                </c:pt>
                <c:pt idx="1">
                  <c:v>230.13499999999999</c:v>
                </c:pt>
                <c:pt idx="2">
                  <c:v>132.29499999999999</c:v>
                </c:pt>
                <c:pt idx="3">
                  <c:v>97.617000000000004</c:v>
                </c:pt>
                <c:pt idx="4">
                  <c:v>102.22799999999999</c:v>
                </c:pt>
                <c:pt idx="5">
                  <c:v>88.022999999999996</c:v>
                </c:pt>
                <c:pt idx="6">
                  <c:v>133.364</c:v>
                </c:pt>
                <c:pt idx="7">
                  <c:v>111.53400000000001</c:v>
                </c:pt>
                <c:pt idx="8">
                  <c:v>143.5</c:v>
                </c:pt>
                <c:pt idx="9">
                  <c:v>123.72199999999999</c:v>
                </c:pt>
                <c:pt idx="10">
                  <c:v>151.726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7033088"/>
        <c:axId val="187035008"/>
      </c:barChart>
      <c:catAx>
        <c:axId val="18703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7035008"/>
        <c:crosses val="autoZero"/>
        <c:auto val="1"/>
        <c:lblAlgn val="ctr"/>
        <c:lblOffset val="100"/>
        <c:noMultiLvlLbl val="0"/>
      </c:catAx>
      <c:valAx>
        <c:axId val="187035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7033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345.17099999999999</c:v>
                </c:pt>
                <c:pt idx="1">
                  <c:v>379.89100000000002</c:v>
                </c:pt>
                <c:pt idx="2">
                  <c:v>414.10500000000002</c:v>
                </c:pt>
                <c:pt idx="3">
                  <c:v>453.22199999999998</c:v>
                </c:pt>
                <c:pt idx="4">
                  <c:v>487.601</c:v>
                </c:pt>
                <c:pt idx="5">
                  <c:v>520.70100000000002</c:v>
                </c:pt>
                <c:pt idx="6">
                  <c:v>546.24400000000003</c:v>
                </c:pt>
                <c:pt idx="7">
                  <c:v>572.976</c:v>
                </c:pt>
                <c:pt idx="8">
                  <c:v>593.77</c:v>
                </c:pt>
                <c:pt idx="9">
                  <c:v>605.85599999999999</c:v>
                </c:pt>
                <c:pt idx="10">
                  <c:v>610.69100000000003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472.01791680000008</c:v>
                  </c:pt>
                  <c:pt idx="1">
                    <c:v>477.96415210000009</c:v>
                  </c:pt>
                  <c:pt idx="2">
                    <c:v>503.041494</c:v>
                  </c:pt>
                  <c:pt idx="3">
                    <c:v>531.29700360000004</c:v>
                  </c:pt>
                  <c:pt idx="4">
                    <c:v>559.83443209999996</c:v>
                  </c:pt>
                  <c:pt idx="5">
                    <c:v>585.28329840000004</c:v>
                  </c:pt>
                  <c:pt idx="6">
                    <c:v>607.32485930000007</c:v>
                  </c:pt>
                  <c:pt idx="7">
                    <c:v>623.75840159999996</c:v>
                  </c:pt>
                  <c:pt idx="8">
                    <c:v>644.25062309999998</c:v>
                  </c:pt>
                  <c:pt idx="9">
                    <c:v>671.60395740000013</c:v>
                  </c:pt>
                  <c:pt idx="10">
                    <c:v>701.98173039999995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472.01791680000008</c:v>
                  </c:pt>
                  <c:pt idx="1">
                    <c:v>477.96415210000009</c:v>
                  </c:pt>
                  <c:pt idx="2">
                    <c:v>503.041494</c:v>
                  </c:pt>
                  <c:pt idx="3">
                    <c:v>531.29700360000004</c:v>
                  </c:pt>
                  <c:pt idx="4">
                    <c:v>559.83443209999996</c:v>
                  </c:pt>
                  <c:pt idx="5">
                    <c:v>585.28329840000004</c:v>
                  </c:pt>
                  <c:pt idx="6">
                    <c:v>607.32485930000007</c:v>
                  </c:pt>
                  <c:pt idx="7">
                    <c:v>623.75840159999996</c:v>
                  </c:pt>
                  <c:pt idx="8">
                    <c:v>644.25062309999998</c:v>
                  </c:pt>
                  <c:pt idx="9">
                    <c:v>671.60395740000013</c:v>
                  </c:pt>
                  <c:pt idx="10">
                    <c:v>701.98173039999995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11158.816000000001</c:v>
                </c:pt>
                <c:pt idx="1">
                  <c:v>11407.259</c:v>
                </c:pt>
                <c:pt idx="2">
                  <c:v>12209.745000000001</c:v>
                </c:pt>
                <c:pt idx="3">
                  <c:v>13416.591</c:v>
                </c:pt>
                <c:pt idx="4">
                  <c:v>14617.087</c:v>
                </c:pt>
                <c:pt idx="5">
                  <c:v>15861.335999999999</c:v>
                </c:pt>
                <c:pt idx="6">
                  <c:v>16917.127</c:v>
                </c:pt>
                <c:pt idx="7">
                  <c:v>17924.092000000001</c:v>
                </c:pt>
                <c:pt idx="8">
                  <c:v>18782.816999999999</c:v>
                </c:pt>
                <c:pt idx="9">
                  <c:v>19410.519</c:v>
                </c:pt>
                <c:pt idx="10">
                  <c:v>19886.168000000001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6747904"/>
        <c:axId val="186750080"/>
      </c:barChart>
      <c:catAx>
        <c:axId val="186747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6750080"/>
        <c:crosses val="autoZero"/>
        <c:auto val="1"/>
        <c:lblAlgn val="ctr"/>
        <c:lblOffset val="100"/>
        <c:noMultiLvlLbl val="0"/>
      </c:catAx>
      <c:valAx>
        <c:axId val="1867500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6747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345.17099999999999</c:v>
                </c:pt>
                <c:pt idx="1">
                  <c:v>379.89100000000002</c:v>
                </c:pt>
                <c:pt idx="2">
                  <c:v>414.10500000000002</c:v>
                </c:pt>
                <c:pt idx="3">
                  <c:v>453.22199999999998</c:v>
                </c:pt>
                <c:pt idx="4">
                  <c:v>487.601</c:v>
                </c:pt>
                <c:pt idx="5">
                  <c:v>520.70100000000002</c:v>
                </c:pt>
                <c:pt idx="6">
                  <c:v>546.24400000000003</c:v>
                </c:pt>
                <c:pt idx="7">
                  <c:v>572.976</c:v>
                </c:pt>
                <c:pt idx="8">
                  <c:v>593.77</c:v>
                </c:pt>
                <c:pt idx="9">
                  <c:v>605.85599999999999</c:v>
                </c:pt>
                <c:pt idx="10">
                  <c:v>610.69100000000003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472.01791680000008</c:v>
                  </c:pt>
                  <c:pt idx="1">
                    <c:v>477.96415210000009</c:v>
                  </c:pt>
                  <c:pt idx="2">
                    <c:v>503.041494</c:v>
                  </c:pt>
                  <c:pt idx="3">
                    <c:v>531.29700360000004</c:v>
                  </c:pt>
                  <c:pt idx="4">
                    <c:v>559.83443209999996</c:v>
                  </c:pt>
                  <c:pt idx="5">
                    <c:v>585.28329840000004</c:v>
                  </c:pt>
                  <c:pt idx="6">
                    <c:v>607.32485930000007</c:v>
                  </c:pt>
                  <c:pt idx="7">
                    <c:v>623.75840159999996</c:v>
                  </c:pt>
                  <c:pt idx="8">
                    <c:v>644.25062309999998</c:v>
                  </c:pt>
                  <c:pt idx="9">
                    <c:v>671.60395740000013</c:v>
                  </c:pt>
                  <c:pt idx="10">
                    <c:v>701.98173039999995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472.01791680000008</c:v>
                  </c:pt>
                  <c:pt idx="1">
                    <c:v>477.96415210000009</c:v>
                  </c:pt>
                  <c:pt idx="2">
                    <c:v>503.041494</c:v>
                  </c:pt>
                  <c:pt idx="3">
                    <c:v>531.29700360000004</c:v>
                  </c:pt>
                  <c:pt idx="4">
                    <c:v>559.83443209999996</c:v>
                  </c:pt>
                  <c:pt idx="5">
                    <c:v>585.28329840000004</c:v>
                  </c:pt>
                  <c:pt idx="6">
                    <c:v>607.32485930000007</c:v>
                  </c:pt>
                  <c:pt idx="7">
                    <c:v>623.75840159999996</c:v>
                  </c:pt>
                  <c:pt idx="8">
                    <c:v>644.25062309999998</c:v>
                  </c:pt>
                  <c:pt idx="9">
                    <c:v>671.60395740000013</c:v>
                  </c:pt>
                  <c:pt idx="10">
                    <c:v>701.98173039999995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11158.816000000001</c:v>
                </c:pt>
                <c:pt idx="1">
                  <c:v>11407.259</c:v>
                </c:pt>
                <c:pt idx="2">
                  <c:v>12209.745000000001</c:v>
                </c:pt>
                <c:pt idx="3">
                  <c:v>13416.591</c:v>
                </c:pt>
                <c:pt idx="4">
                  <c:v>14617.087</c:v>
                </c:pt>
                <c:pt idx="5">
                  <c:v>15861.335999999999</c:v>
                </c:pt>
                <c:pt idx="6">
                  <c:v>16917.127</c:v>
                </c:pt>
                <c:pt idx="7">
                  <c:v>17924.092000000001</c:v>
                </c:pt>
                <c:pt idx="8">
                  <c:v>18782.816999999999</c:v>
                </c:pt>
                <c:pt idx="9">
                  <c:v>19410.519</c:v>
                </c:pt>
                <c:pt idx="10">
                  <c:v>19886.168000000001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6833920"/>
        <c:axId val="186836096"/>
      </c:barChart>
      <c:catAx>
        <c:axId val="186833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6836096"/>
        <c:crosses val="autoZero"/>
        <c:auto val="1"/>
        <c:lblAlgn val="ctr"/>
        <c:lblOffset val="100"/>
        <c:noMultiLvlLbl val="0"/>
      </c:catAx>
      <c:valAx>
        <c:axId val="186836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6833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10.11</c:v>
                </c:pt>
                <c:pt idx="1">
                  <c:v>10.412000000000001</c:v>
                </c:pt>
                <c:pt idx="2">
                  <c:v>10.885</c:v>
                </c:pt>
                <c:pt idx="3">
                  <c:v>10.715999999999999</c:v>
                </c:pt>
                <c:pt idx="4">
                  <c:v>10.385999999999999</c:v>
                </c:pt>
                <c:pt idx="5">
                  <c:v>10.122</c:v>
                </c:pt>
                <c:pt idx="6">
                  <c:v>9.7789999999999999</c:v>
                </c:pt>
                <c:pt idx="7">
                  <c:v>9.4420000000000002</c:v>
                </c:pt>
                <c:pt idx="8">
                  <c:v>9.16</c:v>
                </c:pt>
                <c:pt idx="9">
                  <c:v>8.7959999999999994</c:v>
                </c:pt>
                <c:pt idx="10">
                  <c:v>8.2780000000000005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10.813759600000001</c:v>
                  </c:pt>
                  <c:pt idx="1">
                    <c:v>10.706302799999998</c:v>
                  </c:pt>
                  <c:pt idx="2">
                    <c:v>11.905157800000001</c:v>
                  </c:pt>
                  <c:pt idx="3">
                    <c:v>11.8093626</c:v>
                  </c:pt>
                  <c:pt idx="4">
                    <c:v>11.5574928</c:v>
                  </c:pt>
                  <c:pt idx="5">
                    <c:v>11.390735999999999</c:v>
                  </c:pt>
                  <c:pt idx="6">
                    <c:v>11.168352000000001</c:v>
                  </c:pt>
                  <c:pt idx="7">
                    <c:v>10.570466400000001</c:v>
                  </c:pt>
                  <c:pt idx="8">
                    <c:v>9.9039408000000009</c:v>
                  </c:pt>
                  <c:pt idx="9">
                    <c:v>8.7413831999999996</c:v>
                  </c:pt>
                  <c:pt idx="10">
                    <c:v>7.635408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10.813759600000001</c:v>
                  </c:pt>
                  <c:pt idx="1">
                    <c:v>10.706302799999998</c:v>
                  </c:pt>
                  <c:pt idx="2">
                    <c:v>11.905157800000001</c:v>
                  </c:pt>
                  <c:pt idx="3">
                    <c:v>11.8093626</c:v>
                  </c:pt>
                  <c:pt idx="4">
                    <c:v>11.5574928</c:v>
                  </c:pt>
                  <c:pt idx="5">
                    <c:v>11.390735999999999</c:v>
                  </c:pt>
                  <c:pt idx="6">
                    <c:v>11.168352000000001</c:v>
                  </c:pt>
                  <c:pt idx="7">
                    <c:v>10.570466400000001</c:v>
                  </c:pt>
                  <c:pt idx="8">
                    <c:v>9.9039408000000009</c:v>
                  </c:pt>
                  <c:pt idx="9">
                    <c:v>8.7413831999999996</c:v>
                  </c:pt>
                  <c:pt idx="10">
                    <c:v>7.635408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291.476</c:v>
                </c:pt>
                <c:pt idx="1">
                  <c:v>322.47899999999998</c:v>
                </c:pt>
                <c:pt idx="2">
                  <c:v>341.12200000000001</c:v>
                </c:pt>
                <c:pt idx="3">
                  <c:v>345.303</c:v>
                </c:pt>
                <c:pt idx="4">
                  <c:v>343.97300000000001</c:v>
                </c:pt>
                <c:pt idx="5">
                  <c:v>339.01</c:v>
                </c:pt>
                <c:pt idx="6">
                  <c:v>326.56</c:v>
                </c:pt>
                <c:pt idx="7">
                  <c:v>307.28100000000001</c:v>
                </c:pt>
                <c:pt idx="8">
                  <c:v>284.596</c:v>
                </c:pt>
                <c:pt idx="9">
                  <c:v>255.596</c:v>
                </c:pt>
                <c:pt idx="10">
                  <c:v>231.376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00135040"/>
        <c:axId val="200136960"/>
      </c:barChart>
      <c:catAx>
        <c:axId val="20013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200136960"/>
        <c:crosses val="autoZero"/>
        <c:auto val="1"/>
        <c:lblAlgn val="ctr"/>
        <c:lblOffset val="100"/>
        <c:noMultiLvlLbl val="0"/>
      </c:catAx>
      <c:valAx>
        <c:axId val="200136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00135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10.11</c:v>
                </c:pt>
                <c:pt idx="1">
                  <c:v>10.412000000000001</c:v>
                </c:pt>
                <c:pt idx="2">
                  <c:v>10.885</c:v>
                </c:pt>
                <c:pt idx="3">
                  <c:v>10.715999999999999</c:v>
                </c:pt>
                <c:pt idx="4">
                  <c:v>10.385999999999999</c:v>
                </c:pt>
                <c:pt idx="5">
                  <c:v>10.122</c:v>
                </c:pt>
                <c:pt idx="6">
                  <c:v>9.7789999999999999</c:v>
                </c:pt>
                <c:pt idx="7">
                  <c:v>9.4420000000000002</c:v>
                </c:pt>
                <c:pt idx="8">
                  <c:v>9.16</c:v>
                </c:pt>
                <c:pt idx="9">
                  <c:v>8.7959999999999994</c:v>
                </c:pt>
                <c:pt idx="10">
                  <c:v>8.2780000000000005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10.813759600000001</c:v>
                  </c:pt>
                  <c:pt idx="1">
                    <c:v>10.706302799999998</c:v>
                  </c:pt>
                  <c:pt idx="2">
                    <c:v>11.905157800000001</c:v>
                  </c:pt>
                  <c:pt idx="3">
                    <c:v>11.8093626</c:v>
                  </c:pt>
                  <c:pt idx="4">
                    <c:v>11.5574928</c:v>
                  </c:pt>
                  <c:pt idx="5">
                    <c:v>11.390735999999999</c:v>
                  </c:pt>
                  <c:pt idx="6">
                    <c:v>11.168352000000001</c:v>
                  </c:pt>
                  <c:pt idx="7">
                    <c:v>10.570466400000001</c:v>
                  </c:pt>
                  <c:pt idx="8">
                    <c:v>9.9039408000000009</c:v>
                  </c:pt>
                  <c:pt idx="9">
                    <c:v>8.7413831999999996</c:v>
                  </c:pt>
                  <c:pt idx="10">
                    <c:v>7.635408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10.813759600000001</c:v>
                  </c:pt>
                  <c:pt idx="1">
                    <c:v>10.706302799999998</c:v>
                  </c:pt>
                  <c:pt idx="2">
                    <c:v>11.905157800000001</c:v>
                  </c:pt>
                  <c:pt idx="3">
                    <c:v>11.8093626</c:v>
                  </c:pt>
                  <c:pt idx="4">
                    <c:v>11.5574928</c:v>
                  </c:pt>
                  <c:pt idx="5">
                    <c:v>11.390735999999999</c:v>
                  </c:pt>
                  <c:pt idx="6">
                    <c:v>11.168352000000001</c:v>
                  </c:pt>
                  <c:pt idx="7">
                    <c:v>10.570466400000001</c:v>
                  </c:pt>
                  <c:pt idx="8">
                    <c:v>9.9039408000000009</c:v>
                  </c:pt>
                  <c:pt idx="9">
                    <c:v>8.7413831999999996</c:v>
                  </c:pt>
                  <c:pt idx="10">
                    <c:v>7.635408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291.476</c:v>
                </c:pt>
                <c:pt idx="1">
                  <c:v>322.47899999999998</c:v>
                </c:pt>
                <c:pt idx="2">
                  <c:v>341.12200000000001</c:v>
                </c:pt>
                <c:pt idx="3">
                  <c:v>345.303</c:v>
                </c:pt>
                <c:pt idx="4">
                  <c:v>343.97300000000001</c:v>
                </c:pt>
                <c:pt idx="5">
                  <c:v>339.01</c:v>
                </c:pt>
                <c:pt idx="6">
                  <c:v>326.56</c:v>
                </c:pt>
                <c:pt idx="7">
                  <c:v>307.28100000000001</c:v>
                </c:pt>
                <c:pt idx="8">
                  <c:v>284.596</c:v>
                </c:pt>
                <c:pt idx="9">
                  <c:v>255.596</c:v>
                </c:pt>
                <c:pt idx="10">
                  <c:v>231.376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7842944"/>
        <c:axId val="187844864"/>
      </c:barChart>
      <c:catAx>
        <c:axId val="187842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7844864"/>
        <c:crosses val="autoZero"/>
        <c:auto val="1"/>
        <c:lblAlgn val="ctr"/>
        <c:lblOffset val="100"/>
        <c:noMultiLvlLbl val="0"/>
      </c:catAx>
      <c:valAx>
        <c:axId val="187844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7842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hardwood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330.89800000000002</c:v>
                </c:pt>
                <c:pt idx="1">
                  <c:v>358.005</c:v>
                </c:pt>
                <c:pt idx="2">
                  <c:v>394.63900000000001</c:v>
                </c:pt>
                <c:pt idx="3">
                  <c:v>428.93099999999998</c:v>
                </c:pt>
                <c:pt idx="4">
                  <c:v>470.053</c:v>
                </c:pt>
                <c:pt idx="5">
                  <c:v>501.75200000000001</c:v>
                </c:pt>
                <c:pt idx="6">
                  <c:v>533.26400000000001</c:v>
                </c:pt>
                <c:pt idx="7">
                  <c:v>557.35699999999997</c:v>
                </c:pt>
                <c:pt idx="8">
                  <c:v>583.65599999999995</c:v>
                </c:pt>
                <c:pt idx="9">
                  <c:v>604.21299999999997</c:v>
                </c:pt>
                <c:pt idx="10">
                  <c:v>603.39700000000005</c:v>
                </c:pt>
                <c:pt idx="12">
                  <c:v>11226.468999999999</c:v>
                </c:pt>
                <c:pt idx="13">
                  <c:v>11140.615</c:v>
                </c:pt>
                <c:pt idx="14">
                  <c:v>11602.293</c:v>
                </c:pt>
                <c:pt idx="15">
                  <c:v>12646.432000000001</c:v>
                </c:pt>
                <c:pt idx="16">
                  <c:v>13884.865</c:v>
                </c:pt>
                <c:pt idx="17">
                  <c:v>15093.588</c:v>
                </c:pt>
                <c:pt idx="18">
                  <c:v>16348.522000000001</c:v>
                </c:pt>
                <c:pt idx="19">
                  <c:v>17314.504000000001</c:v>
                </c:pt>
                <c:pt idx="20">
                  <c:v>18293.239000000001</c:v>
                </c:pt>
                <c:pt idx="21">
                  <c:v>18998.714</c:v>
                </c:pt>
                <c:pt idx="22">
                  <c:v>19658.080999999998</c:v>
                </c:pt>
                <c:pt idx="24">
                  <c:v>11557.366999999998</c:v>
                </c:pt>
                <c:pt idx="25">
                  <c:v>11498.619999999999</c:v>
                </c:pt>
                <c:pt idx="26">
                  <c:v>11996.931999999999</c:v>
                </c:pt>
                <c:pt idx="27">
                  <c:v>13075.363000000001</c:v>
                </c:pt>
                <c:pt idx="28">
                  <c:v>14354.918</c:v>
                </c:pt>
                <c:pt idx="29">
                  <c:v>15595.34</c:v>
                </c:pt>
                <c:pt idx="30">
                  <c:v>16881.786</c:v>
                </c:pt>
                <c:pt idx="31">
                  <c:v>17871.861000000001</c:v>
                </c:pt>
                <c:pt idx="32">
                  <c:v>18876.895</c:v>
                </c:pt>
                <c:pt idx="33">
                  <c:v>19602.927</c:v>
                </c:pt>
                <c:pt idx="34">
                  <c:v>20261.477999999999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316928"/>
        <c:axId val="168318464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40.44</c:v>
                </c:pt>
                <c:pt idx="1">
                  <c:v>52.06</c:v>
                </c:pt>
                <c:pt idx="2">
                  <c:v>54.424999999999997</c:v>
                </c:pt>
                <c:pt idx="3">
                  <c:v>53.58</c:v>
                </c:pt>
                <c:pt idx="4">
                  <c:v>51.929999999999993</c:v>
                </c:pt>
                <c:pt idx="5">
                  <c:v>50.61</c:v>
                </c:pt>
                <c:pt idx="6">
                  <c:v>48.894999999999996</c:v>
                </c:pt>
                <c:pt idx="7">
                  <c:v>47.21</c:v>
                </c:pt>
                <c:pt idx="8">
                  <c:v>45.8</c:v>
                </c:pt>
                <c:pt idx="9">
                  <c:v>43.98</c:v>
                </c:pt>
                <c:pt idx="10">
                  <c:v>41.39</c:v>
                </c:pt>
                <c:pt idx="12">
                  <c:v>1165.904</c:v>
                </c:pt>
                <c:pt idx="13">
                  <c:v>1612.395</c:v>
                </c:pt>
                <c:pt idx="14">
                  <c:v>1705.6100000000001</c:v>
                </c:pt>
                <c:pt idx="15">
                  <c:v>1726.5149999999999</c:v>
                </c:pt>
                <c:pt idx="16">
                  <c:v>1719.865</c:v>
                </c:pt>
                <c:pt idx="17">
                  <c:v>1695.05</c:v>
                </c:pt>
                <c:pt idx="18">
                  <c:v>1632.8</c:v>
                </c:pt>
                <c:pt idx="19">
                  <c:v>1536.405</c:v>
                </c:pt>
                <c:pt idx="20">
                  <c:v>1422.98</c:v>
                </c:pt>
                <c:pt idx="21">
                  <c:v>1277.98</c:v>
                </c:pt>
                <c:pt idx="22">
                  <c:v>1156.8800000000001</c:v>
                </c:pt>
                <c:pt idx="24">
                  <c:v>1206.3440000000001</c:v>
                </c:pt>
                <c:pt idx="25">
                  <c:v>1664.4549999999999</c:v>
                </c:pt>
                <c:pt idx="26">
                  <c:v>1760.0350000000001</c:v>
                </c:pt>
                <c:pt idx="27">
                  <c:v>1780.095</c:v>
                </c:pt>
                <c:pt idx="28">
                  <c:v>1771.7950000000001</c:v>
                </c:pt>
                <c:pt idx="29">
                  <c:v>1745.66</c:v>
                </c:pt>
                <c:pt idx="30">
                  <c:v>1681.6949999999999</c:v>
                </c:pt>
                <c:pt idx="31">
                  <c:v>1583.615</c:v>
                </c:pt>
                <c:pt idx="32">
                  <c:v>1468.7800000000002</c:v>
                </c:pt>
                <c:pt idx="33">
                  <c:v>1321.96</c:v>
                </c:pt>
                <c:pt idx="34">
                  <c:v>1198.27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319616"/>
        <c:axId val="168329600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13.811999999999999</c:v>
                </c:pt>
                <c:pt idx="1">
                  <c:v>15.425000000000001</c:v>
                </c:pt>
                <c:pt idx="2">
                  <c:v>20.13</c:v>
                </c:pt>
                <c:pt idx="3">
                  <c:v>12.46</c:v>
                </c:pt>
                <c:pt idx="4">
                  <c:v>20.23</c:v>
                </c:pt>
                <c:pt idx="5">
                  <c:v>19.099999999999998</c:v>
                </c:pt>
                <c:pt idx="6">
                  <c:v>24.8</c:v>
                </c:pt>
                <c:pt idx="7">
                  <c:v>20.914999999999999</c:v>
                </c:pt>
                <c:pt idx="8">
                  <c:v>25.240000000000002</c:v>
                </c:pt>
                <c:pt idx="9">
                  <c:v>44.795000000000002</c:v>
                </c:pt>
                <c:pt idx="10">
                  <c:v>25.935000000000002</c:v>
                </c:pt>
                <c:pt idx="12">
                  <c:v>1251.7560000000001</c:v>
                </c:pt>
                <c:pt idx="13">
                  <c:v>1150.675</c:v>
                </c:pt>
                <c:pt idx="14">
                  <c:v>661.47499999999991</c:v>
                </c:pt>
                <c:pt idx="15">
                  <c:v>488.08500000000004</c:v>
                </c:pt>
                <c:pt idx="16">
                  <c:v>511.14</c:v>
                </c:pt>
                <c:pt idx="17">
                  <c:v>440.11500000000001</c:v>
                </c:pt>
                <c:pt idx="18">
                  <c:v>666.82</c:v>
                </c:pt>
                <c:pt idx="19">
                  <c:v>557.67000000000007</c:v>
                </c:pt>
                <c:pt idx="20">
                  <c:v>717.5</c:v>
                </c:pt>
                <c:pt idx="21">
                  <c:v>618.61</c:v>
                </c:pt>
                <c:pt idx="22">
                  <c:v>758.63</c:v>
                </c:pt>
                <c:pt idx="24">
                  <c:v>1265.568</c:v>
                </c:pt>
                <c:pt idx="25">
                  <c:v>1166.0999999999999</c:v>
                </c:pt>
                <c:pt idx="26">
                  <c:v>681.60500000000002</c:v>
                </c:pt>
                <c:pt idx="27">
                  <c:v>500.54500000000007</c:v>
                </c:pt>
                <c:pt idx="28">
                  <c:v>531.37</c:v>
                </c:pt>
                <c:pt idx="29">
                  <c:v>459.21499999999992</c:v>
                </c:pt>
                <c:pt idx="30">
                  <c:v>691.62000000000012</c:v>
                </c:pt>
                <c:pt idx="31">
                  <c:v>578.58500000000004</c:v>
                </c:pt>
                <c:pt idx="32">
                  <c:v>742.74</c:v>
                </c:pt>
                <c:pt idx="33">
                  <c:v>663.40499999999997</c:v>
                </c:pt>
                <c:pt idx="34">
                  <c:v>784.56500000000005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19616"/>
        <c:axId val="168329600"/>
      </c:lineChart>
      <c:catAx>
        <c:axId val="168316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8318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31846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8316928"/>
        <c:crosses val="autoZero"/>
        <c:crossBetween val="between"/>
      </c:valAx>
      <c:catAx>
        <c:axId val="168319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68329600"/>
        <c:crosses val="autoZero"/>
        <c:auto val="0"/>
        <c:lblAlgn val="ctr"/>
        <c:lblOffset val="100"/>
        <c:noMultiLvlLbl val="0"/>
      </c:catAx>
      <c:valAx>
        <c:axId val="168329600"/>
        <c:scaling>
          <c:orientation val="minMax"/>
          <c:max val="25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831961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330.89800000000002</c:v>
                </c:pt>
                <c:pt idx="1">
                  <c:v>358.005</c:v>
                </c:pt>
                <c:pt idx="2">
                  <c:v>394.63900000000001</c:v>
                </c:pt>
                <c:pt idx="3">
                  <c:v>428.93099999999998</c:v>
                </c:pt>
                <c:pt idx="4">
                  <c:v>470.053</c:v>
                </c:pt>
                <c:pt idx="5">
                  <c:v>501.75200000000001</c:v>
                </c:pt>
                <c:pt idx="6">
                  <c:v>533.26400000000001</c:v>
                </c:pt>
                <c:pt idx="7">
                  <c:v>557.35699999999997</c:v>
                </c:pt>
                <c:pt idx="8">
                  <c:v>583.65599999999995</c:v>
                </c:pt>
                <c:pt idx="9">
                  <c:v>604.21299999999997</c:v>
                </c:pt>
                <c:pt idx="10">
                  <c:v>603.39700000000005</c:v>
                </c:pt>
                <c:pt idx="12">
                  <c:v>11226.468999999999</c:v>
                </c:pt>
                <c:pt idx="13">
                  <c:v>11140.615</c:v>
                </c:pt>
                <c:pt idx="14">
                  <c:v>11602.293</c:v>
                </c:pt>
                <c:pt idx="15">
                  <c:v>12646.432000000001</c:v>
                </c:pt>
                <c:pt idx="16">
                  <c:v>13884.865</c:v>
                </c:pt>
                <c:pt idx="17">
                  <c:v>15093.588</c:v>
                </c:pt>
                <c:pt idx="18">
                  <c:v>16348.522000000001</c:v>
                </c:pt>
                <c:pt idx="19">
                  <c:v>17314.504000000001</c:v>
                </c:pt>
                <c:pt idx="20">
                  <c:v>18293.239000000001</c:v>
                </c:pt>
                <c:pt idx="21">
                  <c:v>18998.714</c:v>
                </c:pt>
                <c:pt idx="22">
                  <c:v>19658.080999999998</c:v>
                </c:pt>
                <c:pt idx="24">
                  <c:v>11557.366999999998</c:v>
                </c:pt>
                <c:pt idx="25">
                  <c:v>11498.619999999999</c:v>
                </c:pt>
                <c:pt idx="26">
                  <c:v>11996.931999999999</c:v>
                </c:pt>
                <c:pt idx="27">
                  <c:v>13075.363000000001</c:v>
                </c:pt>
                <c:pt idx="28">
                  <c:v>14354.918</c:v>
                </c:pt>
                <c:pt idx="29">
                  <c:v>15595.34</c:v>
                </c:pt>
                <c:pt idx="30">
                  <c:v>16881.786</c:v>
                </c:pt>
                <c:pt idx="31">
                  <c:v>17871.861000000001</c:v>
                </c:pt>
                <c:pt idx="32">
                  <c:v>18876.895</c:v>
                </c:pt>
                <c:pt idx="33">
                  <c:v>19602.927</c:v>
                </c:pt>
                <c:pt idx="34">
                  <c:v>20261.477999999999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444288"/>
        <c:axId val="168446208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40.44</c:v>
                </c:pt>
                <c:pt idx="1">
                  <c:v>52.06</c:v>
                </c:pt>
                <c:pt idx="2">
                  <c:v>54.424999999999997</c:v>
                </c:pt>
                <c:pt idx="3">
                  <c:v>53.58</c:v>
                </c:pt>
                <c:pt idx="4">
                  <c:v>51.929999999999993</c:v>
                </c:pt>
                <c:pt idx="5">
                  <c:v>50.61</c:v>
                </c:pt>
                <c:pt idx="6">
                  <c:v>48.894999999999996</c:v>
                </c:pt>
                <c:pt idx="7">
                  <c:v>47.21</c:v>
                </c:pt>
                <c:pt idx="8">
                  <c:v>45.8</c:v>
                </c:pt>
                <c:pt idx="9">
                  <c:v>43.98</c:v>
                </c:pt>
                <c:pt idx="10">
                  <c:v>41.39</c:v>
                </c:pt>
                <c:pt idx="12">
                  <c:v>1165.904</c:v>
                </c:pt>
                <c:pt idx="13">
                  <c:v>1612.395</c:v>
                </c:pt>
                <c:pt idx="14">
                  <c:v>1705.6100000000001</c:v>
                </c:pt>
                <c:pt idx="15">
                  <c:v>1726.5149999999999</c:v>
                </c:pt>
                <c:pt idx="16">
                  <c:v>1719.865</c:v>
                </c:pt>
                <c:pt idx="17">
                  <c:v>1695.05</c:v>
                </c:pt>
                <c:pt idx="18">
                  <c:v>1632.8</c:v>
                </c:pt>
                <c:pt idx="19">
                  <c:v>1536.405</c:v>
                </c:pt>
                <c:pt idx="20">
                  <c:v>1422.98</c:v>
                </c:pt>
                <c:pt idx="21">
                  <c:v>1277.98</c:v>
                </c:pt>
                <c:pt idx="22">
                  <c:v>1156.8800000000001</c:v>
                </c:pt>
                <c:pt idx="24">
                  <c:v>1206.3440000000001</c:v>
                </c:pt>
                <c:pt idx="25">
                  <c:v>1664.4549999999999</c:v>
                </c:pt>
                <c:pt idx="26">
                  <c:v>1760.0350000000001</c:v>
                </c:pt>
                <c:pt idx="27">
                  <c:v>1780.095</c:v>
                </c:pt>
                <c:pt idx="28">
                  <c:v>1771.7950000000001</c:v>
                </c:pt>
                <c:pt idx="29">
                  <c:v>1745.66</c:v>
                </c:pt>
                <c:pt idx="30">
                  <c:v>1681.6949999999999</c:v>
                </c:pt>
                <c:pt idx="31">
                  <c:v>1583.615</c:v>
                </c:pt>
                <c:pt idx="32">
                  <c:v>1468.7800000000002</c:v>
                </c:pt>
                <c:pt idx="33">
                  <c:v>1321.96</c:v>
                </c:pt>
                <c:pt idx="34">
                  <c:v>1198.27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456192"/>
        <c:axId val="168457728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13.811999999999999</c:v>
                </c:pt>
                <c:pt idx="1">
                  <c:v>15.425000000000001</c:v>
                </c:pt>
                <c:pt idx="2">
                  <c:v>20.13</c:v>
                </c:pt>
                <c:pt idx="3">
                  <c:v>12.46</c:v>
                </c:pt>
                <c:pt idx="4">
                  <c:v>20.23</c:v>
                </c:pt>
                <c:pt idx="5">
                  <c:v>19.099999999999998</c:v>
                </c:pt>
                <c:pt idx="6">
                  <c:v>24.8</c:v>
                </c:pt>
                <c:pt idx="7">
                  <c:v>20.914999999999999</c:v>
                </c:pt>
                <c:pt idx="8">
                  <c:v>25.240000000000002</c:v>
                </c:pt>
                <c:pt idx="9">
                  <c:v>44.795000000000002</c:v>
                </c:pt>
                <c:pt idx="10">
                  <c:v>25.935000000000002</c:v>
                </c:pt>
                <c:pt idx="12">
                  <c:v>1251.7560000000001</c:v>
                </c:pt>
                <c:pt idx="13">
                  <c:v>1150.675</c:v>
                </c:pt>
                <c:pt idx="14">
                  <c:v>661.47499999999991</c:v>
                </c:pt>
                <c:pt idx="15">
                  <c:v>488.08500000000004</c:v>
                </c:pt>
                <c:pt idx="16">
                  <c:v>511.14</c:v>
                </c:pt>
                <c:pt idx="17">
                  <c:v>440.11500000000001</c:v>
                </c:pt>
                <c:pt idx="18">
                  <c:v>666.82</c:v>
                </c:pt>
                <c:pt idx="19">
                  <c:v>557.67000000000007</c:v>
                </c:pt>
                <c:pt idx="20">
                  <c:v>717.5</c:v>
                </c:pt>
                <c:pt idx="21">
                  <c:v>618.61</c:v>
                </c:pt>
                <c:pt idx="22">
                  <c:v>758.63</c:v>
                </c:pt>
                <c:pt idx="24">
                  <c:v>1265.568</c:v>
                </c:pt>
                <c:pt idx="25">
                  <c:v>1166.0999999999999</c:v>
                </c:pt>
                <c:pt idx="26">
                  <c:v>681.60500000000002</c:v>
                </c:pt>
                <c:pt idx="27">
                  <c:v>500.54500000000007</c:v>
                </c:pt>
                <c:pt idx="28">
                  <c:v>531.37</c:v>
                </c:pt>
                <c:pt idx="29">
                  <c:v>459.21499999999992</c:v>
                </c:pt>
                <c:pt idx="30">
                  <c:v>691.62000000000012</c:v>
                </c:pt>
                <c:pt idx="31">
                  <c:v>578.58500000000004</c:v>
                </c:pt>
                <c:pt idx="32">
                  <c:v>742.74</c:v>
                </c:pt>
                <c:pt idx="33">
                  <c:v>663.40499999999997</c:v>
                </c:pt>
                <c:pt idx="34">
                  <c:v>784.56500000000005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456192"/>
        <c:axId val="168457728"/>
      </c:lineChart>
      <c:catAx>
        <c:axId val="168444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8446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44620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8444288"/>
        <c:crosses val="autoZero"/>
        <c:crossBetween val="between"/>
      </c:valAx>
      <c:catAx>
        <c:axId val="168456192"/>
        <c:scaling>
          <c:orientation val="minMax"/>
        </c:scaling>
        <c:delete val="1"/>
        <c:axPos val="b"/>
        <c:majorTickMark val="out"/>
        <c:minorTickMark val="none"/>
        <c:tickLblPos val="nextTo"/>
        <c:crossAx val="168457728"/>
        <c:crosses val="autoZero"/>
        <c:auto val="0"/>
        <c:lblAlgn val="ctr"/>
        <c:lblOffset val="100"/>
        <c:noMultiLvlLbl val="0"/>
      </c:catAx>
      <c:valAx>
        <c:axId val="168457728"/>
        <c:scaling>
          <c:orientation val="minMax"/>
          <c:max val="25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845619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5.3299999999999997E-3</c:v>
                </c:pt>
                <c:pt idx="1">
                  <c:v>4.4800000000000005E-3</c:v>
                </c:pt>
                <c:pt idx="2">
                  <c:v>3.7870000000000008E-2</c:v>
                </c:pt>
                <c:pt idx="3">
                  <c:v>5.1980000000000005E-2</c:v>
                </c:pt>
                <c:pt idx="4">
                  <c:v>4.9970000000000001E-2</c:v>
                </c:pt>
                <c:pt idx="5">
                  <c:v>4.5600000000000002E-2</c:v>
                </c:pt>
                <c:pt idx="6">
                  <c:v>3.0800000000000003E-3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0.21799016399999999</c:v>
                  </c:pt>
                  <c:pt idx="1">
                    <c:v>0.21439029999999998</c:v>
                  </c:pt>
                  <c:pt idx="2">
                    <c:v>0.34126221375314514</c:v>
                  </c:pt>
                  <c:pt idx="3">
                    <c:v>0.31491661271120142</c:v>
                  </c:pt>
                  <c:pt idx="4">
                    <c:v>0.233524488</c:v>
                  </c:pt>
                  <c:pt idx="5">
                    <c:v>0.24513653699999999</c:v>
                  </c:pt>
                  <c:pt idx="6">
                    <c:v>9.8765202386893958E-2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0.21799016399999999</c:v>
                  </c:pt>
                  <c:pt idx="1">
                    <c:v>0.21439029999999998</c:v>
                  </c:pt>
                  <c:pt idx="2">
                    <c:v>0.34126221375314514</c:v>
                  </c:pt>
                  <c:pt idx="3">
                    <c:v>0.31491661271120142</c:v>
                  </c:pt>
                  <c:pt idx="4">
                    <c:v>0.233524488</c:v>
                  </c:pt>
                  <c:pt idx="5">
                    <c:v>0.24513653699999999</c:v>
                  </c:pt>
                  <c:pt idx="6">
                    <c:v>9.8765202386893958E-2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1.09653</c:v>
                </c:pt>
                <c:pt idx="1">
                  <c:v>1.1283699999999999</c:v>
                </c:pt>
                <c:pt idx="2">
                  <c:v>1.9477400000000002</c:v>
                </c:pt>
                <c:pt idx="3">
                  <c:v>1.6804400000000002</c:v>
                </c:pt>
                <c:pt idx="4">
                  <c:v>1.03881</c:v>
                </c:pt>
                <c:pt idx="5">
                  <c:v>0.91503000000000001</c:v>
                </c:pt>
                <c:pt idx="6">
                  <c:v>0.16256000000000001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530304"/>
        <c:axId val="168531840"/>
      </c:barChart>
      <c:catAx>
        <c:axId val="1685303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531840"/>
        <c:crosses val="autoZero"/>
        <c:auto val="1"/>
        <c:lblAlgn val="ctr"/>
        <c:lblOffset val="100"/>
        <c:noMultiLvlLbl val="0"/>
      </c:catAx>
      <c:valAx>
        <c:axId val="1685318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85303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5.3299999999999997E-3</c:v>
                </c:pt>
                <c:pt idx="1">
                  <c:v>4.4800000000000005E-3</c:v>
                </c:pt>
                <c:pt idx="2">
                  <c:v>3.7870000000000008E-2</c:v>
                </c:pt>
                <c:pt idx="3">
                  <c:v>5.1980000000000005E-2</c:v>
                </c:pt>
                <c:pt idx="4">
                  <c:v>4.9970000000000001E-2</c:v>
                </c:pt>
                <c:pt idx="5">
                  <c:v>4.5600000000000002E-2</c:v>
                </c:pt>
                <c:pt idx="6">
                  <c:v>3.0800000000000003E-3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0.21799016399999999</c:v>
                  </c:pt>
                  <c:pt idx="1">
                    <c:v>0.21439029999999998</c:v>
                  </c:pt>
                  <c:pt idx="2">
                    <c:v>0.34126221375314514</c:v>
                  </c:pt>
                  <c:pt idx="3">
                    <c:v>0.31491661271120142</c:v>
                  </c:pt>
                  <c:pt idx="4">
                    <c:v>0.233524488</c:v>
                  </c:pt>
                  <c:pt idx="5">
                    <c:v>0.24513653699999999</c:v>
                  </c:pt>
                  <c:pt idx="6">
                    <c:v>9.8765202386893958E-2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0.21799016399999999</c:v>
                  </c:pt>
                  <c:pt idx="1">
                    <c:v>0.21439029999999998</c:v>
                  </c:pt>
                  <c:pt idx="2">
                    <c:v>0.34126221375314514</c:v>
                  </c:pt>
                  <c:pt idx="3">
                    <c:v>0.31491661271120142</c:v>
                  </c:pt>
                  <c:pt idx="4">
                    <c:v>0.233524488</c:v>
                  </c:pt>
                  <c:pt idx="5">
                    <c:v>0.24513653699999999</c:v>
                  </c:pt>
                  <c:pt idx="6">
                    <c:v>9.8765202386893958E-2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1.09653</c:v>
                </c:pt>
                <c:pt idx="1">
                  <c:v>1.1283699999999999</c:v>
                </c:pt>
                <c:pt idx="2">
                  <c:v>1.9477400000000002</c:v>
                </c:pt>
                <c:pt idx="3">
                  <c:v>1.6804400000000002</c:v>
                </c:pt>
                <c:pt idx="4">
                  <c:v>1.03881</c:v>
                </c:pt>
                <c:pt idx="5">
                  <c:v>0.91503000000000001</c:v>
                </c:pt>
                <c:pt idx="6">
                  <c:v>0.16256000000000001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742912"/>
        <c:axId val="168744448"/>
      </c:barChart>
      <c:catAx>
        <c:axId val="1687429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744448"/>
        <c:crosses val="autoZero"/>
        <c:auto val="1"/>
        <c:lblAlgn val="ctr"/>
        <c:lblOffset val="100"/>
        <c:noMultiLvlLbl val="0"/>
      </c:catAx>
      <c:valAx>
        <c:axId val="1687444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87429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8.6300000000000005E-3</c:v>
                </c:pt>
                <c:pt idx="1">
                  <c:v>8.26E-3</c:v>
                </c:pt>
                <c:pt idx="2">
                  <c:v>1.9190000000000002E-2</c:v>
                </c:pt>
                <c:pt idx="3">
                  <c:v>3.1739999999999997E-2</c:v>
                </c:pt>
                <c:pt idx="4">
                  <c:v>4.9549999999999997E-2</c:v>
                </c:pt>
                <c:pt idx="5">
                  <c:v>2.5360000000000001E-2</c:v>
                </c:pt>
                <c:pt idx="6">
                  <c:v>4.7640000000000002E-2</c:v>
                </c:pt>
                <c:pt idx="7">
                  <c:v>6.0000000000000001E-3</c:v>
                </c:pt>
                <c:pt idx="8">
                  <c:v>1.9499999999999999E-3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0.20176518000000002</c:v>
                  </c:pt>
                  <c:pt idx="1">
                    <c:v>0.27637678199999999</c:v>
                  </c:pt>
                  <c:pt idx="2">
                    <c:v>0.24210500699999998</c:v>
                  </c:pt>
                  <c:pt idx="3">
                    <c:v>0.17045221799999999</c:v>
                  </c:pt>
                  <c:pt idx="4">
                    <c:v>0.25430224600000001</c:v>
                  </c:pt>
                  <c:pt idx="5">
                    <c:v>0.22790644800000004</c:v>
                  </c:pt>
                  <c:pt idx="6">
                    <c:v>0.27696862999999999</c:v>
                  </c:pt>
                  <c:pt idx="7">
                    <c:v>0.12357474399999999</c:v>
                  </c:pt>
                  <c:pt idx="8">
                    <c:v>6.6443476000000001E-2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0.20176518000000002</c:v>
                  </c:pt>
                  <c:pt idx="1">
                    <c:v>0.27637678199999999</c:v>
                  </c:pt>
                  <c:pt idx="2">
                    <c:v>0.24210500699999998</c:v>
                  </c:pt>
                  <c:pt idx="3">
                    <c:v>0.17045221799999999</c:v>
                  </c:pt>
                  <c:pt idx="4">
                    <c:v>0.25430224600000001</c:v>
                  </c:pt>
                  <c:pt idx="5">
                    <c:v>0.22790644800000004</c:v>
                  </c:pt>
                  <c:pt idx="6">
                    <c:v>0.27696862999999999</c:v>
                  </c:pt>
                  <c:pt idx="7">
                    <c:v>0.12357474399999999</c:v>
                  </c:pt>
                  <c:pt idx="8">
                    <c:v>6.6443476000000001E-2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0.9154500000000001</c:v>
                </c:pt>
                <c:pt idx="1">
                  <c:v>1.55793</c:v>
                </c:pt>
                <c:pt idx="2">
                  <c:v>1.16229</c:v>
                </c:pt>
                <c:pt idx="3">
                  <c:v>0.74957000000000007</c:v>
                </c:pt>
                <c:pt idx="4">
                  <c:v>1.2115400000000001</c:v>
                </c:pt>
                <c:pt idx="5">
                  <c:v>0.88473000000000002</c:v>
                </c:pt>
                <c:pt idx="6">
                  <c:v>1.20947</c:v>
                </c:pt>
                <c:pt idx="7">
                  <c:v>0.21262</c:v>
                </c:pt>
                <c:pt idx="8">
                  <c:v>6.5890000000000004E-2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750528"/>
        <c:axId val="169752064"/>
      </c:barChart>
      <c:catAx>
        <c:axId val="1697505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9752064"/>
        <c:crosses val="autoZero"/>
        <c:auto val="1"/>
        <c:lblAlgn val="ctr"/>
        <c:lblOffset val="100"/>
        <c:noMultiLvlLbl val="0"/>
      </c:catAx>
      <c:valAx>
        <c:axId val="16975206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975052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57.bin"/></Relationships>
</file>

<file path=xl/chart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58.bin"/></Relationships>
</file>

<file path=xl/chart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59.bin"/></Relationships>
</file>

<file path=xl/chart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60.bin"/></Relationships>
</file>

<file path=xl/chart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61.bin"/></Relationships>
</file>

<file path=xl/chart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62.bin"/></Relationships>
</file>

<file path=xl/chart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63.bin"/></Relationships>
</file>

<file path=xl/chart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64.bin"/></Relationships>
</file>

<file path=xl/chart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65.bin"/></Relationships>
</file>

<file path=xl/chart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chart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66.bin"/></Relationships>
</file>

<file path=xl/chart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67.bin"/></Relationships>
</file>

<file path=xl/chart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68.bin"/></Relationships>
</file>

<file path=xl/chart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69.bin"/></Relationships>
</file>

<file path=xl/chart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70.bin"/></Relationships>
</file>

<file path=xl/chart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71.bin"/></Relationships>
</file>

<file path=xl/chart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72.bin"/></Relationships>
</file>

<file path=xl/chart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73.bin"/></Relationships>
</file>

<file path=xl/chart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74.bin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75.bin"/></Relationships>
</file>

<file path=xl/chart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76.bin"/></Relationships>
</file>

<file path=xl/chart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77.bin"/></Relationships>
</file>

<file path=xl/chart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1.xml"/></Relationships>
</file>

<file path=xl/chart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2.xml"/></Relationships>
</file>

<file path=xl/chart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78.bin"/></Relationships>
</file>

<file path=xl/chart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79.bin"/></Relationships>
</file>

<file path=xl/chart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80.bin"/></Relationships>
</file>

<file path=xl/chart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81.bin"/></Relationships>
</file>

<file path=xl/chart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82.bin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83.bin"/></Relationships>
</file>

<file path=xl/chart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84.bin"/></Relationships>
</file>

<file path=xl/chart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85.bin"/></Relationships>
</file>

<file path=xl/chart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86.bin"/></Relationships>
</file>

<file path=xl/chart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87.bin"/></Relationships>
</file>

<file path=xl/chart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88.bin"/></Relationships>
</file>

<file path=xl/chart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89.bin"/></Relationships>
</file>

<file path=xl/chart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5.xml"/></Relationships>
</file>

<file path=xl/chart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6.xml"/></Relationships>
</file>

<file path=xl/chart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90.bin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8.xml"/><Relationship Id="rId1" Type="http://schemas.openxmlformats.org/officeDocument/2006/relationships/printerSettings" Target="../printerSettings/printerSettings91.bin"/></Relationships>
</file>

<file path=xl/chart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92.bin"/></Relationships>
</file>

<file path=xl/chart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93.bin"/></Relationships>
</file>

<file path=xl/chart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94.bin"/></Relationships>
</file>

<file path=xl/chart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95.bin"/></Relationships>
</file>

<file path=xl/chart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3.xml"/><Relationship Id="rId1" Type="http://schemas.openxmlformats.org/officeDocument/2006/relationships/printerSettings" Target="../printerSettings/printerSettings96.bin"/></Relationships>
</file>

<file path=xl/chart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4.xml"/><Relationship Id="rId1" Type="http://schemas.openxmlformats.org/officeDocument/2006/relationships/printerSettings" Target="../printerSettings/printerSettings97.bin"/></Relationships>
</file>

<file path=xl/chart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5.xml"/><Relationship Id="rId1" Type="http://schemas.openxmlformats.org/officeDocument/2006/relationships/printerSettings" Target="../printerSettings/printerSettings98.bin"/></Relationships>
</file>

<file path=xl/chart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6.xml"/><Relationship Id="rId1" Type="http://schemas.openxmlformats.org/officeDocument/2006/relationships/printerSettings" Target="../printerSettings/printerSettings99.bin"/></Relationships>
</file>

<file path=xl/chart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00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chart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8.xml"/><Relationship Id="rId1" Type="http://schemas.openxmlformats.org/officeDocument/2006/relationships/printerSettings" Target="../printerSettings/printerSettings101.bin"/></Relationships>
</file>

<file path=xl/chartsheets/_rels/sheet1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9.xml"/></Relationships>
</file>

<file path=xl/chartsheets/_rels/sheet1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0.xml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3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5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7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8.bin"/></Relationships>
</file>

<file path=xl/chart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9.bin"/></Relationships>
</file>

<file path=xl/chart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0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1.bin"/></Relationships>
</file>

<file path=xl/chart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2.bin"/></Relationships>
</file>

<file path=xl/chart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3.bin"/></Relationships>
</file>

<file path=xl/chart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4.bin"/></Relationships>
</file>

<file path=xl/chart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5.bin"/></Relationships>
</file>

<file path=xl/chart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6.bin"/></Relationships>
</file>

<file path=xl/chart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7.bin"/></Relationships>
</file>

<file path=xl/chart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8.bin"/></Relationships>
</file>

<file path=xl/chart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9.bin"/></Relationships>
</file>

<file path=xl/chart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0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1.bin"/></Relationships>
</file>

<file path=xl/chart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2.bin"/></Relationships>
</file>

<file path=xl/chart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3.bin"/></Relationships>
</file>

<file path=xl/chart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4.bin"/></Relationships>
</file>

<file path=xl/chart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5.bin"/></Relationships>
</file>

<file path=xl/chart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chart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chart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chart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chart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chart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chart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chart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chart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chart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46.bin"/></Relationships>
</file>

<file path=xl/chart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47.bin"/></Relationships>
</file>

<file path=xl/chart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chart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chart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chart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chart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chart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chart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chart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48.bin"/></Relationships>
</file>

<file path=xl/chart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49.bin"/></Relationships>
</file>

<file path=xl/chart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chart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chart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chart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chart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chart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chart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chart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50.bin"/></Relationships>
</file>

<file path=xl/chart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51.bin"/></Relationships>
</file>

<file path=xl/chart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chart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chart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chart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chart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chart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chart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chart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52.bin"/></Relationships>
</file>

<file path=xl/chart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53.bin"/></Relationships>
</file>

<file path=xl/chart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54.bin"/></Relationships>
</file>

<file path=xl/chart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55.bin"/></Relationships>
</file>

<file path=xl/chart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56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0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1.xml><?xml version="1.0" encoding="utf-8"?>
<chartsheet xmlns="http://schemas.openxmlformats.org/spreadsheetml/2006/main" xmlns:r="http://schemas.openxmlformats.org/officeDocument/2006/relationships">
  <sheetPr codeName="Chart96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3.xml><?xml version="1.0" encoding="utf-8"?>
<chartsheet xmlns="http://schemas.openxmlformats.org/spreadsheetml/2006/main" xmlns:r="http://schemas.openxmlformats.org/officeDocument/2006/relationships">
  <sheetPr codeName="Chart97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5.xml><?xml version="1.0" encoding="utf-8"?>
<chartsheet xmlns="http://schemas.openxmlformats.org/spreadsheetml/2006/main" xmlns:r="http://schemas.openxmlformats.org/officeDocument/2006/relationships">
  <sheetPr codeName="Chart9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7.xml><?xml version="1.0" encoding="utf-8"?>
<chartsheet xmlns="http://schemas.openxmlformats.org/spreadsheetml/2006/main" xmlns:r="http://schemas.openxmlformats.org/officeDocument/2006/relationships">
  <sheetPr codeName="Chart99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1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1.xml><?xml version="1.0" encoding="utf-8"?>
<chartsheet xmlns="http://schemas.openxmlformats.org/spreadsheetml/2006/main" xmlns:r="http://schemas.openxmlformats.org/officeDocument/2006/relationships">
  <sheetPr codeName="Chart114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3.xml><?xml version="1.0" encoding="utf-8"?>
<chartsheet xmlns="http://schemas.openxmlformats.org/spreadsheetml/2006/main" xmlns:r="http://schemas.openxmlformats.org/officeDocument/2006/relationships">
  <sheetPr codeName="Chart115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5.xml><?xml version="1.0" encoding="utf-8"?>
<chartsheet xmlns="http://schemas.openxmlformats.org/spreadsheetml/2006/main" xmlns:r="http://schemas.openxmlformats.org/officeDocument/2006/relationships">
  <sheetPr codeName="Chart116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6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7.xml><?xml version="1.0" encoding="utf-8"?>
<chartsheet xmlns="http://schemas.openxmlformats.org/spreadsheetml/2006/main" xmlns:r="http://schemas.openxmlformats.org/officeDocument/2006/relationships">
  <sheetPr codeName="Chart117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8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9.xml><?xml version="1.0" encoding="utf-8"?>
<chartsheet xmlns="http://schemas.openxmlformats.org/spreadsheetml/2006/main" xmlns:r="http://schemas.openxmlformats.org/officeDocument/2006/relationships">
  <sheetPr codeName="Chart118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20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1.xml><?xml version="1.0" encoding="utf-8"?>
<chartsheet xmlns="http://schemas.openxmlformats.org/spreadsheetml/2006/main" xmlns:r="http://schemas.openxmlformats.org/officeDocument/2006/relationships">
  <sheetPr codeName="Chart119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3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5.xml><?xml version="1.0" encoding="utf-8"?>
<chartsheet xmlns="http://schemas.openxmlformats.org/spreadsheetml/2006/main" xmlns:r="http://schemas.openxmlformats.org/officeDocument/2006/relationships">
  <sheetPr codeName="Chart134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7.xml><?xml version="1.0" encoding="utf-8"?>
<chartsheet xmlns="http://schemas.openxmlformats.org/spreadsheetml/2006/main" xmlns:r="http://schemas.openxmlformats.org/officeDocument/2006/relationships">
  <sheetPr codeName="Chart135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9.xml><?xml version="1.0" encoding="utf-8"?>
<chartsheet xmlns="http://schemas.openxmlformats.org/spreadsheetml/2006/main" xmlns:r="http://schemas.openxmlformats.org/officeDocument/2006/relationships">
  <sheetPr codeName="Chart136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30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1.xml><?xml version="1.0" encoding="utf-8"?>
<chartsheet xmlns="http://schemas.openxmlformats.org/spreadsheetml/2006/main" xmlns:r="http://schemas.openxmlformats.org/officeDocument/2006/relationships">
  <sheetPr codeName="Chart137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2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3.xml><?xml version="1.0" encoding="utf-8"?>
<chartsheet xmlns="http://schemas.openxmlformats.org/spreadsheetml/2006/main" xmlns:r="http://schemas.openxmlformats.org/officeDocument/2006/relationships">
  <sheetPr codeName="Chart138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4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5.xml><?xml version="1.0" encoding="utf-8"?>
<chartsheet xmlns="http://schemas.openxmlformats.org/spreadsheetml/2006/main" xmlns:r="http://schemas.openxmlformats.org/officeDocument/2006/relationships">
  <sheetPr codeName="Chart139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7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4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19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Chart17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81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Chart18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80" workbookViewId="0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81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24"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94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Chart27"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81" workbookViewId="0"/>
  </sheetViews>
  <pageMargins left="0.7" right="0.7" top="0.75" bottom="0.75" header="0.3" footer="0.3"/>
  <pageSetup paperSize="9" orientation="portrait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79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 codeName="Chart34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81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 codeName="Chart35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 codeName="Chart36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 codeName="Chart3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>
  <sheetPr codeName="Chart41"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portrait" r:id="rId1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>
  <sheetPr codeName="Chart44"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8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9.xml><?xml version="1.0" encoding="utf-8"?>
<chartsheet xmlns="http://schemas.openxmlformats.org/spreadsheetml/2006/main" xmlns:r="http://schemas.openxmlformats.org/officeDocument/2006/relationships">
  <sheetPr codeName="Chart48"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0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1.xml><?xml version="1.0" encoding="utf-8"?>
<chartsheet xmlns="http://schemas.openxmlformats.org/spreadsheetml/2006/main" xmlns:r="http://schemas.openxmlformats.org/officeDocument/2006/relationships">
  <sheetPr codeName="Chart51"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2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3.xml><?xml version="1.0" encoding="utf-8"?>
<chartsheet xmlns="http://schemas.openxmlformats.org/spreadsheetml/2006/main" xmlns:r="http://schemas.openxmlformats.org/officeDocument/2006/relationships">
  <sheetPr codeName="Chart54"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5.xml><?xml version="1.0" encoding="utf-8"?>
<chartsheet xmlns="http://schemas.openxmlformats.org/spreadsheetml/2006/main" xmlns:r="http://schemas.openxmlformats.org/officeDocument/2006/relationships">
  <sheetPr codeName="Chart56"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6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5.xml><?xml version="1.0" encoding="utf-8"?>
<chartsheet xmlns="http://schemas.openxmlformats.org/spreadsheetml/2006/main" xmlns:r="http://schemas.openxmlformats.org/officeDocument/2006/relationships">
  <sheetPr codeName="Chart60"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7.xml><?xml version="1.0" encoding="utf-8"?>
<chartsheet xmlns="http://schemas.openxmlformats.org/spreadsheetml/2006/main" xmlns:r="http://schemas.openxmlformats.org/officeDocument/2006/relationships">
  <sheetPr codeName="Chart64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7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1.xml><?xml version="1.0" encoding="utf-8"?>
<chartsheet xmlns="http://schemas.openxmlformats.org/spreadsheetml/2006/main" xmlns:r="http://schemas.openxmlformats.org/officeDocument/2006/relationships">
  <sheetPr codeName="Chart68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3.xml><?xml version="1.0" encoding="utf-8"?>
<chartsheet xmlns="http://schemas.openxmlformats.org/spreadsheetml/2006/main" xmlns:r="http://schemas.openxmlformats.org/officeDocument/2006/relationships">
  <sheetPr codeName="Chart70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7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9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8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1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3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7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9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1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3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5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7.xml><?xml version="1.0" encoding="utf-8"?>
<chartsheet xmlns="http://schemas.openxmlformats.org/spreadsheetml/2006/main" xmlns:r="http://schemas.openxmlformats.org/officeDocument/2006/relationships">
  <sheetPr codeName="Chart94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9.xml><?xml version="1.0" encoding="utf-8"?>
<chartsheet xmlns="http://schemas.openxmlformats.org/spreadsheetml/2006/main" xmlns:r="http://schemas.openxmlformats.org/officeDocument/2006/relationships">
  <sheetPr codeName="Chart95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4.xml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5.xml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6.xml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7.xml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8.xml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9.xml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0.xml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2.xml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3.xml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4.xml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5.xml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6.xml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7.xml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8.xml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9.xml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0.xml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0.73129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231689"/>
          <a:chOff x="7416122" y="887268"/>
          <a:chExt cx="1717654" cy="3231689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5" y="3517530"/>
            <a:ext cx="1631081" cy="60142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1.08578E-7</cdr:x>
      <cdr:y>0.08083</cdr:y>
    </cdr:from>
    <cdr:to>
      <cdr:x>0.05887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" y="453652"/>
          <a:ext cx="54219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0.78198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516183"/>
          <a:chOff x="7416122" y="887268"/>
          <a:chExt cx="1717654" cy="3516207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88594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0.08083</cdr:y>
    </cdr:from>
    <cdr:to>
      <cdr:x>0.05648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3652"/>
          <a:ext cx="52021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0.75326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40346"/>
          <a:chOff x="7416122" y="887268"/>
          <a:chExt cx="1717654" cy="3340367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1010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21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1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0.7624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91643"/>
          <a:chOff x="7416122" y="887268"/>
          <a:chExt cx="1717654" cy="3391655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6139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1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19259" cy="56209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19259" cy="56209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6161852" cy="92192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19259" cy="56209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6161942" cy="9209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0.0075</cdr:x>
      <cdr:y>0.06397</cdr:y>
    </cdr:from>
    <cdr:to>
      <cdr:x>0.058</cdr:x>
      <cdr:y>0.67624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359019"/>
          <a:ext cx="465102" cy="34363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0.8662</cdr:x>
      <cdr:y>0.34369</cdr:y>
    </cdr:from>
    <cdr:to>
      <cdr:x>0.98395</cdr:x>
      <cdr:y>0.41124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928937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0.84023</cdr:x>
      <cdr:y>0.25944</cdr:y>
    </cdr:from>
    <cdr:to>
      <cdr:x>0.85673</cdr:x>
      <cdr:y>0.28469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456098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0.24525</cdr:y>
    </cdr:from>
    <cdr:to>
      <cdr:x>0.98395</cdr:x>
      <cdr:y>0.32116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376458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0.84023</cdr:x>
      <cdr:y>0.15925</cdr:y>
    </cdr:from>
    <cdr:to>
      <cdr:x>0.85673</cdr:x>
      <cdr:y>0.18525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893771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0.13036</cdr:y>
    </cdr:from>
    <cdr:to>
      <cdr:x>0.98395</cdr:x>
      <cdr:y>0.22308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731629"/>
          <a:ext cx="1084471" cy="5203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0.84023</cdr:x>
      <cdr:y>0.35194</cdr:y>
    </cdr:from>
    <cdr:to>
      <cdr:x>0.85673</cdr:x>
      <cdr:y>0.37794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975240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0.01671</cdr:x>
      <cdr:y>0.93603</cdr:y>
    </cdr:from>
    <cdr:to>
      <cdr:x>0.33095</cdr:x>
      <cdr:y>0.98564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3865" y="5253404"/>
          <a:ext cx="2894135" cy="278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0.04296</cdr:x>
      <cdr:y>0.63185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0"/>
          <a:ext cx="395659" cy="3546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0.862</cdr:x>
      <cdr:y>0.35413</cdr:y>
    </cdr:from>
    <cdr:to>
      <cdr:x>0.97975</cdr:x>
      <cdr:y>0.45039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987553"/>
          <a:ext cx="1084471" cy="5402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0.83625</cdr:x>
      <cdr:y>0.27119</cdr:y>
    </cdr:from>
    <cdr:to>
      <cdr:x>0.85275</cdr:x>
      <cdr:y>0.29644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1522039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0.257</cdr:y>
    </cdr:from>
    <cdr:to>
      <cdr:x>0.97975</cdr:x>
      <cdr:y>0.33291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442399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0.83625</cdr:x>
      <cdr:y>0.13575</cdr:y>
    </cdr:from>
    <cdr:to>
      <cdr:x>0.85275</cdr:x>
      <cdr:y>0.16175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0.11208</cdr:y>
    </cdr:from>
    <cdr:to>
      <cdr:x>0.97975</cdr:x>
      <cdr:y>0.27285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629052"/>
          <a:ext cx="1084471" cy="902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0.83625</cdr:x>
      <cdr:y>0.36238</cdr:y>
    </cdr:from>
    <cdr:to>
      <cdr:x>0.85275</cdr:x>
      <cdr:y>0.38838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203385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0.0183</cdr:x>
      <cdr:y>0.93211</cdr:y>
    </cdr:from>
    <cdr:to>
      <cdr:x>0.46778</cdr:x>
      <cdr:y>0.98956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519" y="5231423"/>
          <a:ext cx="4139712" cy="322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</a:t>
          </a:r>
          <a:r>
            <a:rPr lang="en-GB" sz="12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Mulched / Burned</a:t>
          </a:r>
          <a:endParaRPr lang="en-GB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0.01591</cdr:x>
      <cdr:y>0.94125</cdr:y>
    </cdr:from>
    <cdr:to>
      <cdr:x>0.34208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6538" y="5282712"/>
          <a:ext cx="3004039" cy="3297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Brash Removal /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0.83864</cdr:x>
      <cdr:y>0.20496</cdr:y>
    </cdr:from>
    <cdr:to>
      <cdr:x>0.98243</cdr:x>
      <cdr:y>0.30418</cdr:y>
    </cdr:to>
    <cdr:grpSp>
      <cdr:nvGrpSpPr>
        <cdr:cNvPr id="4" name="Group 3"/>
        <cdr:cNvGrpSpPr/>
      </cdr:nvGrpSpPr>
      <cdr:grpSpPr>
        <a:xfrm xmlns:a="http://schemas.openxmlformats.org/drawingml/2006/main">
          <a:off x="7723826" y="1150322"/>
          <a:ext cx="1324297" cy="556865"/>
          <a:chOff x="7723826" y="1317853"/>
          <a:chExt cx="1324297" cy="426039"/>
        </a:xfrm>
      </cdr:grpSpPr>
      <cdr:sp macro="" textlink="">
        <cdr:nvSpPr>
          <cdr:cNvPr id="46082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3826" y="1397493"/>
            <a:ext cx="151964" cy="14171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0084A8" mc:Ignorable="a14" a14:legacySpreadsheetColorIndex="40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2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63653" y="1317853"/>
            <a:ext cx="1084470" cy="42603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&gt; 3 yrs old</a:t>
            </a:r>
          </a:p>
        </cdr:txBody>
      </cdr:sp>
    </cdr:grpSp>
  </cdr:relSizeAnchor>
  <cdr:relSizeAnchor xmlns:cdr="http://schemas.openxmlformats.org/drawingml/2006/chartDrawing">
    <cdr:from>
      <cdr:x>0.83864</cdr:x>
      <cdr:y>0.0711</cdr:y>
    </cdr:from>
    <cdr:to>
      <cdr:x>0.98243</cdr:x>
      <cdr:y>0.18799</cdr:y>
    </cdr:to>
    <cdr:grpSp>
      <cdr:nvGrpSpPr>
        <cdr:cNvPr id="3" name="Group 2"/>
        <cdr:cNvGrpSpPr/>
      </cdr:nvGrpSpPr>
      <cdr:grpSpPr>
        <a:xfrm xmlns:a="http://schemas.openxmlformats.org/drawingml/2006/main">
          <a:off x="7723826" y="399043"/>
          <a:ext cx="1324297" cy="656036"/>
          <a:chOff x="7723826" y="665689"/>
          <a:chExt cx="1324297" cy="682471"/>
        </a:xfrm>
      </cdr:grpSpPr>
      <cdr:sp macro="" textlink="">
        <cdr:nvSpPr>
          <cdr:cNvPr id="46084" name="Rectangle 5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3826" y="827832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76AD1C" mc:Ignorable="a14" a14:legacySpreadsheetColorIndex="24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4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63653" y="665689"/>
            <a:ext cx="1084470" cy="68247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both &lt; 3yrs and &gt; 3 yrs</a:t>
            </a:r>
          </a:p>
        </cdr:txBody>
      </cdr:sp>
    </cdr:grpSp>
  </cdr:relSizeAnchor>
  <cdr:relSizeAnchor xmlns:cdr="http://schemas.openxmlformats.org/drawingml/2006/chartDrawing">
    <cdr:from>
      <cdr:x>0.0075</cdr:x>
      <cdr:y>0.03264</cdr:y>
    </cdr:from>
    <cdr:to>
      <cdr:x>0.04932</cdr:x>
      <cdr:y>0.61619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183173"/>
          <a:ext cx="385194" cy="32751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0.83864</cdr:x>
      <cdr:y>0.30548</cdr:y>
    </cdr:from>
    <cdr:to>
      <cdr:x>0.98243</cdr:x>
      <cdr:y>0.42428</cdr:y>
    </cdr:to>
    <cdr:grpSp>
      <cdr:nvGrpSpPr>
        <cdr:cNvPr id="5" name="Group 4"/>
        <cdr:cNvGrpSpPr/>
      </cdr:nvGrpSpPr>
      <cdr:grpSpPr>
        <a:xfrm xmlns:a="http://schemas.openxmlformats.org/drawingml/2006/main">
          <a:off x="7723826" y="1714483"/>
          <a:ext cx="1324297" cy="666756"/>
          <a:chOff x="7723826" y="1782393"/>
          <a:chExt cx="1324297" cy="496307"/>
        </a:xfrm>
      </cdr:grpSpPr>
      <cdr:sp macro="" textlink="">
        <cdr:nvSpPr>
          <cdr:cNvPr id="524289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63653" y="1782393"/>
            <a:ext cx="1084470" cy="49630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&lt; 3 yrs old</a:t>
            </a:r>
          </a:p>
        </cdr:txBody>
      </cdr:sp>
      <cdr:sp macro="" textlink="">
        <cdr:nvSpPr>
          <cdr:cNvPr id="46087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3826" y="1828696"/>
            <a:ext cx="152608" cy="142219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800000" mc:Ignorable="a14" a14:legacySpreadsheetColorIndex="37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0.00398</cdr:x>
      <cdr:y>0.93864</cdr:y>
    </cdr:from>
    <cdr:to>
      <cdr:x>0.35959</cdr:x>
      <cdr:y>0.99478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6636" y="5268058"/>
          <a:ext cx="3275134" cy="315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915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915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0.10313</cdr:y>
    </cdr:from>
    <cdr:to>
      <cdr:x>0.058</cdr:x>
      <cdr:y>0.73629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578827"/>
          <a:ext cx="465102" cy="35535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9159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0.01352</cdr:x>
      <cdr:y>0.93211</cdr:y>
    </cdr:from>
    <cdr:to>
      <cdr:x>0.38982</cdr:x>
      <cdr:y>0.99086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558" y="5231423"/>
          <a:ext cx="3465634" cy="329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0.0248</cdr:y>
    </cdr:from>
    <cdr:to>
      <cdr:x>0.04535</cdr:x>
      <cdr:y>0.63969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39212"/>
          <a:ext cx="417671" cy="34509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 % private sector sections with broadleaves and conifers</a:t>
          </a:r>
        </a:p>
      </cdr:txBody>
    </cdr:sp>
  </cdr:relSizeAnchor>
  <cdr:relSizeAnchor xmlns:cdr="http://schemas.openxmlformats.org/drawingml/2006/chartDrawing">
    <cdr:from>
      <cdr:x>0.81862</cdr:x>
      <cdr:y>0.12253</cdr:y>
    </cdr:from>
    <cdr:to>
      <cdr:x>0.98648</cdr:x>
      <cdr:y>0.42559</cdr:y>
    </cdr:to>
    <cdr:grpSp>
      <cdr:nvGrpSpPr>
        <cdr:cNvPr id="2" name="Group 1"/>
        <cdr:cNvGrpSpPr/>
      </cdr:nvGrpSpPr>
      <cdr:grpSpPr>
        <a:xfrm xmlns:a="http://schemas.openxmlformats.org/drawingml/2006/main">
          <a:off x="7539443" y="687690"/>
          <a:ext cx="1545981" cy="1700901"/>
          <a:chOff x="6192489" y="687690"/>
          <a:chExt cx="1319692" cy="1700901"/>
        </a:xfrm>
      </cdr:grpSpPr>
      <cdr:sp macro="" textlink="">
        <cdr:nvSpPr>
          <cdr:cNvPr id="524289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906933"/>
            <a:ext cx="1084470" cy="48165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&lt; 3 yrs old</a:t>
            </a:r>
          </a:p>
        </cdr:txBody>
      </cdr:sp>
      <cdr:sp macro="" textlink="">
        <cdr:nvSpPr>
          <cdr:cNvPr id="49154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500032"/>
            <a:ext cx="151964" cy="14171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0084A8" mc:Ignorable="a14" a14:legacySpreadsheetColorIndex="40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2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420392"/>
            <a:ext cx="1084470" cy="42603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&gt; 3 yrs old</a:t>
            </a:r>
          </a:p>
        </cdr:txBody>
      </cdr:sp>
      <cdr:sp macro="" textlink="">
        <cdr:nvSpPr>
          <cdr:cNvPr id="49156" name="Rectangle 5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849833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76AD1C" mc:Ignorable="a14" a14:legacySpreadsheetColorIndex="24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4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687690"/>
            <a:ext cx="1084470" cy="66776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both &lt; 3yrs and &gt; 3 yrs</a:t>
            </a:r>
          </a:p>
        </cdr:txBody>
      </cdr:sp>
      <cdr:sp macro="" textlink="">
        <cdr:nvSpPr>
          <cdr:cNvPr id="49159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953235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800000" mc:Ignorable="a14" a14:legacySpreadsheetColorIndex="37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0.01193</cdr:x>
      <cdr:y>0.93864</cdr:y>
    </cdr:from>
    <cdr:to>
      <cdr:x>0.4996</cdr:x>
      <cdr:y>0.98433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9904" y="5268058"/>
          <a:ext cx="4491404" cy="256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0.10574</cdr:y>
    </cdr:from>
    <cdr:to>
      <cdr:x>0.058</cdr:x>
      <cdr:y>0.7389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593480"/>
          <a:ext cx="465102" cy="35535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588984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0.02228</cdr:x>
      <cdr:y>0.94778</cdr:y>
    </cdr:from>
    <cdr:to>
      <cdr:x>0.35004</cdr:x>
      <cdr:y>0.98956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5154" y="5319346"/>
          <a:ext cx="3018692" cy="234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8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  <a:p xmlns:a="http://schemas.openxmlformats.org/drawingml/2006/main">
          <a:endParaRPr lang="en-GB" sz="1100"/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0.86816</cdr:x>
      <cdr:y>0.32411</cdr:y>
    </cdr:from>
    <cdr:to>
      <cdr:x>0.98591</cdr:x>
      <cdr:y>0.41384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819033"/>
          <a:ext cx="1084471" cy="5036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0.84341</cdr:x>
      <cdr:y>0.25683</cdr:y>
    </cdr:from>
    <cdr:to>
      <cdr:x>0.85991</cdr:x>
      <cdr:y>0.28208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441443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0.24264</cdr:y>
    </cdr:from>
    <cdr:to>
      <cdr:x>0.98591</cdr:x>
      <cdr:y>0.31855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361803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0.84341</cdr:x>
      <cdr:y>0.13575</cdr:y>
    </cdr:from>
    <cdr:to>
      <cdr:x>0.85991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0.10686</cdr:y>
    </cdr:from>
    <cdr:to>
      <cdr:x>0.98591</cdr:x>
      <cdr:y>0.23238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599744"/>
          <a:ext cx="1084471" cy="7044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0.00318</cdr:x>
      <cdr:y>0.01697</cdr:y>
    </cdr:from>
    <cdr:to>
      <cdr:x>0.04535</cdr:x>
      <cdr:y>0.63185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88" y="95250"/>
          <a:ext cx="388383" cy="3450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0.84341</cdr:x>
      <cdr:y>0.33236</cdr:y>
    </cdr:from>
    <cdr:to>
      <cdr:x>0.85865</cdr:x>
      <cdr:y>0.35737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865336"/>
          <a:ext cx="140400" cy="1404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0.00159</cdr:x>
      <cdr:y>0.93734</cdr:y>
    </cdr:from>
    <cdr:to>
      <cdr:x>0.32936</cdr:x>
      <cdr:y>0.98695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655" y="5260731"/>
          <a:ext cx="3018692" cy="2784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  <a:p xmlns:a="http://schemas.openxmlformats.org/drawingml/2006/main">
          <a:endParaRPr lang="en-GB" sz="1100"/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0.07212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8934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0.29148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03146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0.51922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20627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0.74617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930781" y="5685204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0.10008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30519" y="5685158"/>
          <a:ext cx="1462380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0.32861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055327" y="5685158"/>
          <a:ext cx="137947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0.54689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84885" y="5685158"/>
          <a:ext cx="146499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0.76202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85135" y="5636685"/>
          <a:ext cx="1572572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8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50467" y="3050864"/>
          <a:ext cx="720000" cy="36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734" y="888441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4111" y="1127069"/>
          <a:ext cx="1710364" cy="577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9260" y="1829759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585" y="2128124"/>
          <a:ext cx="1629689" cy="777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0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0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5447" y="3251008"/>
          <a:ext cx="540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612" y="3522102"/>
          <a:ext cx="1631187" cy="602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667" y="3143279"/>
          <a:ext cx="180000" cy="180000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0.0048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09" y="475653"/>
          <a:ext cx="505310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9830" y="3046872"/>
          <a:ext cx="719941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122" y="887268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3490" y="1125628"/>
          <a:ext cx="1710286" cy="577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647" y="1827349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002" y="2125368"/>
          <a:ext cx="1629515" cy="775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4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4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4823" y="3246787"/>
          <a:ext cx="53997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015" y="3517530"/>
          <a:ext cx="1631081" cy="601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011" y="3139197"/>
          <a:ext cx="180054" cy="179765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0.00159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55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RRENT_CountryReport_England_L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findings"/>
      <sheetName val="Section 2 data"/>
      <sheetName val="Section 3 data"/>
      <sheetName val="Section 4 data"/>
      <sheetName val="Chart1"/>
      <sheetName val="Chart2"/>
      <sheetName val="Chart3"/>
      <sheetName val="Chart4"/>
      <sheetName val="Table 2 Summary"/>
      <sheetName val="Table 3 Summary"/>
      <sheetName val="Table 8 Summary"/>
      <sheetName val="Section 2 data country"/>
      <sheetName val="Chart1a"/>
      <sheetName val="Chart1b"/>
      <sheetName val="Chart1c"/>
      <sheetName val="Table 9 country"/>
      <sheetName val="Chart1d"/>
      <sheetName val="Table 12 country"/>
      <sheetName val="Section 10 data country"/>
      <sheetName val="Chart3 (2)"/>
      <sheetName val="Chart3 (3)"/>
      <sheetName val="Chart3 (4)"/>
      <sheetName val="Table 33 (2)"/>
      <sheetName val="Section 12 data country"/>
      <sheetName val="Figure 55 (2)"/>
      <sheetName val="Figure 55 (3)"/>
      <sheetName val="Figure 55 (4)"/>
      <sheetName val="Table 50 country"/>
      <sheetName val="Table 51 country"/>
      <sheetName val="Table 52 country"/>
      <sheetName val="Table 0"/>
      <sheetName val="Index"/>
      <sheetName val="Section 1"/>
      <sheetName val="Figure 1"/>
      <sheetName val="Table 1"/>
      <sheetName val="Figure 2"/>
      <sheetName val="Table 2"/>
      <sheetName val="Figure 3"/>
      <sheetName val="Table 3"/>
      <sheetName val="Figure 4"/>
      <sheetName val="Table 4"/>
      <sheetName val="Figure 5"/>
      <sheetName val="Table 5"/>
      <sheetName val="Table 6"/>
      <sheetName val="Figure 6"/>
      <sheetName val="Table 7"/>
      <sheetName val="Figure 7"/>
      <sheetName val="Table 8"/>
      <sheetName val="Section 2"/>
      <sheetName val="Figure 8"/>
      <sheetName val="Table 9"/>
      <sheetName val="Figure 9"/>
      <sheetName val="Figure 10"/>
      <sheetName val="Figure 11"/>
      <sheetName val="Table 10"/>
      <sheetName val="Figure 12"/>
      <sheetName val="Table 11"/>
      <sheetName val="Table 12"/>
      <sheetName val="Figure 13"/>
      <sheetName val="Table 13"/>
      <sheetName val="Section 3"/>
      <sheetName val="Figure 14"/>
      <sheetName val="Table 14"/>
      <sheetName val="Figure 15"/>
      <sheetName val="Figure 16"/>
      <sheetName val="Figure 17"/>
      <sheetName val="Table 15"/>
      <sheetName val="Figure 18"/>
      <sheetName val="Table 16"/>
      <sheetName val="Section 4"/>
      <sheetName val="Figure 19"/>
      <sheetName val="Table 17"/>
      <sheetName val="Figure 20"/>
      <sheetName val="Table 18"/>
      <sheetName val="Figure 21"/>
      <sheetName val="Table 19"/>
      <sheetName val="Section 5"/>
      <sheetName val="Section 5 data"/>
      <sheetName val="Figure 22"/>
      <sheetName val="Table 20"/>
      <sheetName val="Section 6"/>
      <sheetName val="Section 6 data"/>
      <sheetName val="Figure 23"/>
      <sheetName val="Table 21"/>
      <sheetName val="Section 7"/>
      <sheetName val="Square data"/>
      <sheetName val="Management data"/>
      <sheetName val="Thinning data"/>
      <sheetName val="Harvesting data"/>
      <sheetName val="Road distance data"/>
      <sheetName val="Road data"/>
      <sheetName val="Yield class data"/>
      <sheetName val="Table 22"/>
      <sheetName val="Figure 24"/>
      <sheetName val="Figure 25"/>
      <sheetName val="Figure 26"/>
      <sheetName val="Figure 27"/>
      <sheetName val="Figure 28"/>
      <sheetName val="Figure 29"/>
      <sheetName val="Figure 30"/>
      <sheetName val="Figure 31"/>
      <sheetName val="Figure 32"/>
      <sheetName val="Figure 33"/>
      <sheetName val="Table 23"/>
      <sheetName val="Section 8"/>
      <sheetName val="Section 8 data"/>
      <sheetName val="Table 24"/>
      <sheetName val="Table 25"/>
      <sheetName val="Section 9"/>
      <sheetName val="Section 9 chart data"/>
      <sheetName val="Figure 34"/>
      <sheetName val="Figure 35"/>
      <sheetName val="Table 26"/>
      <sheetName val="Table 27"/>
      <sheetName val="Table 28"/>
      <sheetName val="Table 29"/>
      <sheetName val="Figure 36"/>
      <sheetName val="Table 30"/>
      <sheetName val="Figure 37"/>
      <sheetName val="Table 31"/>
      <sheetName val="Figure 38"/>
      <sheetName val="Section 10"/>
      <sheetName val="Section 10 chart data"/>
      <sheetName val="Figure 39"/>
      <sheetName val="Figure 40"/>
      <sheetName val="Table 32"/>
      <sheetName val="Table 33"/>
      <sheetName val="Table 34"/>
      <sheetName val="Figure 41"/>
      <sheetName val="Table 35"/>
      <sheetName val="Figure 42"/>
      <sheetName val="Table 36"/>
      <sheetName val="Figure 43"/>
      <sheetName val="Section 11"/>
      <sheetName val="Section 11 chart data"/>
      <sheetName val="Figure 44"/>
      <sheetName val="Figure 45"/>
      <sheetName val="Table 37"/>
      <sheetName val="Table 38"/>
      <sheetName val="Table 39"/>
      <sheetName val="Figure 46"/>
      <sheetName val="Table 40"/>
      <sheetName val="Table 41"/>
      <sheetName val="Figure 47"/>
      <sheetName val="Table 42"/>
      <sheetName val="Table 43"/>
      <sheetName val="Figure 48"/>
      <sheetName val="Section 12"/>
      <sheetName val="Section 12 data"/>
      <sheetName val="Figure 49"/>
      <sheetName val="Table 44"/>
      <sheetName val="Figure 50"/>
      <sheetName val="Table 45"/>
      <sheetName val="Figure 51"/>
      <sheetName val="Table 46"/>
      <sheetName val="Figure 52"/>
      <sheetName val="Table 47"/>
      <sheetName val="Figure 53"/>
      <sheetName val="Table 48"/>
      <sheetName val="Figure 54"/>
      <sheetName val="Table 49"/>
      <sheetName val="Figure 55"/>
      <sheetName val="Table 50"/>
      <sheetName val="Table 51"/>
      <sheetName val="Table 52"/>
      <sheetName val="Section 13"/>
      <sheetName val="Section 13 data"/>
      <sheetName val="Figure 56"/>
      <sheetName val="Table 53"/>
      <sheetName val="Figure 57"/>
      <sheetName val="Table 54"/>
      <sheetName val="Figure 58"/>
      <sheetName val="Table 55"/>
      <sheetName val="Figure 59"/>
      <sheetName val="Table 56"/>
      <sheetName val="Figure 60"/>
      <sheetName val="Table 57"/>
      <sheetName val="Figure 61"/>
      <sheetName val="Table 58"/>
      <sheetName val="Figure 62"/>
      <sheetName val="Table 59"/>
      <sheetName val="Table 60"/>
      <sheetName val="Table 61"/>
      <sheetName val="Section 14"/>
      <sheetName val="Section 14 data"/>
      <sheetName val="Figure 63"/>
      <sheetName val="Table 62"/>
      <sheetName val="Figure 64"/>
      <sheetName val="Table 63"/>
      <sheetName val="Figure 65"/>
      <sheetName val="Table 64"/>
      <sheetName val="Figure 66"/>
      <sheetName val="Table 65"/>
      <sheetName val="Figure 67"/>
      <sheetName val="Table 66"/>
      <sheetName val="Figure 68"/>
      <sheetName val="Table 67"/>
      <sheetName val="Figure 69"/>
      <sheetName val="Table 68"/>
      <sheetName val="Table 69"/>
      <sheetName val="Table 70"/>
      <sheetName val="Section 15"/>
      <sheetName val="Section 15 data"/>
      <sheetName val="Figure 70"/>
      <sheetName val="Table 71"/>
      <sheetName val="Figure 71"/>
      <sheetName val="Table 72"/>
      <sheetName val="Figure 72"/>
      <sheetName val="Table 73"/>
      <sheetName val="Figure 73"/>
      <sheetName val="Table 74"/>
      <sheetName val="Figure 74"/>
      <sheetName val="Table 75"/>
      <sheetName val="Figure 75"/>
      <sheetName val="Table 76"/>
      <sheetName val="Figure 76"/>
      <sheetName val="Table 77"/>
      <sheetName val="Table 78"/>
      <sheetName val="Table 79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8">
          <cell r="G8">
            <v>88219.762657770407</v>
          </cell>
        </row>
        <row r="9">
          <cell r="G9">
            <v>111777.13630338205</v>
          </cell>
        </row>
        <row r="10">
          <cell r="G10">
            <v>132939.83507470132</v>
          </cell>
        </row>
        <row r="11">
          <cell r="G11">
            <v>56483.157629908012</v>
          </cell>
        </row>
        <row r="12">
          <cell r="G12">
            <v>29449.692692504963</v>
          </cell>
        </row>
        <row r="13">
          <cell r="G13">
            <v>35171.526755349289</v>
          </cell>
        </row>
        <row r="14">
          <cell r="G14">
            <v>103265.27677174045</v>
          </cell>
        </row>
        <row r="15">
          <cell r="G15">
            <v>50113.990958361159</v>
          </cell>
        </row>
        <row r="16">
          <cell r="G16">
            <v>116129.85117915661</v>
          </cell>
        </row>
        <row r="17">
          <cell r="G17">
            <v>120885.63554048826</v>
          </cell>
        </row>
        <row r="18">
          <cell r="G18">
            <v>97243.9751786446</v>
          </cell>
        </row>
        <row r="19">
          <cell r="G19">
            <v>105008.94606982129</v>
          </cell>
        </row>
        <row r="20">
          <cell r="G20">
            <v>140664.15780331078</v>
          </cell>
        </row>
        <row r="21">
          <cell r="G21">
            <v>110312.64314683444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S97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4" width="9" customWidth="1"/>
    <col min="16" max="19" width="9" customWidth="1"/>
  </cols>
  <sheetData>
    <row r="2" spans="1:19" ht="13.5" thickBot="1" x14ac:dyDescent="0.25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x14ac:dyDescent="0.2">
      <c r="A3" s="275"/>
      <c r="B3" s="786" t="s">
        <v>613</v>
      </c>
      <c r="C3" s="787"/>
      <c r="D3" s="787"/>
      <c r="E3" s="787"/>
      <c r="F3" s="787"/>
      <c r="G3" s="787"/>
      <c r="H3" s="787"/>
      <c r="J3" s="788" t="s">
        <v>744</v>
      </c>
      <c r="K3" s="788" t="s">
        <v>745</v>
      </c>
    </row>
    <row r="4" spans="1:19" x14ac:dyDescent="0.2">
      <c r="A4" s="149"/>
      <c r="B4" s="283"/>
      <c r="C4" s="283" t="s">
        <v>611</v>
      </c>
      <c r="D4" s="442" t="s">
        <v>78</v>
      </c>
      <c r="E4" s="442" t="s">
        <v>309</v>
      </c>
      <c r="F4" s="442" t="s">
        <v>82</v>
      </c>
      <c r="G4" s="442" t="s">
        <v>310</v>
      </c>
      <c r="H4" s="442" t="s">
        <v>485</v>
      </c>
      <c r="I4" s="149"/>
      <c r="J4" s="789"/>
      <c r="K4" s="789"/>
    </row>
    <row r="5" spans="1:19" s="23" customFormat="1" x14ac:dyDescent="0.2">
      <c r="A5" s="430"/>
      <c r="B5" s="438"/>
      <c r="C5" s="428" t="s">
        <v>106</v>
      </c>
      <c r="D5" s="457">
        <v>16.078620000000001</v>
      </c>
      <c r="E5" s="455">
        <v>84.771550000000005</v>
      </c>
      <c r="F5" s="436">
        <v>1.6</v>
      </c>
      <c r="G5" s="453">
        <f>E5*F5/100</f>
        <v>1.3563448000000002</v>
      </c>
      <c r="H5" s="454">
        <f>SUM(D5,E5)</f>
        <v>100.85017000000001</v>
      </c>
      <c r="I5" s="430"/>
      <c r="J5" s="689"/>
      <c r="K5" s="689"/>
    </row>
    <row r="6" spans="1:19" s="24" customFormat="1" x14ac:dyDescent="0.2">
      <c r="A6" s="432"/>
      <c r="B6" s="439"/>
      <c r="C6" s="428" t="s">
        <v>92</v>
      </c>
      <c r="D6" s="457">
        <v>13.151479999999999</v>
      </c>
      <c r="E6" s="455">
        <v>18.289249999999999</v>
      </c>
      <c r="F6" s="436">
        <v>4.3099999999999996</v>
      </c>
      <c r="G6" s="453">
        <f t="shared" ref="G6:G26" si="0">E6*F6/100</f>
        <v>0.78826667499999981</v>
      </c>
      <c r="H6" s="454">
        <f>SUM(D6,E6)</f>
        <v>31.440729999999999</v>
      </c>
      <c r="I6" s="432"/>
      <c r="J6" s="690"/>
      <c r="K6" s="690"/>
    </row>
    <row r="7" spans="1:19" s="24" customFormat="1" x14ac:dyDescent="0.2">
      <c r="A7" s="432"/>
      <c r="B7" s="439"/>
      <c r="C7" s="428" t="s">
        <v>105</v>
      </c>
      <c r="D7" s="457">
        <v>2.9271400000000001</v>
      </c>
      <c r="E7" s="455">
        <v>66.428780000000003</v>
      </c>
      <c r="F7" s="436">
        <v>2.23</v>
      </c>
      <c r="G7" s="453">
        <f>E7*F7/100</f>
        <v>1.4813617940000001</v>
      </c>
      <c r="H7" s="454">
        <f>SUM(D7,E7)</f>
        <v>69.355919999999998</v>
      </c>
      <c r="I7" s="432"/>
      <c r="J7" s="690"/>
      <c r="K7" s="690"/>
    </row>
    <row r="8" spans="1:19" s="24" customFormat="1" x14ac:dyDescent="0.2">
      <c r="A8" s="432"/>
      <c r="B8" s="439"/>
      <c r="C8" s="428" t="s">
        <v>84</v>
      </c>
      <c r="D8" s="550">
        <v>4.2155699999999996</v>
      </c>
      <c r="E8" s="460">
        <v>4.7462399999999993</v>
      </c>
      <c r="F8" s="436">
        <v>13.71</v>
      </c>
      <c r="G8" s="453">
        <f t="shared" si="0"/>
        <v>0.65070950400000005</v>
      </c>
      <c r="H8" s="454">
        <f>SUM(D8,E8)</f>
        <v>8.9618099999999998</v>
      </c>
      <c r="I8" s="432"/>
      <c r="J8" s="691">
        <f>H8/$H$6</f>
        <v>0.28503822907419774</v>
      </c>
      <c r="K8" s="691">
        <f>H8/$H$5</f>
        <v>8.8862616691672405E-2</v>
      </c>
    </row>
    <row r="9" spans="1:19" s="24" customFormat="1" x14ac:dyDescent="0.2">
      <c r="A9" s="432"/>
      <c r="B9" s="439"/>
      <c r="C9" s="428" t="s">
        <v>85</v>
      </c>
      <c r="D9" s="550">
        <v>3.2759200000000002</v>
      </c>
      <c r="E9" s="460">
        <v>3.4741</v>
      </c>
      <c r="F9" s="436">
        <v>12.62</v>
      </c>
      <c r="G9" s="453">
        <f t="shared" si="0"/>
        <v>0.43843142000000002</v>
      </c>
      <c r="H9" s="454">
        <f t="shared" ref="H9:H26" si="1">SUM(D9,E9)</f>
        <v>6.7500200000000001</v>
      </c>
      <c r="I9" s="432"/>
      <c r="J9" s="691">
        <f t="shared" ref="J9:J15" si="2">H9/$H$6</f>
        <v>0.21469030776321035</v>
      </c>
      <c r="K9" s="691">
        <f t="shared" ref="K9:K26" si="3">H9/$H$5</f>
        <v>6.6931171261287906E-2</v>
      </c>
    </row>
    <row r="10" spans="1:19" s="24" customFormat="1" x14ac:dyDescent="0.2">
      <c r="A10" s="432"/>
      <c r="B10" s="439"/>
      <c r="C10" s="428" t="s">
        <v>86</v>
      </c>
      <c r="D10" s="550">
        <v>0.47191000000000005</v>
      </c>
      <c r="E10" s="460">
        <v>1.1025199999999999</v>
      </c>
      <c r="F10" s="436">
        <v>25.34</v>
      </c>
      <c r="G10" s="453">
        <f t="shared" si="0"/>
        <v>0.27937856799999999</v>
      </c>
      <c r="H10" s="454">
        <f t="shared" si="1"/>
        <v>1.57443</v>
      </c>
      <c r="I10" s="432"/>
      <c r="J10" s="691">
        <f t="shared" si="2"/>
        <v>5.007612736727169E-2</v>
      </c>
      <c r="K10" s="691">
        <f t="shared" si="3"/>
        <v>1.5611575072208603E-2</v>
      </c>
    </row>
    <row r="11" spans="1:19" s="24" customFormat="1" x14ac:dyDescent="0.2">
      <c r="A11" s="432"/>
      <c r="B11" s="439"/>
      <c r="C11" s="428" t="s">
        <v>87</v>
      </c>
      <c r="D11" s="550">
        <v>0.40391000000000005</v>
      </c>
      <c r="E11" s="460">
        <v>1.3916199999999999</v>
      </c>
      <c r="F11" s="436">
        <v>17.600000000000001</v>
      </c>
      <c r="G11" s="453">
        <f t="shared" si="0"/>
        <v>0.24492511999999997</v>
      </c>
      <c r="H11" s="454">
        <f t="shared" si="1"/>
        <v>1.7955299999999998</v>
      </c>
      <c r="I11" s="432"/>
      <c r="J11" s="691">
        <f t="shared" si="2"/>
        <v>5.7108406834065234E-2</v>
      </c>
      <c r="K11" s="691">
        <f t="shared" si="3"/>
        <v>1.7803936274971077E-2</v>
      </c>
    </row>
    <row r="12" spans="1:19" s="24" customFormat="1" x14ac:dyDescent="0.2">
      <c r="A12" s="432"/>
      <c r="B12" s="439"/>
      <c r="C12" s="428" t="s">
        <v>88</v>
      </c>
      <c r="D12" s="550">
        <v>2.89046</v>
      </c>
      <c r="E12" s="460">
        <v>4.9429799999999995</v>
      </c>
      <c r="F12" s="436">
        <v>9.7100000000000009</v>
      </c>
      <c r="G12" s="453">
        <f t="shared" si="0"/>
        <v>0.47996335799999995</v>
      </c>
      <c r="H12" s="454">
        <f t="shared" si="1"/>
        <v>7.8334399999999995</v>
      </c>
      <c r="I12" s="432"/>
      <c r="J12" s="691">
        <f t="shared" si="2"/>
        <v>0.24914943132681716</v>
      </c>
      <c r="K12" s="691">
        <f t="shared" si="3"/>
        <v>7.7674038625814901E-2</v>
      </c>
    </row>
    <row r="13" spans="1:19" s="24" customFormat="1" x14ac:dyDescent="0.2">
      <c r="A13" s="432"/>
      <c r="B13" s="439"/>
      <c r="C13" s="428" t="s">
        <v>89</v>
      </c>
      <c r="D13" s="550">
        <v>0.50479000000000007</v>
      </c>
      <c r="E13" s="460">
        <v>0.60550999999999999</v>
      </c>
      <c r="F13" s="436">
        <v>25.5</v>
      </c>
      <c r="G13" s="453">
        <f t="shared" si="0"/>
        <v>0.15440504999999999</v>
      </c>
      <c r="H13" s="454">
        <f t="shared" si="1"/>
        <v>1.1103000000000001</v>
      </c>
      <c r="I13" s="432"/>
      <c r="J13" s="691">
        <f t="shared" si="2"/>
        <v>3.5314065544915785E-2</v>
      </c>
      <c r="K13" s="691">
        <f t="shared" si="3"/>
        <v>1.100940137235267E-2</v>
      </c>
    </row>
    <row r="14" spans="1:19" s="24" customFormat="1" x14ac:dyDescent="0.2">
      <c r="A14" s="432"/>
      <c r="B14" s="439"/>
      <c r="C14" s="428" t="s">
        <v>90</v>
      </c>
      <c r="D14" s="550">
        <v>0.96622000000000008</v>
      </c>
      <c r="E14" s="460">
        <v>1.2270000000000001</v>
      </c>
      <c r="F14" s="436">
        <v>25.12</v>
      </c>
      <c r="G14" s="453">
        <f t="shared" si="0"/>
        <v>0.30822240000000006</v>
      </c>
      <c r="H14" s="454">
        <f t="shared" si="1"/>
        <v>2.1932200000000002</v>
      </c>
      <c r="I14" s="432"/>
      <c r="J14" s="691">
        <f t="shared" si="2"/>
        <v>6.9757286169882193E-2</v>
      </c>
      <c r="K14" s="691">
        <f t="shared" si="3"/>
        <v>2.1747310887031721E-2</v>
      </c>
    </row>
    <row r="15" spans="1:19" s="24" customFormat="1" x14ac:dyDescent="0.2">
      <c r="A15" s="432"/>
      <c r="B15" s="439"/>
      <c r="C15" s="428" t="s">
        <v>91</v>
      </c>
      <c r="D15" s="550">
        <v>0.42269999999999996</v>
      </c>
      <c r="E15" s="460">
        <v>0.74895</v>
      </c>
      <c r="F15" s="436">
        <v>26.63</v>
      </c>
      <c r="G15" s="453">
        <f t="shared" si="0"/>
        <v>0.199445385</v>
      </c>
      <c r="H15" s="454">
        <f t="shared" si="1"/>
        <v>1.1716500000000001</v>
      </c>
      <c r="I15" s="432"/>
      <c r="J15" s="692">
        <f t="shared" si="2"/>
        <v>3.7265356116095272E-2</v>
      </c>
      <c r="K15" s="691">
        <f t="shared" si="3"/>
        <v>1.1617729548695853E-2</v>
      </c>
    </row>
    <row r="16" spans="1:19" s="24" customFormat="1" x14ac:dyDescent="0.2">
      <c r="A16" s="432"/>
      <c r="B16" s="439"/>
      <c r="C16" s="428" t="s">
        <v>94</v>
      </c>
      <c r="D16" s="457">
        <v>0.41500999999999999</v>
      </c>
      <c r="E16" s="460">
        <v>10.818479999999999</v>
      </c>
      <c r="F16" s="436">
        <v>8.59</v>
      </c>
      <c r="G16" s="453">
        <f t="shared" si="0"/>
        <v>0.92930743199999999</v>
      </c>
      <c r="H16" s="454">
        <f t="shared" si="1"/>
        <v>11.23349</v>
      </c>
      <c r="I16" s="432"/>
      <c r="J16" s="691">
        <f>H16/$H$7</f>
        <v>0.16196872595735159</v>
      </c>
      <c r="K16" s="691">
        <f t="shared" si="3"/>
        <v>0.11138791337684407</v>
      </c>
    </row>
    <row r="17" spans="1:11" s="24" customFormat="1" x14ac:dyDescent="0.2">
      <c r="A17" s="432"/>
      <c r="B17" s="439"/>
      <c r="C17" s="428" t="s">
        <v>95</v>
      </c>
      <c r="D17" s="457">
        <v>0.35281999999999997</v>
      </c>
      <c r="E17" s="460">
        <v>5.7315299999999993</v>
      </c>
      <c r="F17" s="436">
        <v>11.87</v>
      </c>
      <c r="G17" s="453">
        <f t="shared" si="0"/>
        <v>0.68033261099999986</v>
      </c>
      <c r="H17" s="454">
        <f t="shared" si="1"/>
        <v>6.0843499999999997</v>
      </c>
      <c r="I17" s="432"/>
      <c r="J17" s="691">
        <f t="shared" ref="J17:J26" si="4">H17/$H$7</f>
        <v>8.7726469492438425E-2</v>
      </c>
      <c r="K17" s="691">
        <f t="shared" si="3"/>
        <v>6.0330587444721209E-2</v>
      </c>
    </row>
    <row r="18" spans="1:11" s="24" customFormat="1" x14ac:dyDescent="0.2">
      <c r="A18" s="432"/>
      <c r="B18" s="439"/>
      <c r="C18" s="428" t="s">
        <v>96</v>
      </c>
      <c r="D18" s="457">
        <v>0.26844999999999997</v>
      </c>
      <c r="E18" s="460">
        <v>12.066840000000001</v>
      </c>
      <c r="F18" s="436">
        <v>6.75</v>
      </c>
      <c r="G18" s="453">
        <f t="shared" si="0"/>
        <v>0.81451170000000006</v>
      </c>
      <c r="H18" s="454">
        <f t="shared" si="1"/>
        <v>12.335290000000001</v>
      </c>
      <c r="I18" s="432"/>
      <c r="J18" s="691">
        <f t="shared" si="4"/>
        <v>0.17785489688551462</v>
      </c>
      <c r="K18" s="691">
        <f t="shared" si="3"/>
        <v>0.12231303130178164</v>
      </c>
    </row>
    <row r="19" spans="1:11" s="24" customFormat="1" x14ac:dyDescent="0.2">
      <c r="A19" s="432"/>
      <c r="B19" s="439"/>
      <c r="C19" s="428" t="s">
        <v>97</v>
      </c>
      <c r="D19" s="457">
        <v>0.19833000000000001</v>
      </c>
      <c r="E19" s="460">
        <v>7.9694799999999999</v>
      </c>
      <c r="F19" s="436">
        <v>8.27</v>
      </c>
      <c r="G19" s="453">
        <f t="shared" si="0"/>
        <v>0.659075996</v>
      </c>
      <c r="H19" s="454">
        <f t="shared" si="1"/>
        <v>8.1678099999999993</v>
      </c>
      <c r="I19" s="432"/>
      <c r="J19" s="691">
        <f t="shared" si="4"/>
        <v>0.11776658719255688</v>
      </c>
      <c r="K19" s="691">
        <f t="shared" si="3"/>
        <v>8.0989551133131443E-2</v>
      </c>
    </row>
    <row r="20" spans="1:11" s="24" customFormat="1" x14ac:dyDescent="0.2">
      <c r="A20" s="432"/>
      <c r="B20" s="439"/>
      <c r="C20" s="428" t="s">
        <v>98</v>
      </c>
      <c r="D20" s="457">
        <v>0.80153999999999992</v>
      </c>
      <c r="E20" s="460">
        <v>9.4773099999999992</v>
      </c>
      <c r="F20" s="436">
        <v>9.73</v>
      </c>
      <c r="G20" s="453">
        <f t="shared" si="0"/>
        <v>0.92214226299999991</v>
      </c>
      <c r="H20" s="454">
        <f t="shared" si="1"/>
        <v>10.278849999999998</v>
      </c>
      <c r="I20" s="432"/>
      <c r="J20" s="691">
        <f t="shared" si="4"/>
        <v>0.14820436380917446</v>
      </c>
      <c r="K20" s="691">
        <f t="shared" si="3"/>
        <v>0.10192198981915447</v>
      </c>
    </row>
    <row r="21" spans="1:11" s="24" customFormat="1" x14ac:dyDescent="0.2">
      <c r="A21" s="432"/>
      <c r="B21" s="439"/>
      <c r="C21" s="428" t="s">
        <v>99</v>
      </c>
      <c r="D21" s="457">
        <v>8.8000000000000005E-3</v>
      </c>
      <c r="E21" s="460">
        <v>0.29508000000000001</v>
      </c>
      <c r="F21" s="436">
        <v>39.36</v>
      </c>
      <c r="G21" s="453">
        <f t="shared" si="0"/>
        <v>0.116143488</v>
      </c>
      <c r="H21" s="454">
        <f t="shared" si="1"/>
        <v>0.30387999999999998</v>
      </c>
      <c r="I21" s="432"/>
      <c r="J21" s="691">
        <f t="shared" si="4"/>
        <v>4.3814572714196568E-3</v>
      </c>
      <c r="K21" s="691">
        <f t="shared" si="3"/>
        <v>3.0131828235886956E-3</v>
      </c>
    </row>
    <row r="22" spans="1:11" s="24" customFormat="1" x14ac:dyDescent="0.2">
      <c r="A22" s="432"/>
      <c r="B22" s="439"/>
      <c r="C22" s="428" t="s">
        <v>100</v>
      </c>
      <c r="D22" s="457">
        <v>0</v>
      </c>
      <c r="E22" s="460">
        <v>1.3098399999999999</v>
      </c>
      <c r="F22" s="436">
        <v>17.91</v>
      </c>
      <c r="G22" s="453">
        <f t="shared" si="0"/>
        <v>0.23459234400000001</v>
      </c>
      <c r="H22" s="454">
        <f t="shared" si="1"/>
        <v>1.3098399999999999</v>
      </c>
      <c r="I22" s="432"/>
      <c r="J22" s="691">
        <f t="shared" si="4"/>
        <v>1.8885770673938145E-2</v>
      </c>
      <c r="K22" s="691">
        <f t="shared" si="3"/>
        <v>1.2987980089671636E-2</v>
      </c>
    </row>
    <row r="23" spans="1:11" s="24" customFormat="1" x14ac:dyDescent="0.2">
      <c r="A23" s="432"/>
      <c r="B23" s="439"/>
      <c r="C23" s="428" t="s">
        <v>101</v>
      </c>
      <c r="D23" s="457">
        <v>0</v>
      </c>
      <c r="E23" s="460">
        <v>3.2194199999999999</v>
      </c>
      <c r="F23" s="436">
        <v>12.64</v>
      </c>
      <c r="G23" s="453">
        <f t="shared" si="0"/>
        <v>0.40693468799999999</v>
      </c>
      <c r="H23" s="454">
        <f t="shared" si="1"/>
        <v>3.2194199999999999</v>
      </c>
      <c r="I23" s="432"/>
      <c r="J23" s="691">
        <f t="shared" si="4"/>
        <v>4.6418820484249938E-2</v>
      </c>
      <c r="K23" s="691">
        <f t="shared" si="3"/>
        <v>3.1922801914959588E-2</v>
      </c>
    </row>
    <row r="24" spans="1:11" s="24" customFormat="1" x14ac:dyDescent="0.2">
      <c r="A24" s="432"/>
      <c r="B24" s="439"/>
      <c r="C24" s="428" t="s">
        <v>102</v>
      </c>
      <c r="D24" s="457">
        <v>3.5209999999999998E-2</v>
      </c>
      <c r="E24" s="460">
        <v>2.8766500000000002</v>
      </c>
      <c r="F24" s="436">
        <v>14.15</v>
      </c>
      <c r="G24" s="453">
        <f t="shared" si="0"/>
        <v>0.40704597500000006</v>
      </c>
      <c r="H24" s="454">
        <f t="shared" si="1"/>
        <v>2.9118600000000003</v>
      </c>
      <c r="I24" s="432"/>
      <c r="J24" s="691">
        <f t="shared" si="4"/>
        <v>4.1984303574950782E-2</v>
      </c>
      <c r="K24" s="691">
        <f t="shared" si="3"/>
        <v>2.8873129316489998E-2</v>
      </c>
    </row>
    <row r="25" spans="1:11" s="24" customFormat="1" x14ac:dyDescent="0.2">
      <c r="A25" s="432"/>
      <c r="B25" s="439"/>
      <c r="C25" s="428" t="s">
        <v>103</v>
      </c>
      <c r="D25" s="457">
        <v>3.7400000000000003E-3</v>
      </c>
      <c r="E25" s="460">
        <v>2.8784299999999998</v>
      </c>
      <c r="F25" s="436">
        <v>18.05</v>
      </c>
      <c r="G25" s="453">
        <f t="shared" si="0"/>
        <v>0.51955661499999994</v>
      </c>
      <c r="H25" s="454">
        <f t="shared" si="1"/>
        <v>2.8821699999999999</v>
      </c>
      <c r="I25" s="432"/>
      <c r="J25" s="691">
        <f t="shared" si="4"/>
        <v>4.1556221876950086E-2</v>
      </c>
      <c r="K25" s="691">
        <f t="shared" si="3"/>
        <v>2.8578732192518861E-2</v>
      </c>
    </row>
    <row r="26" spans="1:11" s="24" customFormat="1" ht="13.5" thickBot="1" x14ac:dyDescent="0.25">
      <c r="A26" s="432"/>
      <c r="B26" s="294"/>
      <c r="C26" s="434" t="s">
        <v>104</v>
      </c>
      <c r="D26" s="450">
        <v>0.84323999999999999</v>
      </c>
      <c r="E26" s="450">
        <v>9.8010300000000008</v>
      </c>
      <c r="F26" s="435">
        <v>7.02</v>
      </c>
      <c r="G26" s="451">
        <f t="shared" si="0"/>
        <v>0.68803230600000009</v>
      </c>
      <c r="H26" s="452">
        <f t="shared" si="1"/>
        <v>10.644270000000001</v>
      </c>
      <c r="I26" s="432"/>
      <c r="J26" s="693">
        <f t="shared" si="4"/>
        <v>0.15347312817709002</v>
      </c>
      <c r="K26" s="693">
        <f t="shared" si="3"/>
        <v>0.10554538480202859</v>
      </c>
    </row>
    <row r="27" spans="1:11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1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1" s="24" customFormat="1" x14ac:dyDescent="0.2">
      <c r="B29" s="786" t="s">
        <v>613</v>
      </c>
      <c r="C29" s="787"/>
      <c r="D29" s="787"/>
      <c r="E29" s="787"/>
      <c r="F29" s="787"/>
      <c r="G29" s="787"/>
      <c r="H29" s="787"/>
    </row>
    <row r="30" spans="1:11" s="24" customFormat="1" x14ac:dyDescent="0.2">
      <c r="B30" s="283"/>
      <c r="C30" s="283" t="s">
        <v>687</v>
      </c>
      <c r="D30" s="442" t="s">
        <v>78</v>
      </c>
      <c r="E30" s="442" t="s">
        <v>309</v>
      </c>
      <c r="F30" s="442" t="s">
        <v>82</v>
      </c>
      <c r="G30" s="442" t="s">
        <v>310</v>
      </c>
      <c r="H30" s="442" t="s">
        <v>485</v>
      </c>
    </row>
    <row r="31" spans="1:11" s="23" customFormat="1" x14ac:dyDescent="0.2">
      <c r="B31" s="438" t="s">
        <v>92</v>
      </c>
      <c r="C31" s="428" t="s">
        <v>119</v>
      </c>
      <c r="D31" s="457">
        <v>1.25657</v>
      </c>
      <c r="E31" s="455">
        <v>0.58995000000000009</v>
      </c>
      <c r="F31" s="436">
        <v>39.090000000000003</v>
      </c>
      <c r="G31" s="453">
        <f>E31*F31/100</f>
        <v>0.23061145500000005</v>
      </c>
      <c r="H31" s="454">
        <f>SUM(D31,E31)</f>
        <v>1.8465199999999999</v>
      </c>
    </row>
    <row r="32" spans="1:11" s="23" customFormat="1" x14ac:dyDescent="0.2">
      <c r="B32" s="438"/>
      <c r="C32" s="428" t="s">
        <v>120</v>
      </c>
      <c r="D32" s="457">
        <v>1.79877</v>
      </c>
      <c r="E32" s="455">
        <v>1.01312</v>
      </c>
      <c r="F32" s="436">
        <v>23.06</v>
      </c>
      <c r="G32" s="453">
        <f t="shared" ref="G32:G37" si="5">E32*F32/100</f>
        <v>0.23362547199999997</v>
      </c>
      <c r="H32" s="454">
        <f t="shared" ref="H32:H37" si="6">SUM(D32,E32)</f>
        <v>2.81189</v>
      </c>
    </row>
    <row r="33" spans="2:8" s="23" customFormat="1" x14ac:dyDescent="0.2">
      <c r="B33" s="438"/>
      <c r="C33" s="428" t="s">
        <v>121</v>
      </c>
      <c r="D33" s="457">
        <v>2.9137900000000001</v>
      </c>
      <c r="E33" s="455">
        <v>6.2047100000000004</v>
      </c>
      <c r="F33" s="436">
        <v>11.980245152405047</v>
      </c>
      <c r="G33" s="453">
        <f t="shared" si="5"/>
        <v>0.74333946899579117</v>
      </c>
      <c r="H33" s="454">
        <f t="shared" si="6"/>
        <v>9.1185000000000009</v>
      </c>
    </row>
    <row r="34" spans="2:8" s="23" customFormat="1" x14ac:dyDescent="0.2">
      <c r="B34" s="438"/>
      <c r="C34" s="428" t="s">
        <v>122</v>
      </c>
      <c r="D34" s="457">
        <v>5.0356199999999998</v>
      </c>
      <c r="E34" s="455">
        <v>8.4397799999999989</v>
      </c>
      <c r="F34" s="436">
        <v>9.733619185148159</v>
      </c>
      <c r="G34" s="453">
        <f t="shared" si="5"/>
        <v>0.82149604526429731</v>
      </c>
      <c r="H34" s="454">
        <f t="shared" si="6"/>
        <v>13.475399999999999</v>
      </c>
    </row>
    <row r="35" spans="2:8" s="23" customFormat="1" x14ac:dyDescent="0.2">
      <c r="B35" s="438"/>
      <c r="C35" s="428" t="s">
        <v>123</v>
      </c>
      <c r="D35" s="457">
        <v>1.51729</v>
      </c>
      <c r="E35" s="455">
        <v>1.8955299999999999</v>
      </c>
      <c r="F35" s="436">
        <v>20.41</v>
      </c>
      <c r="G35" s="453">
        <f t="shared" si="5"/>
        <v>0.38687767299999998</v>
      </c>
      <c r="H35" s="454">
        <f t="shared" si="6"/>
        <v>3.41282</v>
      </c>
    </row>
    <row r="36" spans="2:8" s="23" customFormat="1" x14ac:dyDescent="0.2">
      <c r="B36" s="438"/>
      <c r="C36" s="428" t="s">
        <v>124</v>
      </c>
      <c r="D36" s="457">
        <v>0.60396000000000005</v>
      </c>
      <c r="E36" s="455">
        <v>7.2609999999999994E-2</v>
      </c>
      <c r="F36" s="436">
        <v>82.73</v>
      </c>
      <c r="G36" s="453">
        <f t="shared" si="5"/>
        <v>6.0070252999999997E-2</v>
      </c>
      <c r="H36" s="454">
        <f t="shared" si="6"/>
        <v>0.67657</v>
      </c>
    </row>
    <row r="37" spans="2:8" s="23" customFormat="1" x14ac:dyDescent="0.2">
      <c r="B37" s="438"/>
      <c r="C37" s="428" t="s">
        <v>125</v>
      </c>
      <c r="D37" s="457">
        <v>2.5489999999999999E-2</v>
      </c>
      <c r="E37" s="455">
        <v>7.354999999999999E-2</v>
      </c>
      <c r="F37" s="436">
        <v>69.33</v>
      </c>
      <c r="G37" s="453">
        <f t="shared" si="5"/>
        <v>5.0992214999999994E-2</v>
      </c>
      <c r="H37" s="454">
        <f t="shared" si="6"/>
        <v>9.9039999999999989E-2</v>
      </c>
    </row>
    <row r="38" spans="2:8" s="23" customFormat="1" x14ac:dyDescent="0.2">
      <c r="B38" s="438"/>
      <c r="C38" s="428"/>
      <c r="D38" s="457"/>
      <c r="E38" s="455"/>
      <c r="F38" s="436"/>
      <c r="G38" s="458"/>
      <c r="H38" s="459"/>
    </row>
    <row r="39" spans="2:8" s="23" customFormat="1" x14ac:dyDescent="0.2">
      <c r="B39" s="438" t="s">
        <v>105</v>
      </c>
      <c r="C39" s="428" t="s">
        <v>119</v>
      </c>
      <c r="D39" s="457">
        <v>0.14580000000000001</v>
      </c>
      <c r="E39" s="455">
        <v>9.7210099999999997</v>
      </c>
      <c r="F39" s="436">
        <v>10.59</v>
      </c>
      <c r="G39" s="453">
        <f>E39*F39/100</f>
        <v>1.0294549589999999</v>
      </c>
      <c r="H39" s="454">
        <f>SUM(D39,E39)</f>
        <v>9.8668099999999992</v>
      </c>
    </row>
    <row r="40" spans="2:8" s="23" customFormat="1" x14ac:dyDescent="0.2">
      <c r="B40" s="438"/>
      <c r="C40" s="428" t="s">
        <v>120</v>
      </c>
      <c r="D40" s="457">
        <v>0.47214</v>
      </c>
      <c r="E40" s="455">
        <v>9.6938999999999993</v>
      </c>
      <c r="F40" s="436">
        <v>8.1199999999999992</v>
      </c>
      <c r="G40" s="453">
        <f t="shared" ref="G40:G45" si="7">E40*F40/100</f>
        <v>0.78714467999999982</v>
      </c>
      <c r="H40" s="454">
        <f t="shared" ref="H40:H45" si="8">SUM(D40,E40)</f>
        <v>10.166039999999999</v>
      </c>
    </row>
    <row r="41" spans="2:8" s="23" customFormat="1" x14ac:dyDescent="0.2">
      <c r="B41" s="438"/>
      <c r="C41" s="428" t="s">
        <v>121</v>
      </c>
      <c r="D41" s="457">
        <v>0.46206000000000003</v>
      </c>
      <c r="E41" s="455">
        <v>15.274939999999999</v>
      </c>
      <c r="F41" s="436">
        <v>7.1031284647775683</v>
      </c>
      <c r="G41" s="453">
        <f t="shared" si="7"/>
        <v>1.0849986111176946</v>
      </c>
      <c r="H41" s="454">
        <f t="shared" si="8"/>
        <v>15.736999999999998</v>
      </c>
    </row>
    <row r="42" spans="2:8" s="23" customFormat="1" x14ac:dyDescent="0.2">
      <c r="B42" s="438"/>
      <c r="C42" s="428" t="s">
        <v>122</v>
      </c>
      <c r="D42" s="457">
        <v>0.78008999999999995</v>
      </c>
      <c r="E42" s="455">
        <v>13.395240000000001</v>
      </c>
      <c r="F42" s="436">
        <v>7.7978670155015388</v>
      </c>
      <c r="G42" s="453">
        <f t="shared" si="7"/>
        <v>1.0445430016072685</v>
      </c>
      <c r="H42" s="454">
        <f t="shared" si="8"/>
        <v>14.175330000000001</v>
      </c>
    </row>
    <row r="43" spans="2:8" s="23" customFormat="1" x14ac:dyDescent="0.2">
      <c r="B43" s="438"/>
      <c r="C43" s="428" t="s">
        <v>123</v>
      </c>
      <c r="D43" s="457">
        <v>0.68973000000000007</v>
      </c>
      <c r="E43" s="455">
        <v>8.0707500000000003</v>
      </c>
      <c r="F43" s="436">
        <v>10.23</v>
      </c>
      <c r="G43" s="453">
        <f t="shared" si="7"/>
        <v>0.8256377250000001</v>
      </c>
      <c r="H43" s="454">
        <f t="shared" si="8"/>
        <v>8.7604800000000012</v>
      </c>
    </row>
    <row r="44" spans="2:8" s="23" customFormat="1" x14ac:dyDescent="0.2">
      <c r="B44" s="438"/>
      <c r="C44" s="428" t="s">
        <v>124</v>
      </c>
      <c r="D44" s="457">
        <v>0.20330999999999999</v>
      </c>
      <c r="E44" s="455">
        <v>8.3115600000000001</v>
      </c>
      <c r="F44" s="436">
        <v>10.24</v>
      </c>
      <c r="G44" s="453">
        <f t="shared" si="7"/>
        <v>0.851103744</v>
      </c>
      <c r="H44" s="454">
        <f t="shared" si="8"/>
        <v>8.5148700000000002</v>
      </c>
    </row>
    <row r="45" spans="2:8" s="23" customFormat="1" x14ac:dyDescent="0.2">
      <c r="B45" s="438"/>
      <c r="C45" s="428" t="s">
        <v>125</v>
      </c>
      <c r="D45" s="457">
        <v>0.17398999999999998</v>
      </c>
      <c r="E45" s="455">
        <v>1.9613800000000001</v>
      </c>
      <c r="F45" s="436">
        <v>27.038569031859357</v>
      </c>
      <c r="G45" s="453">
        <f t="shared" si="7"/>
        <v>0.53032908527708311</v>
      </c>
      <c r="H45" s="454">
        <f t="shared" si="8"/>
        <v>2.13537</v>
      </c>
    </row>
    <row r="46" spans="2:8" s="23" customFormat="1" x14ac:dyDescent="0.2">
      <c r="B46" s="438"/>
      <c r="C46" s="428"/>
      <c r="D46" s="457"/>
      <c r="E46" s="455"/>
      <c r="F46" s="436"/>
      <c r="G46" s="458"/>
      <c r="H46" s="459"/>
    </row>
    <row r="47" spans="2:8" s="23" customFormat="1" x14ac:dyDescent="0.2">
      <c r="B47" s="438" t="s">
        <v>106</v>
      </c>
      <c r="C47" s="428" t="s">
        <v>119</v>
      </c>
      <c r="D47" s="457">
        <v>1.4023699999999999</v>
      </c>
      <c r="E47" s="455">
        <v>10.322719999999999</v>
      </c>
      <c r="F47" s="436">
        <v>10.25</v>
      </c>
      <c r="G47" s="453">
        <f>E47*F47/100</f>
        <v>1.0580787999999999</v>
      </c>
      <c r="H47" s="454">
        <f>SUM(D47,E47)</f>
        <v>11.725089999999998</v>
      </c>
    </row>
    <row r="48" spans="2:8" s="23" customFormat="1" x14ac:dyDescent="0.2">
      <c r="B48" s="438"/>
      <c r="C48" s="428" t="s">
        <v>120</v>
      </c>
      <c r="D48" s="457">
        <v>2.2709099999999998</v>
      </c>
      <c r="E48" s="455">
        <v>10.71101</v>
      </c>
      <c r="F48" s="436">
        <v>7.59</v>
      </c>
      <c r="G48" s="453">
        <f t="shared" ref="G48:G53" si="9">E48*F48/100</f>
        <v>0.81296565900000006</v>
      </c>
      <c r="H48" s="454">
        <f t="shared" ref="H48:H53" si="10">SUM(D48,E48)</f>
        <v>12.981919999999999</v>
      </c>
    </row>
    <row r="49" spans="2:8" s="23" customFormat="1" x14ac:dyDescent="0.2">
      <c r="B49" s="438"/>
      <c r="C49" s="428" t="s">
        <v>121</v>
      </c>
      <c r="D49" s="457">
        <v>3.3758500000000002</v>
      </c>
      <c r="E49" s="455">
        <v>21.534650000000003</v>
      </c>
      <c r="F49" s="436">
        <v>6.2471844188658459</v>
      </c>
      <c r="G49" s="453">
        <f t="shared" si="9"/>
        <v>1.3453092994572942</v>
      </c>
      <c r="H49" s="454">
        <f t="shared" si="10"/>
        <v>24.910500000000003</v>
      </c>
    </row>
    <row r="50" spans="2:8" s="23" customFormat="1" x14ac:dyDescent="0.2">
      <c r="B50" s="438"/>
      <c r="C50" s="428" t="s">
        <v>122</v>
      </c>
      <c r="D50" s="457">
        <v>5.8157200000000007</v>
      </c>
      <c r="E50" s="455">
        <v>21.792900000000003</v>
      </c>
      <c r="F50" s="436">
        <v>6.2328230700669298</v>
      </c>
      <c r="G50" s="453">
        <f t="shared" si="9"/>
        <v>1.3583128988366162</v>
      </c>
      <c r="H50" s="454">
        <f t="shared" si="10"/>
        <v>27.608620000000002</v>
      </c>
    </row>
    <row r="51" spans="2:8" s="23" customFormat="1" x14ac:dyDescent="0.2">
      <c r="B51" s="438"/>
      <c r="C51" s="428" t="s">
        <v>123</v>
      </c>
      <c r="D51" s="457">
        <v>2.20702</v>
      </c>
      <c r="E51" s="455">
        <v>9.989040000000001</v>
      </c>
      <c r="F51" s="436">
        <v>9.39</v>
      </c>
      <c r="G51" s="453">
        <f t="shared" si="9"/>
        <v>0.93797085600000019</v>
      </c>
      <c r="H51" s="454">
        <f t="shared" si="10"/>
        <v>12.196060000000001</v>
      </c>
    </row>
    <row r="52" spans="2:8" s="23" customFormat="1" x14ac:dyDescent="0.2">
      <c r="B52" s="438"/>
      <c r="C52" s="428" t="s">
        <v>124</v>
      </c>
      <c r="D52" s="457">
        <v>0.80726999999999993</v>
      </c>
      <c r="E52" s="455">
        <v>8.3851399999999998</v>
      </c>
      <c r="F52" s="436">
        <v>10.23</v>
      </c>
      <c r="G52" s="453">
        <f t="shared" si="9"/>
        <v>0.85779982200000005</v>
      </c>
      <c r="H52" s="454">
        <f t="shared" si="10"/>
        <v>9.1924099999999989</v>
      </c>
    </row>
    <row r="53" spans="2:8" s="23" customFormat="1" ht="13.5" thickBot="1" x14ac:dyDescent="0.25">
      <c r="B53" s="294"/>
      <c r="C53" s="434" t="s">
        <v>125</v>
      </c>
      <c r="D53" s="450">
        <v>0.19948999999999997</v>
      </c>
      <c r="E53" s="450">
        <v>2.0360800000000001</v>
      </c>
      <c r="F53" s="435">
        <v>26.719501405103735</v>
      </c>
      <c r="G53" s="451">
        <f t="shared" si="9"/>
        <v>0.54403042420903613</v>
      </c>
      <c r="H53" s="452">
        <f t="shared" si="10"/>
        <v>2.2355700000000001</v>
      </c>
    </row>
    <row r="54" spans="2:8" s="23" customFormat="1" x14ac:dyDescent="0.2">
      <c r="C54" s="24"/>
      <c r="D54" s="273"/>
      <c r="E54" s="273"/>
      <c r="F54" s="24"/>
      <c r="G54" s="24"/>
    </row>
    <row r="55" spans="2:8" s="23" customFormat="1" x14ac:dyDescent="0.2"/>
    <row r="56" spans="2:8" s="23" customFormat="1" x14ac:dyDescent="0.2">
      <c r="B56" s="786" t="s">
        <v>613</v>
      </c>
      <c r="C56" s="787"/>
      <c r="D56" s="787"/>
      <c r="E56" s="787"/>
      <c r="F56" s="787"/>
      <c r="G56" s="787"/>
      <c r="H56" s="787"/>
    </row>
    <row r="57" spans="2:8" s="23" customFormat="1" ht="25.5" x14ac:dyDescent="0.2">
      <c r="B57" s="283"/>
      <c r="C57" s="530" t="s">
        <v>688</v>
      </c>
      <c r="D57" s="442" t="s">
        <v>78</v>
      </c>
      <c r="E57" s="442" t="s">
        <v>309</v>
      </c>
      <c r="F57" s="442" t="s">
        <v>82</v>
      </c>
      <c r="G57" s="442" t="s">
        <v>310</v>
      </c>
      <c r="H57" s="442" t="s">
        <v>485</v>
      </c>
    </row>
    <row r="58" spans="2:8" s="23" customFormat="1" x14ac:dyDescent="0.2">
      <c r="B58" s="438" t="s">
        <v>92</v>
      </c>
      <c r="C58" s="428" t="s">
        <v>127</v>
      </c>
      <c r="D58" s="457">
        <v>1.3091600000000001</v>
      </c>
      <c r="E58" s="455">
        <v>0.84086000000000005</v>
      </c>
      <c r="F58" s="436">
        <v>30.93</v>
      </c>
      <c r="G58" s="453">
        <f>E58*F58/100</f>
        <v>0.26007799800000003</v>
      </c>
      <c r="H58" s="454">
        <f t="shared" ref="H58:H86" si="11">SUM(D58,E58)</f>
        <v>2.15002</v>
      </c>
    </row>
    <row r="59" spans="2:8" s="23" customFormat="1" x14ac:dyDescent="0.2">
      <c r="B59" s="438"/>
      <c r="C59" s="428" t="s">
        <v>128</v>
      </c>
      <c r="D59" s="457">
        <v>0.98862000000000005</v>
      </c>
      <c r="E59" s="455">
        <v>0.73823000000000005</v>
      </c>
      <c r="F59" s="436">
        <v>25.47</v>
      </c>
      <c r="G59" s="453">
        <f t="shared" ref="G59:G66" si="12">E59*F59/100</f>
        <v>0.18802718099999999</v>
      </c>
      <c r="H59" s="454">
        <f t="shared" si="11"/>
        <v>1.7268500000000002</v>
      </c>
    </row>
    <row r="60" spans="2:8" s="23" customFormat="1" x14ac:dyDescent="0.2">
      <c r="B60" s="438"/>
      <c r="C60" s="428" t="s">
        <v>129</v>
      </c>
      <c r="D60" s="457">
        <v>1.88334</v>
      </c>
      <c r="E60" s="455">
        <v>1.67198</v>
      </c>
      <c r="F60" s="436">
        <v>20.309999999999999</v>
      </c>
      <c r="G60" s="453">
        <f t="shared" si="12"/>
        <v>0.339579138</v>
      </c>
      <c r="H60" s="454">
        <f t="shared" si="11"/>
        <v>3.55532</v>
      </c>
    </row>
    <row r="61" spans="2:8" s="23" customFormat="1" x14ac:dyDescent="0.2">
      <c r="B61" s="438"/>
      <c r="C61" s="428" t="s">
        <v>130</v>
      </c>
      <c r="D61" s="457">
        <v>1.9487999999999999</v>
      </c>
      <c r="E61" s="455">
        <v>3.0120200000000001</v>
      </c>
      <c r="F61" s="436">
        <v>15.87</v>
      </c>
      <c r="G61" s="453">
        <f t="shared" si="12"/>
        <v>0.47800757400000005</v>
      </c>
      <c r="H61" s="454">
        <f t="shared" si="11"/>
        <v>4.96082</v>
      </c>
    </row>
    <row r="62" spans="2:8" s="23" customFormat="1" x14ac:dyDescent="0.2">
      <c r="B62" s="438"/>
      <c r="C62" s="428" t="s">
        <v>131</v>
      </c>
      <c r="D62" s="457">
        <v>3.4589499999999997</v>
      </c>
      <c r="E62" s="455">
        <v>6.3417700000000004</v>
      </c>
      <c r="F62" s="436">
        <v>9.8000000000000007</v>
      </c>
      <c r="G62" s="453">
        <f t="shared" si="12"/>
        <v>0.62149346000000005</v>
      </c>
      <c r="H62" s="454">
        <f t="shared" si="11"/>
        <v>9.8007200000000001</v>
      </c>
    </row>
    <row r="63" spans="2:8" s="23" customFormat="1" x14ac:dyDescent="0.2">
      <c r="B63" s="438"/>
      <c r="C63" s="428" t="s">
        <v>132</v>
      </c>
      <c r="D63" s="457">
        <v>2.3222100000000001</v>
      </c>
      <c r="E63" s="455">
        <v>3.5108899999999998</v>
      </c>
      <c r="F63" s="436">
        <v>13.59</v>
      </c>
      <c r="G63" s="453">
        <f t="shared" si="12"/>
        <v>0.477129951</v>
      </c>
      <c r="H63" s="454">
        <f t="shared" si="11"/>
        <v>5.8331</v>
      </c>
    </row>
    <row r="64" spans="2:8" s="23" customFormat="1" x14ac:dyDescent="0.2">
      <c r="B64" s="438"/>
      <c r="C64" s="428" t="s">
        <v>133</v>
      </c>
      <c r="D64" s="457">
        <v>1.16947</v>
      </c>
      <c r="E64" s="455">
        <v>1.8953199999999999</v>
      </c>
      <c r="F64" s="436">
        <v>18.739999999999998</v>
      </c>
      <c r="G64" s="453">
        <f t="shared" si="12"/>
        <v>0.35518296799999993</v>
      </c>
      <c r="H64" s="454">
        <f t="shared" si="11"/>
        <v>3.0647899999999999</v>
      </c>
    </row>
    <row r="65" spans="2:8" s="23" customFormat="1" x14ac:dyDescent="0.2">
      <c r="B65" s="438"/>
      <c r="C65" s="428" t="s">
        <v>134</v>
      </c>
      <c r="D65" s="457">
        <v>6.2130000000000005E-2</v>
      </c>
      <c r="E65" s="455">
        <v>0.17988999999999999</v>
      </c>
      <c r="F65" s="436">
        <v>55.35</v>
      </c>
      <c r="G65" s="453">
        <f t="shared" si="12"/>
        <v>9.9569115E-2</v>
      </c>
      <c r="H65" s="454">
        <f t="shared" si="11"/>
        <v>0.24202000000000001</v>
      </c>
    </row>
    <row r="66" spans="2:8" s="23" customFormat="1" x14ac:dyDescent="0.2">
      <c r="B66" s="438"/>
      <c r="C66" s="428" t="s">
        <v>135</v>
      </c>
      <c r="D66" s="457">
        <v>8.8000000000000005E-3</v>
      </c>
      <c r="E66" s="455">
        <v>9.8280000000000006E-2</v>
      </c>
      <c r="F66" s="436">
        <v>57.85</v>
      </c>
      <c r="G66" s="453">
        <f t="shared" si="12"/>
        <v>5.6854980000000006E-2</v>
      </c>
      <c r="H66" s="454">
        <f t="shared" si="11"/>
        <v>0.10708000000000001</v>
      </c>
    </row>
    <row r="67" spans="2:8" s="23" customFormat="1" x14ac:dyDescent="0.2">
      <c r="B67" s="438"/>
      <c r="C67" s="428"/>
      <c r="D67" s="457"/>
      <c r="E67" s="455"/>
      <c r="F67" s="436"/>
      <c r="G67" s="455"/>
      <c r="H67" s="456"/>
    </row>
    <row r="68" spans="2:8" s="23" customFormat="1" x14ac:dyDescent="0.2">
      <c r="B68" s="438" t="s">
        <v>105</v>
      </c>
      <c r="C68" s="428" t="s">
        <v>127</v>
      </c>
      <c r="D68" s="457">
        <v>0.38600000000000001</v>
      </c>
      <c r="E68" s="455">
        <v>10.078430000000001</v>
      </c>
      <c r="F68" s="436">
        <v>8.41</v>
      </c>
      <c r="G68" s="453">
        <f t="shared" ref="G68:G76" si="13">E68*F68/100</f>
        <v>0.84759596300000017</v>
      </c>
      <c r="H68" s="454">
        <f t="shared" si="11"/>
        <v>10.46443</v>
      </c>
    </row>
    <row r="69" spans="2:8" s="23" customFormat="1" x14ac:dyDescent="0.2">
      <c r="B69" s="438"/>
      <c r="C69" s="428" t="s">
        <v>128</v>
      </c>
      <c r="D69" s="457">
        <v>0.46214</v>
      </c>
      <c r="E69" s="455">
        <v>13.169559999999999</v>
      </c>
      <c r="F69" s="436">
        <v>7.92</v>
      </c>
      <c r="G69" s="453">
        <f t="shared" si="13"/>
        <v>1.0430291519999999</v>
      </c>
      <c r="H69" s="454">
        <f t="shared" si="11"/>
        <v>13.631699999999999</v>
      </c>
    </row>
    <row r="70" spans="2:8" s="23" customFormat="1" x14ac:dyDescent="0.2">
      <c r="B70" s="438"/>
      <c r="C70" s="428" t="s">
        <v>129</v>
      </c>
      <c r="D70" s="457">
        <v>0.37212000000000001</v>
      </c>
      <c r="E70" s="455">
        <v>8.50258</v>
      </c>
      <c r="F70" s="436">
        <v>8.15</v>
      </c>
      <c r="G70" s="453">
        <f t="shared" si="13"/>
        <v>0.69296027000000004</v>
      </c>
      <c r="H70" s="454">
        <f t="shared" si="11"/>
        <v>8.8747000000000007</v>
      </c>
    </row>
    <row r="71" spans="2:8" s="23" customFormat="1" x14ac:dyDescent="0.2">
      <c r="B71" s="438"/>
      <c r="C71" s="428" t="s">
        <v>130</v>
      </c>
      <c r="D71" s="457">
        <v>0.3407</v>
      </c>
      <c r="E71" s="455">
        <v>6.5583200000000001</v>
      </c>
      <c r="F71" s="436">
        <v>9.66</v>
      </c>
      <c r="G71" s="453">
        <f t="shared" si="13"/>
        <v>0.63353371200000008</v>
      </c>
      <c r="H71" s="454">
        <f t="shared" si="11"/>
        <v>6.8990200000000002</v>
      </c>
    </row>
    <row r="72" spans="2:8" s="23" customFormat="1" x14ac:dyDescent="0.2">
      <c r="B72" s="438"/>
      <c r="C72" s="428" t="s">
        <v>131</v>
      </c>
      <c r="D72" s="457">
        <v>0.80512000000000006</v>
      </c>
      <c r="E72" s="455">
        <v>9.9886499999999998</v>
      </c>
      <c r="F72" s="436">
        <v>7.85</v>
      </c>
      <c r="G72" s="453">
        <f t="shared" si="13"/>
        <v>0.7841090249999999</v>
      </c>
      <c r="H72" s="454">
        <f t="shared" si="11"/>
        <v>10.79377</v>
      </c>
    </row>
    <row r="73" spans="2:8" s="23" customFormat="1" x14ac:dyDescent="0.2">
      <c r="B73" s="438"/>
      <c r="C73" s="428" t="s">
        <v>132</v>
      </c>
      <c r="D73" s="457">
        <v>0.30781999999999998</v>
      </c>
      <c r="E73" s="455">
        <v>5.6987299999999994</v>
      </c>
      <c r="F73" s="436">
        <v>10.83</v>
      </c>
      <c r="G73" s="453">
        <f t="shared" si="13"/>
        <v>0.61717245899999995</v>
      </c>
      <c r="H73" s="454">
        <f t="shared" si="11"/>
        <v>6.0065499999999989</v>
      </c>
    </row>
    <row r="74" spans="2:8" s="23" customFormat="1" x14ac:dyDescent="0.2">
      <c r="B74" s="438"/>
      <c r="C74" s="428" t="s">
        <v>133</v>
      </c>
      <c r="D74" s="457">
        <v>0.20871999999999999</v>
      </c>
      <c r="E74" s="455">
        <v>8.3689799999999988</v>
      </c>
      <c r="F74" s="436">
        <v>9.14</v>
      </c>
      <c r="G74" s="453">
        <f t="shared" si="13"/>
        <v>0.76492477199999998</v>
      </c>
      <c r="H74" s="454">
        <f t="shared" si="11"/>
        <v>8.5776999999999983</v>
      </c>
    </row>
    <row r="75" spans="2:8" s="23" customFormat="1" x14ac:dyDescent="0.2">
      <c r="B75" s="438"/>
      <c r="C75" s="428" t="s">
        <v>134</v>
      </c>
      <c r="D75" s="457">
        <v>3.8670000000000003E-2</v>
      </c>
      <c r="E75" s="455">
        <v>2.65341</v>
      </c>
      <c r="F75" s="436">
        <v>19.59</v>
      </c>
      <c r="G75" s="453">
        <f t="shared" si="13"/>
        <v>0.51980301900000003</v>
      </c>
      <c r="H75" s="454">
        <f t="shared" si="11"/>
        <v>2.6920800000000003</v>
      </c>
    </row>
    <row r="76" spans="2:8" s="23" customFormat="1" x14ac:dyDescent="0.2">
      <c r="B76" s="438"/>
      <c r="C76" s="428" t="s">
        <v>135</v>
      </c>
      <c r="D76" s="457">
        <v>5.8700000000000002E-3</v>
      </c>
      <c r="E76" s="455">
        <v>1.4101199999999998</v>
      </c>
      <c r="F76" s="436">
        <v>33.270000000000003</v>
      </c>
      <c r="G76" s="453">
        <f t="shared" si="13"/>
        <v>0.46914692400000002</v>
      </c>
      <c r="H76" s="454">
        <f t="shared" si="11"/>
        <v>1.4159899999999999</v>
      </c>
    </row>
    <row r="77" spans="2:8" s="23" customFormat="1" x14ac:dyDescent="0.2">
      <c r="B77" s="438"/>
      <c r="C77" s="428"/>
      <c r="D77" s="457"/>
      <c r="E77" s="455"/>
      <c r="F77" s="436"/>
      <c r="G77" s="455"/>
      <c r="H77" s="456"/>
    </row>
    <row r="78" spans="2:8" s="23" customFormat="1" x14ac:dyDescent="0.2">
      <c r="B78" s="438" t="s">
        <v>106</v>
      </c>
      <c r="C78" s="428" t="s">
        <v>127</v>
      </c>
      <c r="D78" s="457">
        <v>1.69516</v>
      </c>
      <c r="E78" s="455">
        <v>10.92817</v>
      </c>
      <c r="F78" s="436">
        <v>8.1</v>
      </c>
      <c r="G78" s="453">
        <f t="shared" ref="G78:G86" si="14">E78*F78/100</f>
        <v>0.88518176999999998</v>
      </c>
      <c r="H78" s="454">
        <f t="shared" si="11"/>
        <v>12.623329999999999</v>
      </c>
    </row>
    <row r="79" spans="2:8" s="23" customFormat="1" x14ac:dyDescent="0.2">
      <c r="B79" s="438"/>
      <c r="C79" s="428" t="s">
        <v>128</v>
      </c>
      <c r="D79" s="457">
        <v>1.45076</v>
      </c>
      <c r="E79" s="455">
        <v>13.918989999999999</v>
      </c>
      <c r="F79" s="436">
        <v>7.6</v>
      </c>
      <c r="G79" s="453">
        <f t="shared" si="14"/>
        <v>1.0578432399999997</v>
      </c>
      <c r="H79" s="454">
        <f t="shared" si="11"/>
        <v>15.36975</v>
      </c>
    </row>
    <row r="80" spans="2:8" s="23" customFormat="1" x14ac:dyDescent="0.2">
      <c r="B80" s="438"/>
      <c r="C80" s="428" t="s">
        <v>129</v>
      </c>
      <c r="D80" s="457">
        <v>2.2554600000000002</v>
      </c>
      <c r="E80" s="455">
        <v>10.19369</v>
      </c>
      <c r="F80" s="436">
        <v>7.64</v>
      </c>
      <c r="G80" s="453">
        <f t="shared" si="14"/>
        <v>0.77879791600000003</v>
      </c>
      <c r="H80" s="454">
        <f t="shared" si="11"/>
        <v>12.449149999999999</v>
      </c>
    </row>
    <row r="81" spans="2:8" s="23" customFormat="1" x14ac:dyDescent="0.2">
      <c r="B81" s="438"/>
      <c r="C81" s="428" t="s">
        <v>130</v>
      </c>
      <c r="D81" s="457">
        <v>2.2894999999999999</v>
      </c>
      <c r="E81" s="455">
        <v>9.5938700000000008</v>
      </c>
      <c r="F81" s="436">
        <v>8.1999999999999993</v>
      </c>
      <c r="G81" s="453">
        <f t="shared" si="14"/>
        <v>0.78669734000000002</v>
      </c>
      <c r="H81" s="454">
        <f t="shared" si="11"/>
        <v>11.883370000000001</v>
      </c>
    </row>
    <row r="82" spans="2:8" s="23" customFormat="1" x14ac:dyDescent="0.2">
      <c r="B82" s="438"/>
      <c r="C82" s="428" t="s">
        <v>131</v>
      </c>
      <c r="D82" s="457">
        <v>4.2640699999999994</v>
      </c>
      <c r="E82" s="455">
        <v>16.277629999999998</v>
      </c>
      <c r="F82" s="436">
        <v>5.94</v>
      </c>
      <c r="G82" s="453">
        <f t="shared" si="14"/>
        <v>0.96689122199999999</v>
      </c>
      <c r="H82" s="454">
        <f t="shared" si="11"/>
        <v>20.541699999999999</v>
      </c>
    </row>
    <row r="83" spans="2:8" s="23" customFormat="1" x14ac:dyDescent="0.2">
      <c r="B83" s="438"/>
      <c r="C83" s="428" t="s">
        <v>132</v>
      </c>
      <c r="D83" s="457">
        <v>2.6300300000000001</v>
      </c>
      <c r="E83" s="455">
        <v>9.2295699999999989</v>
      </c>
      <c r="F83" s="436">
        <v>8.56</v>
      </c>
      <c r="G83" s="453">
        <f t="shared" si="14"/>
        <v>0.79005119199999996</v>
      </c>
      <c r="H83" s="454">
        <f t="shared" si="11"/>
        <v>11.859599999999999</v>
      </c>
    </row>
    <row r="84" spans="2:8" s="23" customFormat="1" x14ac:dyDescent="0.2">
      <c r="B84" s="438"/>
      <c r="C84" s="428" t="s">
        <v>133</v>
      </c>
      <c r="D84" s="457">
        <v>1.37818</v>
      </c>
      <c r="E84" s="455">
        <v>10.283959999999999</v>
      </c>
      <c r="F84" s="436">
        <v>8.26</v>
      </c>
      <c r="G84" s="453">
        <f t="shared" si="14"/>
        <v>0.8494550959999998</v>
      </c>
      <c r="H84" s="454">
        <f t="shared" si="11"/>
        <v>11.662139999999999</v>
      </c>
    </row>
    <row r="85" spans="2:8" s="23" customFormat="1" x14ac:dyDescent="0.2">
      <c r="B85" s="438"/>
      <c r="C85" s="428" t="s">
        <v>134</v>
      </c>
      <c r="D85" s="457">
        <v>0.10079</v>
      </c>
      <c r="E85" s="455">
        <v>2.83514</v>
      </c>
      <c r="F85" s="436">
        <v>18.64</v>
      </c>
      <c r="G85" s="453">
        <f t="shared" si="14"/>
        <v>0.52847009599999994</v>
      </c>
      <c r="H85" s="454">
        <f t="shared" si="11"/>
        <v>2.9359299999999999</v>
      </c>
    </row>
    <row r="86" spans="2:8" ht="13.5" thickBot="1" x14ac:dyDescent="0.25">
      <c r="B86" s="294"/>
      <c r="C86" s="434" t="s">
        <v>135</v>
      </c>
      <c r="D86" s="450">
        <v>1.4670000000000001E-2</v>
      </c>
      <c r="E86" s="450">
        <v>1.5105200000000001</v>
      </c>
      <c r="F86" s="435">
        <v>31.42</v>
      </c>
      <c r="G86" s="451">
        <f t="shared" si="14"/>
        <v>0.47460538400000002</v>
      </c>
      <c r="H86" s="452">
        <f t="shared" si="11"/>
        <v>1.52519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B89" s="786" t="s">
        <v>614</v>
      </c>
      <c r="C89" s="787"/>
      <c r="D89" s="787"/>
      <c r="E89" s="787"/>
      <c r="F89" s="787"/>
      <c r="G89" s="787"/>
      <c r="H89" s="787"/>
    </row>
    <row r="90" spans="2:8" x14ac:dyDescent="0.2">
      <c r="B90" s="283"/>
      <c r="C90" s="283"/>
      <c r="D90" s="442" t="s">
        <v>78</v>
      </c>
      <c r="E90" s="442" t="s">
        <v>309</v>
      </c>
      <c r="F90" s="442" t="s">
        <v>82</v>
      </c>
      <c r="G90" s="442" t="s">
        <v>310</v>
      </c>
      <c r="H90" s="442" t="s">
        <v>485</v>
      </c>
    </row>
    <row r="91" spans="2:8" ht="13.5" thickBot="1" x14ac:dyDescent="0.25">
      <c r="B91" s="294"/>
      <c r="C91" s="434" t="s">
        <v>615</v>
      </c>
      <c r="D91" s="450">
        <v>1.2385299999999999</v>
      </c>
      <c r="E91" s="450">
        <v>1.6702399999999999</v>
      </c>
      <c r="F91" s="435">
        <v>24.83</v>
      </c>
      <c r="G91" s="451">
        <f>E91*F91/100</f>
        <v>0.41472059199999994</v>
      </c>
      <c r="H91" s="452">
        <f>SUM(D91,E91)</f>
        <v>2.9087699999999996</v>
      </c>
    </row>
    <row r="94" spans="2:8" x14ac:dyDescent="0.2">
      <c r="B94" s="786" t="s">
        <v>685</v>
      </c>
      <c r="C94" s="787"/>
      <c r="D94" s="787"/>
      <c r="E94" s="787"/>
      <c r="F94" s="787"/>
      <c r="G94" s="787"/>
      <c r="H94" s="787"/>
    </row>
    <row r="95" spans="2:8" x14ac:dyDescent="0.2">
      <c r="B95" s="283"/>
      <c r="C95" s="283"/>
      <c r="D95" s="442"/>
      <c r="E95" s="442"/>
      <c r="F95" s="442"/>
      <c r="G95" s="442"/>
      <c r="H95" s="442" t="s">
        <v>485</v>
      </c>
    </row>
    <row r="96" spans="2:8" x14ac:dyDescent="0.2">
      <c r="B96" s="438"/>
      <c r="C96" s="428" t="s">
        <v>19</v>
      </c>
      <c r="D96" s="517"/>
      <c r="E96" s="453"/>
      <c r="F96" s="518"/>
      <c r="G96" s="453"/>
      <c r="H96" s="456">
        <f>('Table 3'!C8+'Table 3'!C12+'Table 3'!C15+'Table 3'!C16)/1000</f>
        <v>59.133706855541242</v>
      </c>
    </row>
    <row r="97" spans="2:8" ht="13.5" thickBot="1" x14ac:dyDescent="0.25">
      <c r="B97" s="294"/>
      <c r="C97" s="434" t="s">
        <v>20</v>
      </c>
      <c r="D97" s="519"/>
      <c r="E97" s="519"/>
      <c r="F97" s="520"/>
      <c r="G97" s="451"/>
      <c r="H97" s="516">
        <f>('Table 3'!C9+'Table 3'!C13)/1000</f>
        <v>36.696128112986088</v>
      </c>
    </row>
  </sheetData>
  <mergeCells count="7">
    <mergeCell ref="B89:H89"/>
    <mergeCell ref="B94:H94"/>
    <mergeCell ref="J3:J4"/>
    <mergeCell ref="K3:K4"/>
    <mergeCell ref="B3:H3"/>
    <mergeCell ref="B29:H29"/>
    <mergeCell ref="B56:H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17" width="10.625" style="23" customWidth="1"/>
    <col min="18" max="18" width="13.125" style="23" customWidth="1"/>
    <col min="19" max="20" width="10.625" style="23" customWidth="1"/>
    <col min="21" max="21" width="14.75" style="23" customWidth="1"/>
    <col min="22" max="16384" width="9" style="23"/>
  </cols>
  <sheetData>
    <row r="3" spans="2:21" ht="38.25" customHeight="1" x14ac:dyDescent="0.2">
      <c r="B3" s="806" t="s">
        <v>643</v>
      </c>
      <c r="C3" s="807"/>
      <c r="D3" s="807"/>
      <c r="E3" s="807"/>
      <c r="F3" s="807"/>
      <c r="G3" s="807"/>
      <c r="I3" s="806" t="s">
        <v>645</v>
      </c>
      <c r="J3" s="807"/>
      <c r="K3" s="807"/>
      <c r="L3" s="807"/>
      <c r="M3" s="807"/>
      <c r="N3" s="807"/>
      <c r="P3" s="806" t="s">
        <v>644</v>
      </c>
      <c r="Q3" s="807"/>
      <c r="R3" s="807"/>
      <c r="S3" s="807"/>
      <c r="T3" s="807"/>
      <c r="U3" s="807"/>
    </row>
    <row r="4" spans="2:21" ht="13.5" thickBot="1" x14ac:dyDescent="0.25">
      <c r="B4" s="449"/>
      <c r="C4" s="449" t="s">
        <v>78</v>
      </c>
      <c r="D4" s="449" t="s">
        <v>309</v>
      </c>
      <c r="E4" s="461" t="s">
        <v>82</v>
      </c>
      <c r="F4" s="449" t="s">
        <v>310</v>
      </c>
      <c r="G4" s="449" t="s">
        <v>485</v>
      </c>
      <c r="I4" s="449"/>
      <c r="J4" s="449" t="s">
        <v>78</v>
      </c>
      <c r="K4" s="449" t="s">
        <v>309</v>
      </c>
      <c r="L4" s="461" t="s">
        <v>82</v>
      </c>
      <c r="M4" s="449" t="s">
        <v>310</v>
      </c>
      <c r="N4" s="449" t="s">
        <v>485</v>
      </c>
      <c r="P4" s="449"/>
      <c r="Q4" s="449" t="s">
        <v>78</v>
      </c>
      <c r="R4" s="449" t="s">
        <v>309</v>
      </c>
      <c r="S4" s="461" t="s">
        <v>82</v>
      </c>
      <c r="T4" s="449" t="s">
        <v>310</v>
      </c>
      <c r="U4" s="449" t="s">
        <v>485</v>
      </c>
    </row>
    <row r="5" spans="2:21" x14ac:dyDescent="0.2">
      <c r="B5" s="344" t="s">
        <v>106</v>
      </c>
      <c r="C5" s="345">
        <v>16.078620000000001</v>
      </c>
      <c r="D5" s="345">
        <v>84.771550000000005</v>
      </c>
      <c r="E5" s="462">
        <v>1.6</v>
      </c>
      <c r="F5" s="465">
        <f>D5*E5/100</f>
        <v>1.3563448000000002</v>
      </c>
      <c r="G5" s="466">
        <f>C5+D5</f>
        <v>100.85017000000001</v>
      </c>
      <c r="I5" s="344" t="s">
        <v>106</v>
      </c>
      <c r="J5" s="345">
        <v>2737.3220000000001</v>
      </c>
      <c r="K5" s="345">
        <v>17224.383999999998</v>
      </c>
      <c r="L5" s="462">
        <v>3.48</v>
      </c>
      <c r="M5" s="465">
        <f>K5*L5/100</f>
        <v>599.40856319999989</v>
      </c>
      <c r="N5" s="466">
        <f>J5+K5</f>
        <v>19961.705999999998</v>
      </c>
      <c r="P5" s="344" t="s">
        <v>106</v>
      </c>
      <c r="Q5" s="345">
        <v>15997.425999999999</v>
      </c>
      <c r="R5" s="345">
        <v>94047.62</v>
      </c>
      <c r="S5" s="462">
        <v>3.28</v>
      </c>
      <c r="T5" s="465">
        <f>R5*S5/100</f>
        <v>3084.7619359999994</v>
      </c>
      <c r="U5" s="466">
        <f>Q5+R5</f>
        <v>110045.046</v>
      </c>
    </row>
    <row r="6" spans="2:21" x14ac:dyDescent="0.2">
      <c r="B6" s="346" t="s">
        <v>92</v>
      </c>
      <c r="C6" s="343">
        <v>13.151479999999999</v>
      </c>
      <c r="D6" s="343">
        <v>18.289249999999999</v>
      </c>
      <c r="E6" s="463">
        <v>4.3099999999999996</v>
      </c>
      <c r="F6" s="467">
        <f>D6*E6/100</f>
        <v>0.78826667499999981</v>
      </c>
      <c r="G6" s="468">
        <f>C6+D6</f>
        <v>31.440729999999999</v>
      </c>
      <c r="I6" s="346" t="s">
        <v>92</v>
      </c>
      <c r="J6" s="343">
        <v>2406.424</v>
      </c>
      <c r="K6" s="343">
        <v>5977.9780000000001</v>
      </c>
      <c r="L6" s="463">
        <v>6.12</v>
      </c>
      <c r="M6" s="467">
        <f>K6*L6/100</f>
        <v>365.85225360000004</v>
      </c>
      <c r="N6" s="468">
        <f>J6+K6</f>
        <v>8384.402</v>
      </c>
      <c r="P6" s="346" t="s">
        <v>92</v>
      </c>
      <c r="Q6" s="343">
        <v>13108.904</v>
      </c>
      <c r="R6" s="343">
        <v>18485.322</v>
      </c>
      <c r="S6" s="463">
        <v>6.7</v>
      </c>
      <c r="T6" s="467">
        <f>R6*S6/100</f>
        <v>1238.5165740000002</v>
      </c>
      <c r="U6" s="468">
        <f>Q6+R6</f>
        <v>31594.226000000002</v>
      </c>
    </row>
    <row r="7" spans="2:21" x14ac:dyDescent="0.2">
      <c r="B7" s="347" t="s">
        <v>105</v>
      </c>
      <c r="C7" s="343">
        <v>2.9271400000000001</v>
      </c>
      <c r="D7" s="343">
        <v>66.428780000000003</v>
      </c>
      <c r="E7" s="463">
        <v>2.23</v>
      </c>
      <c r="F7" s="467">
        <f>D7*E7/100</f>
        <v>1.4813617940000001</v>
      </c>
      <c r="G7" s="468">
        <f>C7+D7</f>
        <v>69.355919999999998</v>
      </c>
      <c r="I7" s="347" t="s">
        <v>105</v>
      </c>
      <c r="J7" s="343">
        <v>330.89800000000002</v>
      </c>
      <c r="K7" s="343">
        <v>11256.602000000001</v>
      </c>
      <c r="L7" s="463">
        <v>4.5599999999999996</v>
      </c>
      <c r="M7" s="467">
        <f>K7*L7/100</f>
        <v>513.30105119999996</v>
      </c>
      <c r="N7" s="468">
        <f>J7+K7</f>
        <v>11587.5</v>
      </c>
      <c r="P7" s="347" t="s">
        <v>105</v>
      </c>
      <c r="Q7" s="343">
        <v>2888.5230000000001</v>
      </c>
      <c r="R7" s="343">
        <v>75484.421000000002</v>
      </c>
      <c r="S7" s="463">
        <v>3.96</v>
      </c>
      <c r="T7" s="467">
        <f>R7*S7/100</f>
        <v>2989.1830716000004</v>
      </c>
      <c r="U7" s="468">
        <f>Q7+R7</f>
        <v>78372.944000000003</v>
      </c>
    </row>
    <row r="8" spans="2:21" ht="13.5" thickBot="1" x14ac:dyDescent="0.25">
      <c r="B8" s="348" t="s">
        <v>97</v>
      </c>
      <c r="C8" s="349">
        <v>0.19833000000000001</v>
      </c>
      <c r="D8" s="349">
        <v>7.9694799999999999</v>
      </c>
      <c r="E8" s="464">
        <v>8.27</v>
      </c>
      <c r="F8" s="469">
        <f>D8*E8/100</f>
        <v>0.659075996</v>
      </c>
      <c r="G8" s="470">
        <f>C8+D8</f>
        <v>8.1678099999999993</v>
      </c>
      <c r="I8" s="348" t="s">
        <v>97</v>
      </c>
      <c r="J8" s="349">
        <v>31.315999999999999</v>
      </c>
      <c r="K8" s="349">
        <v>1518.183</v>
      </c>
      <c r="L8" s="464">
        <v>11.24</v>
      </c>
      <c r="M8" s="469">
        <f>K8*L8/100</f>
        <v>170.64376919999998</v>
      </c>
      <c r="N8" s="470">
        <f>J8+K8</f>
        <v>1549.499</v>
      </c>
      <c r="P8" s="348" t="s">
        <v>97</v>
      </c>
      <c r="Q8" s="349">
        <v>137.79</v>
      </c>
      <c r="R8" s="349">
        <v>8708.2610000000004</v>
      </c>
      <c r="S8" s="464">
        <v>10.92</v>
      </c>
      <c r="T8" s="469">
        <f>R8*S8/100</f>
        <v>950.94210120000002</v>
      </c>
      <c r="U8" s="470">
        <f>Q8+R8</f>
        <v>8846.0510000000013</v>
      </c>
    </row>
    <row r="11" spans="2:21" ht="38.25" customHeight="1" x14ac:dyDescent="0.2">
      <c r="B11" s="806" t="s">
        <v>666</v>
      </c>
      <c r="C11" s="807"/>
      <c r="D11" s="807"/>
      <c r="E11" s="807"/>
      <c r="F11" s="807"/>
      <c r="G11" s="807"/>
      <c r="I11" s="806" t="s">
        <v>667</v>
      </c>
      <c r="J11" s="807"/>
      <c r="K11" s="807"/>
      <c r="L11" s="807"/>
      <c r="M11" s="807"/>
      <c r="N11" s="807"/>
      <c r="P11" s="806" t="s">
        <v>668</v>
      </c>
      <c r="Q11" s="807"/>
      <c r="R11" s="807"/>
      <c r="S11" s="807"/>
      <c r="T11" s="807"/>
      <c r="U11" s="807"/>
    </row>
    <row r="12" spans="2:21" ht="13.5" thickBot="1" x14ac:dyDescent="0.25">
      <c r="B12" s="449"/>
      <c r="C12" s="449" t="s">
        <v>78</v>
      </c>
      <c r="D12" s="449" t="s">
        <v>309</v>
      </c>
      <c r="E12" s="461" t="s">
        <v>82</v>
      </c>
      <c r="F12" s="449" t="s">
        <v>310</v>
      </c>
      <c r="G12" s="449" t="s">
        <v>485</v>
      </c>
      <c r="I12" s="449"/>
      <c r="J12" s="449" t="s">
        <v>78</v>
      </c>
      <c r="K12" s="449" t="s">
        <v>309</v>
      </c>
      <c r="L12" s="461" t="s">
        <v>82</v>
      </c>
      <c r="M12" s="449" t="s">
        <v>310</v>
      </c>
      <c r="N12" s="449" t="s">
        <v>485</v>
      </c>
      <c r="P12" s="449"/>
      <c r="Q12" s="449" t="s">
        <v>78</v>
      </c>
      <c r="R12" s="449" t="s">
        <v>309</v>
      </c>
      <c r="S12" s="461" t="s">
        <v>82</v>
      </c>
      <c r="T12" s="449" t="s">
        <v>310</v>
      </c>
      <c r="U12" s="449" t="s">
        <v>485</v>
      </c>
    </row>
    <row r="13" spans="2:21" x14ac:dyDescent="0.2">
      <c r="B13" s="344" t="s">
        <v>119</v>
      </c>
      <c r="C13" s="345">
        <v>5.3299999999999997E-3</v>
      </c>
      <c r="D13" s="345">
        <v>1.09653</v>
      </c>
      <c r="E13" s="462">
        <v>19.88</v>
      </c>
      <c r="F13" s="465">
        <f t="shared" ref="F13:F19" si="0">D13*E13/100</f>
        <v>0.21799016399999999</v>
      </c>
      <c r="G13" s="466">
        <f t="shared" ref="G13:G19" si="1">C13+D13</f>
        <v>1.1018600000000001</v>
      </c>
      <c r="I13" s="344" t="s">
        <v>119</v>
      </c>
      <c r="J13" s="345">
        <v>0</v>
      </c>
      <c r="K13" s="345">
        <v>0.47699999999999998</v>
      </c>
      <c r="L13" s="462">
        <v>34.159999999999997</v>
      </c>
      <c r="M13" s="465">
        <f t="shared" ref="M13:M19" si="2">K13*L13/100</f>
        <v>0.16294319999999998</v>
      </c>
      <c r="N13" s="466">
        <f t="shared" ref="N13:N19" si="3">J13+K13</f>
        <v>0.47699999999999998</v>
      </c>
      <c r="P13" s="344" t="s">
        <v>119</v>
      </c>
      <c r="Q13" s="345">
        <v>0</v>
      </c>
      <c r="R13" s="345">
        <v>326.05599999999998</v>
      </c>
      <c r="S13" s="462">
        <v>37.159999999999997</v>
      </c>
      <c r="T13" s="465">
        <f t="shared" ref="T13:T19" si="4">R13*S13/100</f>
        <v>121.16240959999998</v>
      </c>
      <c r="U13" s="466">
        <f t="shared" ref="U13:U19" si="5">Q13+R13</f>
        <v>326.05599999999998</v>
      </c>
    </row>
    <row r="14" spans="2:21" x14ac:dyDescent="0.2">
      <c r="B14" s="346" t="s">
        <v>120</v>
      </c>
      <c r="C14" s="343">
        <v>4.4800000000000005E-3</v>
      </c>
      <c r="D14" s="343">
        <v>1.1283699999999999</v>
      </c>
      <c r="E14" s="463">
        <v>19</v>
      </c>
      <c r="F14" s="467">
        <f t="shared" si="0"/>
        <v>0.21439029999999998</v>
      </c>
      <c r="G14" s="468">
        <f t="shared" si="1"/>
        <v>1.1328499999999999</v>
      </c>
      <c r="I14" s="346" t="s">
        <v>120</v>
      </c>
      <c r="J14" s="343">
        <v>8.0000000000000002E-3</v>
      </c>
      <c r="K14" s="343">
        <v>60.421999999999997</v>
      </c>
      <c r="L14" s="463">
        <v>26.05</v>
      </c>
      <c r="M14" s="467">
        <f t="shared" si="2"/>
        <v>15.739930999999999</v>
      </c>
      <c r="N14" s="468">
        <f t="shared" si="3"/>
        <v>60.43</v>
      </c>
      <c r="P14" s="346" t="s">
        <v>120</v>
      </c>
      <c r="Q14" s="343">
        <v>2.1030000000000002</v>
      </c>
      <c r="R14" s="343">
        <v>2887.6089999999999</v>
      </c>
      <c r="S14" s="463">
        <v>20.09</v>
      </c>
      <c r="T14" s="467">
        <f t="shared" si="4"/>
        <v>580.12064809999993</v>
      </c>
      <c r="U14" s="468">
        <f t="shared" si="5"/>
        <v>2889.712</v>
      </c>
    </row>
    <row r="15" spans="2:21" x14ac:dyDescent="0.2">
      <c r="B15" s="347" t="s">
        <v>121</v>
      </c>
      <c r="C15" s="343">
        <v>3.7870000000000008E-2</v>
      </c>
      <c r="D15" s="343">
        <v>1.9477400000000002</v>
      </c>
      <c r="E15" s="463">
        <v>17.520932658011084</v>
      </c>
      <c r="F15" s="467">
        <f t="shared" si="0"/>
        <v>0.34126221375314514</v>
      </c>
      <c r="G15" s="468">
        <f t="shared" si="1"/>
        <v>1.9856100000000003</v>
      </c>
      <c r="I15" s="347" t="s">
        <v>121</v>
      </c>
      <c r="J15" s="343">
        <v>3.927</v>
      </c>
      <c r="K15" s="343">
        <v>218.88399999999999</v>
      </c>
      <c r="L15" s="463">
        <v>18.945276396822599</v>
      </c>
      <c r="M15" s="467">
        <f t="shared" si="2"/>
        <v>41.46817878842117</v>
      </c>
      <c r="N15" s="468">
        <f t="shared" si="3"/>
        <v>222.81099999999998</v>
      </c>
      <c r="P15" s="347" t="s">
        <v>121</v>
      </c>
      <c r="Q15" s="343">
        <v>57.942</v>
      </c>
      <c r="R15" s="343">
        <v>3137.8470000000002</v>
      </c>
      <c r="S15" s="463">
        <v>20.003182205594804</v>
      </c>
      <c r="T15" s="467">
        <f t="shared" si="4"/>
        <v>627.66925274279038</v>
      </c>
      <c r="U15" s="468">
        <f t="shared" si="5"/>
        <v>3195.7890000000002</v>
      </c>
    </row>
    <row r="16" spans="2:21" x14ac:dyDescent="0.2">
      <c r="B16" s="347" t="s">
        <v>122</v>
      </c>
      <c r="C16" s="343">
        <v>5.1980000000000005E-2</v>
      </c>
      <c r="D16" s="343">
        <v>1.6804400000000002</v>
      </c>
      <c r="E16" s="463">
        <v>18.740128342053357</v>
      </c>
      <c r="F16" s="467">
        <f t="shared" si="0"/>
        <v>0.31491661271120142</v>
      </c>
      <c r="G16" s="468">
        <f t="shared" si="1"/>
        <v>1.7324200000000001</v>
      </c>
      <c r="I16" s="347" t="s">
        <v>122</v>
      </c>
      <c r="J16" s="343">
        <v>8.0760000000000005</v>
      </c>
      <c r="K16" s="343">
        <v>457.82</v>
      </c>
      <c r="L16" s="463">
        <v>22.284701217913259</v>
      </c>
      <c r="M16" s="467">
        <f t="shared" si="2"/>
        <v>102.02381911585047</v>
      </c>
      <c r="N16" s="468">
        <f t="shared" si="3"/>
        <v>465.89600000000002</v>
      </c>
      <c r="P16" s="347" t="s">
        <v>122</v>
      </c>
      <c r="Q16" s="343">
        <v>35.654000000000003</v>
      </c>
      <c r="R16" s="343">
        <v>1496.4159999999999</v>
      </c>
      <c r="S16" s="463">
        <v>23.496585819690747</v>
      </c>
      <c r="T16" s="467">
        <f t="shared" si="4"/>
        <v>351.60666965958347</v>
      </c>
      <c r="U16" s="468">
        <f t="shared" si="5"/>
        <v>1532.07</v>
      </c>
    </row>
    <row r="17" spans="2:21" x14ac:dyDescent="0.2">
      <c r="B17" s="347" t="s">
        <v>123</v>
      </c>
      <c r="C17" s="343">
        <v>4.9970000000000001E-2</v>
      </c>
      <c r="D17" s="343">
        <v>1.03881</v>
      </c>
      <c r="E17" s="463">
        <v>22.48</v>
      </c>
      <c r="F17" s="467">
        <f t="shared" si="0"/>
        <v>0.233524488</v>
      </c>
      <c r="G17" s="468">
        <f t="shared" si="1"/>
        <v>1.0887800000000001</v>
      </c>
      <c r="I17" s="347" t="s">
        <v>123</v>
      </c>
      <c r="J17" s="343">
        <v>9.1</v>
      </c>
      <c r="K17" s="343">
        <v>397.291</v>
      </c>
      <c r="L17" s="463">
        <v>25.1</v>
      </c>
      <c r="M17" s="467">
        <f t="shared" si="2"/>
        <v>99.720040999999995</v>
      </c>
      <c r="N17" s="468">
        <f t="shared" si="3"/>
        <v>406.39100000000002</v>
      </c>
      <c r="P17" s="347" t="s">
        <v>123</v>
      </c>
      <c r="Q17" s="343">
        <v>30.776</v>
      </c>
      <c r="R17" s="343">
        <v>509.45499999999998</v>
      </c>
      <c r="S17" s="463">
        <v>28.78</v>
      </c>
      <c r="T17" s="467">
        <f t="shared" si="4"/>
        <v>146.621149</v>
      </c>
      <c r="U17" s="468">
        <f t="shared" si="5"/>
        <v>540.23099999999999</v>
      </c>
    </row>
    <row r="18" spans="2:21" x14ac:dyDescent="0.2">
      <c r="B18" s="347" t="s">
        <v>124</v>
      </c>
      <c r="C18" s="343">
        <v>4.5600000000000002E-2</v>
      </c>
      <c r="D18" s="343">
        <v>0.91503000000000001</v>
      </c>
      <c r="E18" s="463">
        <v>26.79</v>
      </c>
      <c r="F18" s="467">
        <f t="shared" si="0"/>
        <v>0.24513653699999999</v>
      </c>
      <c r="G18" s="468">
        <f t="shared" si="1"/>
        <v>0.96062999999999998</v>
      </c>
      <c r="I18" s="347" t="s">
        <v>124</v>
      </c>
      <c r="J18" s="343">
        <v>9.69</v>
      </c>
      <c r="K18" s="343">
        <v>322.95499999999998</v>
      </c>
      <c r="L18" s="463">
        <v>24.78</v>
      </c>
      <c r="M18" s="467">
        <f t="shared" si="2"/>
        <v>80.028249000000002</v>
      </c>
      <c r="N18" s="468">
        <f t="shared" si="3"/>
        <v>332.64499999999998</v>
      </c>
      <c r="P18" s="347" t="s">
        <v>124</v>
      </c>
      <c r="Q18" s="343">
        <v>10.382999999999999</v>
      </c>
      <c r="R18" s="343">
        <v>292.86799999999999</v>
      </c>
      <c r="S18" s="463">
        <v>30.27</v>
      </c>
      <c r="T18" s="467">
        <f t="shared" si="4"/>
        <v>88.651143599999997</v>
      </c>
      <c r="U18" s="468">
        <f t="shared" si="5"/>
        <v>303.25099999999998</v>
      </c>
    </row>
    <row r="19" spans="2:21" ht="13.5" thickBot="1" x14ac:dyDescent="0.25">
      <c r="B19" s="348" t="s">
        <v>125</v>
      </c>
      <c r="C19" s="349">
        <v>3.0800000000000003E-3</v>
      </c>
      <c r="D19" s="349">
        <v>0.16256000000000001</v>
      </c>
      <c r="E19" s="464">
        <v>60.756153043118822</v>
      </c>
      <c r="F19" s="469">
        <f t="shared" si="0"/>
        <v>9.8765202386893958E-2</v>
      </c>
      <c r="G19" s="470">
        <f t="shared" si="1"/>
        <v>0.16564000000000001</v>
      </c>
      <c r="I19" s="348" t="s">
        <v>125</v>
      </c>
      <c r="J19" s="349">
        <v>0.51500000000000001</v>
      </c>
      <c r="K19" s="349">
        <v>60.332999999999998</v>
      </c>
      <c r="L19" s="464">
        <v>57.072876297616148</v>
      </c>
      <c r="M19" s="469">
        <f t="shared" si="2"/>
        <v>34.433778456640745</v>
      </c>
      <c r="N19" s="470">
        <f t="shared" si="3"/>
        <v>60.847999999999999</v>
      </c>
      <c r="P19" s="348" t="s">
        <v>125</v>
      </c>
      <c r="Q19" s="349">
        <v>0.93100000000000005</v>
      </c>
      <c r="R19" s="349">
        <v>58.009</v>
      </c>
      <c r="S19" s="464">
        <v>61.333274890214284</v>
      </c>
      <c r="T19" s="469">
        <f t="shared" si="4"/>
        <v>35.578819431064403</v>
      </c>
      <c r="U19" s="470">
        <f t="shared" si="5"/>
        <v>58.94</v>
      </c>
    </row>
    <row r="22" spans="2:21" ht="38.25" customHeight="1" x14ac:dyDescent="0.2">
      <c r="B22" s="806" t="s">
        <v>669</v>
      </c>
      <c r="C22" s="807"/>
      <c r="D22" s="807"/>
      <c r="E22" s="807"/>
      <c r="F22" s="807"/>
      <c r="G22" s="807"/>
      <c r="I22" s="806" t="s">
        <v>670</v>
      </c>
      <c r="J22" s="807"/>
      <c r="K22" s="807"/>
      <c r="L22" s="807"/>
      <c r="M22" s="807"/>
      <c r="N22" s="807"/>
      <c r="P22" s="806" t="s">
        <v>671</v>
      </c>
      <c r="Q22" s="807"/>
      <c r="R22" s="807"/>
      <c r="S22" s="807"/>
      <c r="T22" s="807"/>
      <c r="U22" s="807"/>
    </row>
    <row r="23" spans="2:21" ht="13.5" thickBot="1" x14ac:dyDescent="0.25">
      <c r="B23" s="449"/>
      <c r="C23" s="449" t="s">
        <v>78</v>
      </c>
      <c r="D23" s="449" t="s">
        <v>309</v>
      </c>
      <c r="E23" s="461" t="s">
        <v>82</v>
      </c>
      <c r="F23" s="449" t="s">
        <v>310</v>
      </c>
      <c r="G23" s="449" t="s">
        <v>485</v>
      </c>
      <c r="I23" s="449"/>
      <c r="J23" s="449" t="s">
        <v>78</v>
      </c>
      <c r="K23" s="449" t="s">
        <v>309</v>
      </c>
      <c r="L23" s="461" t="s">
        <v>82</v>
      </c>
      <c r="M23" s="449" t="s">
        <v>310</v>
      </c>
      <c r="N23" s="449" t="s">
        <v>485</v>
      </c>
      <c r="P23" s="449"/>
      <c r="Q23" s="449" t="s">
        <v>78</v>
      </c>
      <c r="R23" s="449" t="s">
        <v>309</v>
      </c>
      <c r="S23" s="461" t="s">
        <v>82</v>
      </c>
      <c r="T23" s="449" t="s">
        <v>310</v>
      </c>
      <c r="U23" s="449" t="s">
        <v>485</v>
      </c>
    </row>
    <row r="24" spans="2:21" x14ac:dyDescent="0.2">
      <c r="B24" s="344" t="s">
        <v>127</v>
      </c>
      <c r="C24" s="345">
        <v>8.6300000000000005E-3</v>
      </c>
      <c r="D24" s="345">
        <v>0.9154500000000001</v>
      </c>
      <c r="E24" s="462">
        <v>22.04</v>
      </c>
      <c r="F24" s="465">
        <f t="shared" ref="F24:F32" si="6">D24*E24/100</f>
        <v>0.20176518000000002</v>
      </c>
      <c r="G24" s="466">
        <f t="shared" ref="G24:G32" si="7">C24+D24</f>
        <v>0.92408000000000012</v>
      </c>
      <c r="I24" s="344" t="s">
        <v>127</v>
      </c>
      <c r="J24" s="345">
        <v>0</v>
      </c>
      <c r="K24" s="345">
        <v>2.0790000000000002</v>
      </c>
      <c r="L24" s="462">
        <v>67.819999999999993</v>
      </c>
      <c r="M24" s="465">
        <f t="shared" ref="M24:M32" si="8">K24*L24/100</f>
        <v>1.4099778000000001</v>
      </c>
      <c r="N24" s="466">
        <f t="shared" ref="N24:N32" si="9">J24+K24</f>
        <v>2.0790000000000002</v>
      </c>
      <c r="P24" s="344" t="s">
        <v>127</v>
      </c>
      <c r="Q24" s="345">
        <v>0</v>
      </c>
      <c r="R24" s="345">
        <v>258.54300000000001</v>
      </c>
      <c r="S24" s="462">
        <v>63.02</v>
      </c>
      <c r="T24" s="465">
        <f t="shared" ref="T24:T32" si="10">R24*S24/100</f>
        <v>162.93379860000002</v>
      </c>
      <c r="U24" s="466">
        <f t="shared" ref="U24:U32" si="11">Q24+R24</f>
        <v>258.54300000000001</v>
      </c>
    </row>
    <row r="25" spans="2:21" x14ac:dyDescent="0.2">
      <c r="B25" s="346" t="s">
        <v>128</v>
      </c>
      <c r="C25" s="343">
        <v>8.26E-3</v>
      </c>
      <c r="D25" s="343">
        <v>1.55793</v>
      </c>
      <c r="E25" s="463">
        <v>17.739999999999998</v>
      </c>
      <c r="F25" s="467">
        <f t="shared" si="6"/>
        <v>0.27637678199999999</v>
      </c>
      <c r="G25" s="468">
        <f t="shared" si="7"/>
        <v>1.56619</v>
      </c>
      <c r="I25" s="346" t="s">
        <v>128</v>
      </c>
      <c r="J25" s="343">
        <v>0.39300000000000002</v>
      </c>
      <c r="K25" s="343">
        <v>49.968000000000004</v>
      </c>
      <c r="L25" s="463">
        <v>25.66</v>
      </c>
      <c r="M25" s="467">
        <f t="shared" si="8"/>
        <v>12.821788800000002</v>
      </c>
      <c r="N25" s="468">
        <f t="shared" si="9"/>
        <v>50.361000000000004</v>
      </c>
      <c r="P25" s="346" t="s">
        <v>128</v>
      </c>
      <c r="Q25" s="343">
        <v>22.216999999999999</v>
      </c>
      <c r="R25" s="343">
        <v>3525.8380000000002</v>
      </c>
      <c r="S25" s="463">
        <v>17.72</v>
      </c>
      <c r="T25" s="467">
        <f t="shared" si="10"/>
        <v>624.77849360000005</v>
      </c>
      <c r="U25" s="468">
        <f t="shared" si="11"/>
        <v>3548.0550000000003</v>
      </c>
    </row>
    <row r="26" spans="2:21" x14ac:dyDescent="0.2">
      <c r="B26" s="346" t="s">
        <v>129</v>
      </c>
      <c r="C26" s="343">
        <v>1.9190000000000002E-2</v>
      </c>
      <c r="D26" s="343">
        <v>1.16229</v>
      </c>
      <c r="E26" s="463">
        <v>20.83</v>
      </c>
      <c r="F26" s="467">
        <f t="shared" si="6"/>
        <v>0.24210500699999998</v>
      </c>
      <c r="G26" s="468">
        <f t="shared" si="7"/>
        <v>1.1814800000000001</v>
      </c>
      <c r="I26" s="346" t="s">
        <v>129</v>
      </c>
      <c r="J26" s="343">
        <v>2.2850000000000001</v>
      </c>
      <c r="K26" s="343">
        <v>136.357</v>
      </c>
      <c r="L26" s="463">
        <v>21.07</v>
      </c>
      <c r="M26" s="467">
        <f t="shared" si="8"/>
        <v>28.730419900000001</v>
      </c>
      <c r="N26" s="468">
        <f t="shared" si="9"/>
        <v>138.642</v>
      </c>
      <c r="P26" s="346" t="s">
        <v>129</v>
      </c>
      <c r="Q26" s="343">
        <v>37.374000000000002</v>
      </c>
      <c r="R26" s="343">
        <v>2446.364</v>
      </c>
      <c r="S26" s="463">
        <v>21.04</v>
      </c>
      <c r="T26" s="467">
        <f t="shared" si="10"/>
        <v>514.71498559999998</v>
      </c>
      <c r="U26" s="468">
        <f t="shared" si="11"/>
        <v>2483.7379999999998</v>
      </c>
    </row>
    <row r="27" spans="2:21" x14ac:dyDescent="0.2">
      <c r="B27" s="346" t="s">
        <v>130</v>
      </c>
      <c r="C27" s="343">
        <v>3.1739999999999997E-2</v>
      </c>
      <c r="D27" s="343">
        <v>0.74957000000000007</v>
      </c>
      <c r="E27" s="463">
        <v>22.74</v>
      </c>
      <c r="F27" s="467">
        <f t="shared" si="6"/>
        <v>0.17045221799999999</v>
      </c>
      <c r="G27" s="468">
        <f t="shared" si="7"/>
        <v>0.78131000000000006</v>
      </c>
      <c r="I27" s="346" t="s">
        <v>130</v>
      </c>
      <c r="J27" s="343">
        <v>6.0449999999999999</v>
      </c>
      <c r="K27" s="343">
        <v>143.00899999999999</v>
      </c>
      <c r="L27" s="463">
        <v>24.81</v>
      </c>
      <c r="M27" s="467">
        <f t="shared" si="8"/>
        <v>35.480532899999993</v>
      </c>
      <c r="N27" s="468">
        <f t="shared" si="9"/>
        <v>149.05399999999997</v>
      </c>
      <c r="P27" s="346" t="s">
        <v>130</v>
      </c>
      <c r="Q27" s="343">
        <v>44.912999999999997</v>
      </c>
      <c r="R27" s="343">
        <v>876.81799999999998</v>
      </c>
      <c r="S27" s="463">
        <v>24.93</v>
      </c>
      <c r="T27" s="467">
        <f t="shared" si="10"/>
        <v>218.59072739999999</v>
      </c>
      <c r="U27" s="468">
        <f t="shared" si="11"/>
        <v>921.73099999999999</v>
      </c>
    </row>
    <row r="28" spans="2:21" x14ac:dyDescent="0.2">
      <c r="B28" s="346" t="s">
        <v>131</v>
      </c>
      <c r="C28" s="343">
        <v>4.9549999999999997E-2</v>
      </c>
      <c r="D28" s="343">
        <v>1.2115400000000001</v>
      </c>
      <c r="E28" s="463">
        <v>20.99</v>
      </c>
      <c r="F28" s="467">
        <f t="shared" si="6"/>
        <v>0.25430224600000001</v>
      </c>
      <c r="G28" s="468">
        <f t="shared" si="7"/>
        <v>1.26109</v>
      </c>
      <c r="I28" s="346" t="s">
        <v>131</v>
      </c>
      <c r="J28" s="343">
        <v>6.5389999999999997</v>
      </c>
      <c r="K28" s="343">
        <v>380.65300000000002</v>
      </c>
      <c r="L28" s="463">
        <v>26.28</v>
      </c>
      <c r="M28" s="467">
        <f t="shared" si="8"/>
        <v>100.0356084</v>
      </c>
      <c r="N28" s="468">
        <f t="shared" si="9"/>
        <v>387.19200000000001</v>
      </c>
      <c r="P28" s="346" t="s">
        <v>131</v>
      </c>
      <c r="Q28" s="343">
        <v>19.744</v>
      </c>
      <c r="R28" s="343">
        <v>1024.9659999999999</v>
      </c>
      <c r="S28" s="463">
        <v>27.66</v>
      </c>
      <c r="T28" s="467">
        <f t="shared" si="10"/>
        <v>283.50559559999999</v>
      </c>
      <c r="U28" s="468">
        <f t="shared" si="11"/>
        <v>1044.7099999999998</v>
      </c>
    </row>
    <row r="29" spans="2:21" x14ac:dyDescent="0.2">
      <c r="B29" s="346" t="s">
        <v>132</v>
      </c>
      <c r="C29" s="343">
        <v>2.5360000000000001E-2</v>
      </c>
      <c r="D29" s="343">
        <v>0.88473000000000002</v>
      </c>
      <c r="E29" s="463">
        <v>25.76</v>
      </c>
      <c r="F29" s="467">
        <f t="shared" si="6"/>
        <v>0.22790644800000004</v>
      </c>
      <c r="G29" s="468">
        <f t="shared" si="7"/>
        <v>0.91009000000000007</v>
      </c>
      <c r="I29" s="346" t="s">
        <v>132</v>
      </c>
      <c r="J29" s="343">
        <v>3.8839999999999999</v>
      </c>
      <c r="K29" s="343">
        <v>269.59199999999998</v>
      </c>
      <c r="L29" s="463">
        <v>27.71</v>
      </c>
      <c r="M29" s="467">
        <f t="shared" si="8"/>
        <v>74.703943199999998</v>
      </c>
      <c r="N29" s="468">
        <f t="shared" si="9"/>
        <v>273.476</v>
      </c>
      <c r="P29" s="346" t="s">
        <v>132</v>
      </c>
      <c r="Q29" s="343">
        <v>6.2990000000000004</v>
      </c>
      <c r="R29" s="343">
        <v>278.51799999999997</v>
      </c>
      <c r="S29" s="463">
        <v>25.49</v>
      </c>
      <c r="T29" s="467">
        <f t="shared" si="10"/>
        <v>70.994238199999984</v>
      </c>
      <c r="U29" s="468">
        <f t="shared" si="11"/>
        <v>284.81699999999995</v>
      </c>
    </row>
    <row r="30" spans="2:21" x14ac:dyDescent="0.2">
      <c r="B30" s="346" t="s">
        <v>133</v>
      </c>
      <c r="C30" s="343">
        <v>4.7640000000000002E-2</v>
      </c>
      <c r="D30" s="343">
        <v>1.20947</v>
      </c>
      <c r="E30" s="463">
        <v>22.9</v>
      </c>
      <c r="F30" s="467">
        <f t="shared" si="6"/>
        <v>0.27696862999999999</v>
      </c>
      <c r="G30" s="468">
        <f t="shared" si="7"/>
        <v>1.2571099999999999</v>
      </c>
      <c r="I30" s="346" t="s">
        <v>133</v>
      </c>
      <c r="J30" s="343">
        <v>10.573</v>
      </c>
      <c r="K30" s="343">
        <v>422.24700000000001</v>
      </c>
      <c r="L30" s="463">
        <v>21.68</v>
      </c>
      <c r="M30" s="467">
        <f t="shared" si="8"/>
        <v>91.543149599999992</v>
      </c>
      <c r="N30" s="468">
        <f t="shared" si="9"/>
        <v>432.82</v>
      </c>
      <c r="P30" s="346" t="s">
        <v>133</v>
      </c>
      <c r="Q30" s="343">
        <v>6.6890000000000001</v>
      </c>
      <c r="R30" s="343">
        <v>268.25799999999998</v>
      </c>
      <c r="S30" s="463">
        <v>23.67</v>
      </c>
      <c r="T30" s="467">
        <f t="shared" si="10"/>
        <v>63.4966686</v>
      </c>
      <c r="U30" s="468">
        <f t="shared" si="11"/>
        <v>274.947</v>
      </c>
    </row>
    <row r="31" spans="2:21" x14ac:dyDescent="0.2">
      <c r="B31" s="346" t="s">
        <v>134</v>
      </c>
      <c r="C31" s="343">
        <v>6.0000000000000001E-3</v>
      </c>
      <c r="D31" s="343">
        <v>0.21262</v>
      </c>
      <c r="E31" s="463">
        <v>58.12</v>
      </c>
      <c r="F31" s="467">
        <f t="shared" si="6"/>
        <v>0.12357474399999999</v>
      </c>
      <c r="G31" s="468">
        <f t="shared" si="7"/>
        <v>0.21862000000000001</v>
      </c>
      <c r="I31" s="346" t="s">
        <v>134</v>
      </c>
      <c r="J31" s="343">
        <v>1.252</v>
      </c>
      <c r="K31" s="343">
        <v>66.447999999999993</v>
      </c>
      <c r="L31" s="463">
        <v>50.87</v>
      </c>
      <c r="M31" s="467">
        <f t="shared" si="8"/>
        <v>33.802097599999996</v>
      </c>
      <c r="N31" s="468">
        <f t="shared" si="9"/>
        <v>67.699999999999989</v>
      </c>
      <c r="P31" s="346" t="s">
        <v>134</v>
      </c>
      <c r="Q31" s="343">
        <v>0.47899999999999998</v>
      </c>
      <c r="R31" s="343">
        <v>22.719000000000001</v>
      </c>
      <c r="S31" s="463">
        <v>49.99</v>
      </c>
      <c r="T31" s="467">
        <f t="shared" si="10"/>
        <v>11.357228100000002</v>
      </c>
      <c r="U31" s="468">
        <f t="shared" si="11"/>
        <v>23.198</v>
      </c>
    </row>
    <row r="32" spans="2:21" ht="13.5" thickBot="1" x14ac:dyDescent="0.25">
      <c r="B32" s="348" t="s">
        <v>135</v>
      </c>
      <c r="C32" s="349">
        <v>1.9499999999999999E-3</v>
      </c>
      <c r="D32" s="349">
        <v>6.5890000000000004E-2</v>
      </c>
      <c r="E32" s="464">
        <v>100.84</v>
      </c>
      <c r="F32" s="469">
        <f t="shared" si="6"/>
        <v>6.6443476000000001E-2</v>
      </c>
      <c r="G32" s="470">
        <f t="shared" si="7"/>
        <v>6.7839999999999998E-2</v>
      </c>
      <c r="I32" s="348" t="s">
        <v>135</v>
      </c>
      <c r="J32" s="349">
        <v>0.34499999999999997</v>
      </c>
      <c r="K32" s="349">
        <v>47.83</v>
      </c>
      <c r="L32" s="464">
        <v>100.84</v>
      </c>
      <c r="M32" s="469">
        <f t="shared" si="8"/>
        <v>48.231771999999999</v>
      </c>
      <c r="N32" s="470">
        <f t="shared" si="9"/>
        <v>48.174999999999997</v>
      </c>
      <c r="P32" s="348" t="s">
        <v>135</v>
      </c>
      <c r="Q32" s="349">
        <v>7.5999999999999998E-2</v>
      </c>
      <c r="R32" s="349">
        <v>6.2359999999999998</v>
      </c>
      <c r="S32" s="464">
        <v>100.84</v>
      </c>
      <c r="T32" s="469">
        <f t="shared" si="10"/>
        <v>6.2883824000000006</v>
      </c>
      <c r="U32" s="470">
        <f t="shared" si="11"/>
        <v>6.3119999999999994</v>
      </c>
    </row>
    <row r="35" spans="2:21" ht="29.25" customHeight="1" x14ac:dyDescent="0.2">
      <c r="B35" s="806" t="s">
        <v>383</v>
      </c>
      <c r="C35" s="807"/>
      <c r="D35" s="807"/>
      <c r="E35" s="807"/>
      <c r="F35" s="807"/>
      <c r="G35" s="807"/>
      <c r="I35" s="806" t="s">
        <v>384</v>
      </c>
      <c r="J35" s="807"/>
      <c r="K35" s="807"/>
      <c r="L35" s="807"/>
      <c r="M35" s="807"/>
      <c r="N35" s="807"/>
      <c r="P35" s="806" t="s">
        <v>385</v>
      </c>
      <c r="Q35" s="807"/>
      <c r="R35" s="807"/>
      <c r="S35" s="807"/>
      <c r="T35" s="807"/>
      <c r="U35" s="807"/>
    </row>
    <row r="36" spans="2:21" ht="39" thickBot="1" x14ac:dyDescent="0.25">
      <c r="B36" s="449"/>
      <c r="C36" s="449"/>
      <c r="D36" s="449"/>
      <c r="E36" s="449"/>
      <c r="F36" s="449"/>
      <c r="G36" s="342" t="s">
        <v>476</v>
      </c>
      <c r="I36" s="449"/>
      <c r="J36" s="449"/>
      <c r="K36" s="449"/>
      <c r="L36" s="449"/>
      <c r="M36" s="449"/>
      <c r="N36" s="342" t="s">
        <v>487</v>
      </c>
      <c r="P36" s="449"/>
      <c r="Q36" s="449"/>
      <c r="R36" s="449"/>
      <c r="S36" s="449"/>
      <c r="T36" s="449"/>
      <c r="U36" s="342" t="s">
        <v>477</v>
      </c>
    </row>
    <row r="37" spans="2:21" x14ac:dyDescent="0.2">
      <c r="B37" s="344" t="s">
        <v>97</v>
      </c>
      <c r="C37" s="345"/>
      <c r="D37" s="345"/>
      <c r="E37" s="345"/>
      <c r="F37" s="345"/>
      <c r="G37" s="466">
        <f>G8</f>
        <v>8.1678099999999993</v>
      </c>
      <c r="I37" s="344" t="s">
        <v>97</v>
      </c>
      <c r="J37" s="345"/>
      <c r="K37" s="345"/>
      <c r="L37" s="345"/>
      <c r="M37" s="345"/>
      <c r="N37" s="466">
        <f>N8</f>
        <v>1549.499</v>
      </c>
      <c r="P37" s="344" t="s">
        <v>97</v>
      </c>
      <c r="Q37" s="345"/>
      <c r="R37" s="345"/>
      <c r="S37" s="345"/>
      <c r="T37" s="345"/>
      <c r="U37" s="466">
        <f>U8</f>
        <v>8846.0510000000013</v>
      </c>
    </row>
    <row r="38" spans="2:21" ht="38.25" x14ac:dyDescent="0.2">
      <c r="B38" s="350" t="s">
        <v>382</v>
      </c>
      <c r="C38" s="343"/>
      <c r="D38" s="343"/>
      <c r="E38" s="343"/>
      <c r="F38" s="343"/>
      <c r="G38" s="468">
        <f>G7-G8</f>
        <v>61.188109999999995</v>
      </c>
      <c r="I38" s="350" t="s">
        <v>382</v>
      </c>
      <c r="J38" s="343"/>
      <c r="K38" s="343"/>
      <c r="L38" s="343"/>
      <c r="M38" s="343"/>
      <c r="N38" s="468">
        <f>N7-N8</f>
        <v>10038.001</v>
      </c>
      <c r="P38" s="350" t="s">
        <v>382</v>
      </c>
      <c r="Q38" s="343"/>
      <c r="R38" s="343"/>
      <c r="S38" s="343"/>
      <c r="T38" s="343"/>
      <c r="U38" s="468">
        <f>U7-U8</f>
        <v>69526.892999999996</v>
      </c>
    </row>
    <row r="39" spans="2:21" ht="13.5" thickBot="1" x14ac:dyDescent="0.25">
      <c r="B39" s="348" t="s">
        <v>83</v>
      </c>
      <c r="C39" s="349"/>
      <c r="D39" s="349"/>
      <c r="E39" s="349"/>
      <c r="F39" s="349"/>
      <c r="G39" s="470">
        <f>G6</f>
        <v>31.440729999999999</v>
      </c>
      <c r="I39" s="348" t="s">
        <v>83</v>
      </c>
      <c r="J39" s="349"/>
      <c r="K39" s="349"/>
      <c r="L39" s="349"/>
      <c r="M39" s="349"/>
      <c r="N39" s="470">
        <f>N6</f>
        <v>8384.402</v>
      </c>
      <c r="P39" s="348" t="s">
        <v>83</v>
      </c>
      <c r="Q39" s="349"/>
      <c r="R39" s="349"/>
      <c r="S39" s="349"/>
      <c r="T39" s="349"/>
      <c r="U39" s="470">
        <f>U6</f>
        <v>31594.226000000002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tabColor theme="4" tint="0.59999389629810485"/>
  </sheetPr>
  <dimension ref="B3:F17"/>
  <sheetViews>
    <sheetView zoomScaleNormal="100"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329</v>
      </c>
      <c r="C3" t="s">
        <v>414</v>
      </c>
    </row>
    <row r="5" spans="2:6" ht="15" customHeight="1" x14ac:dyDescent="0.2">
      <c r="B5" s="922" t="s">
        <v>270</v>
      </c>
      <c r="C5" s="88" t="s">
        <v>78</v>
      </c>
      <c r="D5" s="921" t="s">
        <v>79</v>
      </c>
      <c r="E5" s="921"/>
      <c r="F5" s="89" t="s">
        <v>80</v>
      </c>
    </row>
    <row r="6" spans="2:6" ht="30" customHeight="1" x14ac:dyDescent="0.2">
      <c r="B6" s="923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Yorkshire</v>
      </c>
      <c r="C7" s="91"/>
      <c r="D7" s="91"/>
      <c r="E7" s="93"/>
      <c r="F7" s="92"/>
    </row>
    <row r="8" spans="2:6" ht="15" customHeight="1" x14ac:dyDescent="0.2">
      <c r="B8" s="94" t="s">
        <v>341</v>
      </c>
      <c r="C8" s="645">
        <f>'Section 14 data'!$C$24</f>
        <v>0</v>
      </c>
      <c r="D8" s="646">
        <f>'Section 14 data'!$D$24</f>
        <v>2.3949999999999999E-2</v>
      </c>
      <c r="E8" s="202">
        <f>'Section 14 data'!$E$24</f>
        <v>67.91</v>
      </c>
      <c r="F8" s="647">
        <f>SUM(C8,D8)</f>
        <v>2.3949999999999999E-2</v>
      </c>
    </row>
    <row r="9" spans="2:6" ht="15" customHeight="1" x14ac:dyDescent="0.2">
      <c r="B9" s="95" t="s">
        <v>342</v>
      </c>
      <c r="C9" s="645">
        <f>'Section 14 data'!$C$25</f>
        <v>0</v>
      </c>
      <c r="D9" s="646">
        <f>'Section 14 data'!$D$25</f>
        <v>0</v>
      </c>
      <c r="E9" s="202">
        <f>'Section 14 data'!$E$25</f>
        <v>0</v>
      </c>
      <c r="F9" s="647">
        <f t="shared" ref="F9:F17" si="0">SUM(C9,D9)</f>
        <v>0</v>
      </c>
    </row>
    <row r="10" spans="2:6" ht="15" customHeight="1" x14ac:dyDescent="0.2">
      <c r="B10" s="96" t="s">
        <v>343</v>
      </c>
      <c r="C10" s="645">
        <f>'Section 14 data'!$C$26</f>
        <v>1.23E-3</v>
      </c>
      <c r="D10" s="646">
        <f>'Section 14 data'!$D$26</f>
        <v>1.8079999999999999E-2</v>
      </c>
      <c r="E10" s="202">
        <f>'Section 14 data'!$E$26</f>
        <v>75.73</v>
      </c>
      <c r="F10" s="647">
        <f t="shared" si="0"/>
        <v>1.9309999999999997E-2</v>
      </c>
    </row>
    <row r="11" spans="2:6" ht="15" customHeight="1" x14ac:dyDescent="0.2">
      <c r="B11" s="94" t="s">
        <v>344</v>
      </c>
      <c r="C11" s="645">
        <f>'Section 14 data'!$C$27</f>
        <v>2.2000000000000001E-3</v>
      </c>
      <c r="D11" s="646">
        <f>'Section 14 data'!$D$27</f>
        <v>9.9299999999999996E-3</v>
      </c>
      <c r="E11" s="202">
        <f>'Section 14 data'!$E$27</f>
        <v>98.05</v>
      </c>
      <c r="F11" s="647">
        <f t="shared" si="0"/>
        <v>1.213E-2</v>
      </c>
    </row>
    <row r="12" spans="2:6" ht="15" customHeight="1" x14ac:dyDescent="0.2">
      <c r="B12" s="94" t="s">
        <v>345</v>
      </c>
      <c r="C12" s="645">
        <f>'Section 14 data'!$C$28</f>
        <v>1.8500000000000001E-3</v>
      </c>
      <c r="D12" s="646">
        <f>'Section 14 data'!$D$28</f>
        <v>5.4700000000000006E-2</v>
      </c>
      <c r="E12" s="202">
        <f>'Section 14 data'!$E$28</f>
        <v>97.19</v>
      </c>
      <c r="F12" s="647">
        <f t="shared" si="0"/>
        <v>5.6550000000000003E-2</v>
      </c>
    </row>
    <row r="13" spans="2:6" ht="15" customHeight="1" x14ac:dyDescent="0.2">
      <c r="B13" s="94" t="s">
        <v>346</v>
      </c>
      <c r="C13" s="645">
        <f>'Section 14 data'!$C$29</f>
        <v>3.5200000000000001E-3</v>
      </c>
      <c r="D13" s="646">
        <f>'Section 14 data'!$D$29</f>
        <v>3.9049999999999994E-2</v>
      </c>
      <c r="E13" s="202">
        <f>'Section 14 data'!$E$29</f>
        <v>97.64</v>
      </c>
      <c r="F13" s="647">
        <f t="shared" si="0"/>
        <v>4.2569999999999997E-2</v>
      </c>
    </row>
    <row r="14" spans="2:6" ht="15" customHeight="1" x14ac:dyDescent="0.2">
      <c r="B14" s="94" t="s">
        <v>347</v>
      </c>
      <c r="C14" s="645">
        <f>'Section 14 data'!$C$30</f>
        <v>0</v>
      </c>
      <c r="D14" s="646">
        <f>'Section 14 data'!$D$30</f>
        <v>7.1510000000000004E-2</v>
      </c>
      <c r="E14" s="202">
        <f>'Section 14 data'!$E$30</f>
        <v>78.98</v>
      </c>
      <c r="F14" s="647">
        <f t="shared" si="0"/>
        <v>7.1510000000000004E-2</v>
      </c>
    </row>
    <row r="15" spans="2:6" ht="15" customHeight="1" x14ac:dyDescent="0.2">
      <c r="B15" s="94" t="s">
        <v>348</v>
      </c>
      <c r="C15" s="645">
        <f>'Section 14 data'!$C$31</f>
        <v>0</v>
      </c>
      <c r="D15" s="646">
        <f>'Section 14 data'!$D$31</f>
        <v>0</v>
      </c>
      <c r="E15" s="202">
        <f>'Section 14 data'!$E$31</f>
        <v>0</v>
      </c>
      <c r="F15" s="647">
        <f t="shared" si="0"/>
        <v>0</v>
      </c>
    </row>
    <row r="16" spans="2:6" ht="15" customHeight="1" x14ac:dyDescent="0.2">
      <c r="B16" s="94" t="s">
        <v>271</v>
      </c>
      <c r="C16" s="645">
        <f>'Section 14 data'!$C$32</f>
        <v>0</v>
      </c>
      <c r="D16" s="646">
        <f>'Section 14 data'!$D$32</f>
        <v>7.7859999999999999E-2</v>
      </c>
      <c r="E16" s="202">
        <f>'Section 14 data'!$E$32</f>
        <v>89.89</v>
      </c>
      <c r="F16" s="647">
        <f t="shared" si="0"/>
        <v>7.7859999999999999E-2</v>
      </c>
    </row>
    <row r="17" spans="2:6" ht="15" customHeight="1" x14ac:dyDescent="0.2">
      <c r="B17" s="97" t="s">
        <v>80</v>
      </c>
      <c r="C17" s="648">
        <f>'Section 14 data'!$C$8</f>
        <v>8.8000000000000005E-3</v>
      </c>
      <c r="D17" s="648">
        <f>'Section 14 data'!$D$8</f>
        <v>0.29508000000000001</v>
      </c>
      <c r="E17" s="318">
        <f>'Section 14 data'!$E$8</f>
        <v>39.36</v>
      </c>
      <c r="F17" s="648">
        <f t="shared" si="0"/>
        <v>0.30387999999999998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DE77AD8-75E8-4E6C-964B-3B0AB7A7E00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B3C0FAEA-BB47-4492-9A50-8E3B1DD9C2EE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328</v>
      </c>
      <c r="C3" t="s">
        <v>415</v>
      </c>
    </row>
    <row r="5" spans="2:6" ht="15" customHeight="1" x14ac:dyDescent="0.2">
      <c r="B5" s="838" t="s">
        <v>268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924"/>
      <c r="C6" s="75" t="s">
        <v>326</v>
      </c>
      <c r="D6" s="75" t="s">
        <v>326</v>
      </c>
      <c r="E6" s="19" t="s">
        <v>82</v>
      </c>
      <c r="F6" s="75" t="s">
        <v>326</v>
      </c>
    </row>
    <row r="7" spans="2:6" ht="15" customHeight="1" x14ac:dyDescent="0.2">
      <c r="B7" s="143" t="str">
        <f>Index!$B$4</f>
        <v>Yorkshire</v>
      </c>
      <c r="C7" s="69"/>
      <c r="D7" s="69"/>
      <c r="E7" s="20"/>
      <c r="F7" s="71"/>
    </row>
    <row r="8" spans="2:6" ht="15" customHeight="1" x14ac:dyDescent="0.2">
      <c r="B8" s="81" t="s">
        <v>335</v>
      </c>
      <c r="C8" s="67">
        <f>'Section 14 data'!$J$13</f>
        <v>0</v>
      </c>
      <c r="D8" s="638">
        <f>'Section 14 data'!$K$13</f>
        <v>0</v>
      </c>
      <c r="E8" s="202">
        <f>'Section 14 data'!$L$13</f>
        <v>0</v>
      </c>
      <c r="F8" s="633">
        <f>SUM(C8,D8)</f>
        <v>0</v>
      </c>
    </row>
    <row r="9" spans="2:6" ht="15" customHeight="1" x14ac:dyDescent="0.2">
      <c r="B9" s="82" t="s">
        <v>336</v>
      </c>
      <c r="C9" s="67">
        <f>'Section 14 data'!$J$14</f>
        <v>0</v>
      </c>
      <c r="D9" s="638">
        <f>'Section 14 data'!$K$14</f>
        <v>0.32100000000000001</v>
      </c>
      <c r="E9" s="202">
        <f>'Section 14 data'!$L$14</f>
        <v>97.75</v>
      </c>
      <c r="F9" s="633">
        <f t="shared" ref="F9:F15" si="0">SUM(C9,D9)</f>
        <v>0.32100000000000001</v>
      </c>
    </row>
    <row r="10" spans="2:6" ht="15" customHeight="1" x14ac:dyDescent="0.2">
      <c r="B10" s="81" t="s">
        <v>337</v>
      </c>
      <c r="C10" s="67">
        <f>'Section 14 data'!$J$15</f>
        <v>0</v>
      </c>
      <c r="D10" s="638">
        <f>'Section 14 data'!$K$15</f>
        <v>6.6289999999999996</v>
      </c>
      <c r="E10" s="202">
        <f>'Section 14 data'!$L$15</f>
        <v>63.812274976121884</v>
      </c>
      <c r="F10" s="633">
        <f t="shared" si="0"/>
        <v>6.6289999999999996</v>
      </c>
    </row>
    <row r="11" spans="2:6" ht="15" customHeight="1" x14ac:dyDescent="0.2">
      <c r="B11" s="81" t="s">
        <v>338</v>
      </c>
      <c r="C11" s="67">
        <f>'Section 14 data'!$J$16</f>
        <v>0.17499999999999999</v>
      </c>
      <c r="D11" s="638">
        <f>'Section 14 data'!$K$16</f>
        <v>7.2080000000000002</v>
      </c>
      <c r="E11" s="202">
        <f>'Section 14 data'!$L$16</f>
        <v>88.04</v>
      </c>
      <c r="F11" s="633">
        <f t="shared" si="0"/>
        <v>7.383</v>
      </c>
    </row>
    <row r="12" spans="2:6" ht="15" customHeight="1" x14ac:dyDescent="0.2">
      <c r="B12" s="81" t="s">
        <v>339</v>
      </c>
      <c r="C12" s="67">
        <f>'Section 14 data'!$J$17</f>
        <v>0.94799999999999995</v>
      </c>
      <c r="D12" s="638">
        <f>'Section 14 data'!$K$17</f>
        <v>60.866999999999997</v>
      </c>
      <c r="E12" s="202">
        <f>'Section 14 data'!$L$17</f>
        <v>67.45</v>
      </c>
      <c r="F12" s="633">
        <f t="shared" si="0"/>
        <v>61.814999999999998</v>
      </c>
    </row>
    <row r="13" spans="2:6" ht="15" customHeight="1" x14ac:dyDescent="0.2">
      <c r="B13" s="81" t="s">
        <v>340</v>
      </c>
      <c r="C13" s="67">
        <f>'Section 14 data'!$J$18</f>
        <v>0.85</v>
      </c>
      <c r="D13" s="638">
        <f>'Section 14 data'!$K$18</f>
        <v>0</v>
      </c>
      <c r="E13" s="202">
        <f>'Section 14 data'!$L$18</f>
        <v>0</v>
      </c>
      <c r="F13" s="633">
        <f t="shared" si="0"/>
        <v>0.85</v>
      </c>
    </row>
    <row r="14" spans="2:6" ht="15" customHeight="1" x14ac:dyDescent="0.2">
      <c r="B14" s="81" t="s">
        <v>269</v>
      </c>
      <c r="C14" s="67">
        <f>'Section 14 data'!$J$19</f>
        <v>0</v>
      </c>
      <c r="D14" s="638">
        <f>'Section 14 data'!$K$19</f>
        <v>0</v>
      </c>
      <c r="E14" s="202">
        <f>'Section 14 data'!$L$19</f>
        <v>0</v>
      </c>
      <c r="F14" s="633">
        <f t="shared" si="0"/>
        <v>0</v>
      </c>
    </row>
    <row r="15" spans="2:6" ht="15" customHeight="1" x14ac:dyDescent="0.2">
      <c r="B15" s="83" t="s">
        <v>80</v>
      </c>
      <c r="C15" s="639">
        <f>'Section 14 data'!$J$8</f>
        <v>1.9730000000000001</v>
      </c>
      <c r="D15" s="639">
        <f>'Section 14 data'!$K$8</f>
        <v>75.024000000000001</v>
      </c>
      <c r="E15" s="318">
        <f>'Section 14 data'!$L$8</f>
        <v>55.57</v>
      </c>
      <c r="F15" s="640">
        <f t="shared" si="0"/>
        <v>76.997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F727BF-B635-4F90-A591-68CCCFDBD254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6D515B07-DA54-4F49-90A1-C30B2D6007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tabColor theme="4" tint="0.59999389629810485"/>
  </sheetPr>
  <dimension ref="B3:F17"/>
  <sheetViews>
    <sheetView workbookViewId="0">
      <selection activeCell="C8" sqref="C8:F17"/>
    </sheetView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327</v>
      </c>
      <c r="C3" t="s">
        <v>416</v>
      </c>
    </row>
    <row r="5" spans="2:6" ht="15" customHeight="1" x14ac:dyDescent="0.2">
      <c r="B5" s="841" t="s">
        <v>270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842"/>
      <c r="C6" s="75" t="s">
        <v>326</v>
      </c>
      <c r="D6" s="75" t="s">
        <v>326</v>
      </c>
      <c r="E6" s="21" t="s">
        <v>82</v>
      </c>
      <c r="F6" s="75" t="s">
        <v>326</v>
      </c>
    </row>
    <row r="7" spans="2:6" ht="15" customHeight="1" x14ac:dyDescent="0.2">
      <c r="B7" s="143" t="str">
        <f>Index!$B$4</f>
        <v>Yorkshire</v>
      </c>
      <c r="C7" s="69"/>
      <c r="D7" s="69"/>
      <c r="E7" s="22"/>
      <c r="F7" s="71"/>
    </row>
    <row r="8" spans="2:6" ht="15" customHeight="1" x14ac:dyDescent="0.2">
      <c r="B8" s="78" t="s">
        <v>341</v>
      </c>
      <c r="C8" s="67">
        <f>'Section 14 data'!$J$24</f>
        <v>0</v>
      </c>
      <c r="D8" s="85">
        <f>'Section 14 data'!$K$24</f>
        <v>0.32100000000000001</v>
      </c>
      <c r="E8" s="202">
        <f>'Section 14 data'!$L$24</f>
        <v>97.75</v>
      </c>
      <c r="F8" s="633">
        <f>SUM(C8,D8)</f>
        <v>0.32100000000000001</v>
      </c>
    </row>
    <row r="9" spans="2:6" ht="15" customHeight="1" x14ac:dyDescent="0.2">
      <c r="B9" s="79" t="s">
        <v>342</v>
      </c>
      <c r="C9" s="67">
        <f>'Section 14 data'!$J$25</f>
        <v>0</v>
      </c>
      <c r="D9" s="85">
        <f>'Section 14 data'!$K$25</f>
        <v>0</v>
      </c>
      <c r="E9" s="202">
        <f>'Section 14 data'!$L$25</f>
        <v>0</v>
      </c>
      <c r="F9" s="633">
        <f t="shared" ref="F9:F17" si="0">SUM(C9,D9)</f>
        <v>0</v>
      </c>
    </row>
    <row r="10" spans="2:6" ht="15" customHeight="1" x14ac:dyDescent="0.2">
      <c r="B10" s="80" t="s">
        <v>343</v>
      </c>
      <c r="C10" s="67">
        <f>'Section 14 data'!$J$26</f>
        <v>0.22700000000000001</v>
      </c>
      <c r="D10" s="85">
        <f>'Section 14 data'!$K$26</f>
        <v>0.58599999999999997</v>
      </c>
      <c r="E10" s="202">
        <f>'Section 14 data'!$L$26</f>
        <v>75.73</v>
      </c>
      <c r="F10" s="633">
        <f t="shared" si="0"/>
        <v>0.81299999999999994</v>
      </c>
    </row>
    <row r="11" spans="2:6" ht="15" customHeight="1" x14ac:dyDescent="0.2">
      <c r="B11" s="78" t="s">
        <v>344</v>
      </c>
      <c r="C11" s="67">
        <f>'Section 14 data'!$J$27</f>
        <v>0.52900000000000003</v>
      </c>
      <c r="D11" s="85">
        <f>'Section 14 data'!$K$27</f>
        <v>0.75</v>
      </c>
      <c r="E11" s="202">
        <f>'Section 14 data'!$L$27</f>
        <v>98.05</v>
      </c>
      <c r="F11" s="633">
        <f t="shared" si="0"/>
        <v>1.2789999999999999</v>
      </c>
    </row>
    <row r="12" spans="2:6" ht="15" customHeight="1" x14ac:dyDescent="0.2">
      <c r="B12" s="78" t="s">
        <v>345</v>
      </c>
      <c r="C12" s="67">
        <f>'Section 14 data'!$J$28</f>
        <v>0.42099999999999999</v>
      </c>
      <c r="D12" s="85">
        <f>'Section 14 data'!$K$28</f>
        <v>2.5640000000000001</v>
      </c>
      <c r="E12" s="202">
        <f>'Section 14 data'!$L$28</f>
        <v>97.19</v>
      </c>
      <c r="F12" s="633">
        <f t="shared" si="0"/>
        <v>2.9849999999999999</v>
      </c>
    </row>
    <row r="13" spans="2:6" ht="15" customHeight="1" x14ac:dyDescent="0.2">
      <c r="B13" s="78" t="s">
        <v>346</v>
      </c>
      <c r="C13" s="67">
        <f>'Section 14 data'!$J$29</f>
        <v>0.79600000000000004</v>
      </c>
      <c r="D13" s="85">
        <f>'Section 14 data'!$K$29</f>
        <v>6.4580000000000002</v>
      </c>
      <c r="E13" s="202">
        <f>'Section 14 data'!$L$29</f>
        <v>97.64</v>
      </c>
      <c r="F13" s="633">
        <f t="shared" si="0"/>
        <v>7.2540000000000004</v>
      </c>
    </row>
    <row r="14" spans="2:6" ht="15" customHeight="1" x14ac:dyDescent="0.2">
      <c r="B14" s="78" t="s">
        <v>347</v>
      </c>
      <c r="C14" s="67">
        <f>'Section 14 data'!$J$30</f>
        <v>0</v>
      </c>
      <c r="D14" s="85">
        <f>'Section 14 data'!$K$30</f>
        <v>25.26</v>
      </c>
      <c r="E14" s="202">
        <f>'Section 14 data'!$L$30</f>
        <v>85.56</v>
      </c>
      <c r="F14" s="633">
        <f t="shared" si="0"/>
        <v>25.26</v>
      </c>
    </row>
    <row r="15" spans="2:6" ht="15" customHeight="1" x14ac:dyDescent="0.2">
      <c r="B15" s="78" t="s">
        <v>348</v>
      </c>
      <c r="C15" s="67">
        <f>'Section 14 data'!$J$31</f>
        <v>0</v>
      </c>
      <c r="D15" s="85">
        <f>'Section 14 data'!$K$31</f>
        <v>0</v>
      </c>
      <c r="E15" s="202">
        <f>'Section 14 data'!$L$31</f>
        <v>0</v>
      </c>
      <c r="F15" s="633">
        <f t="shared" si="0"/>
        <v>0</v>
      </c>
    </row>
    <row r="16" spans="2:6" ht="15" customHeight="1" x14ac:dyDescent="0.2">
      <c r="B16" s="78" t="s">
        <v>271</v>
      </c>
      <c r="C16" s="67">
        <f>'Section 14 data'!$J$32</f>
        <v>0</v>
      </c>
      <c r="D16" s="85">
        <f>'Section 14 data'!$K$32</f>
        <v>39.085000000000001</v>
      </c>
      <c r="E16" s="202">
        <f>'Section 14 data'!$L$32</f>
        <v>89.89</v>
      </c>
      <c r="F16" s="633">
        <f t="shared" si="0"/>
        <v>39.085000000000001</v>
      </c>
    </row>
    <row r="17" spans="2:6" ht="15" customHeight="1" x14ac:dyDescent="0.2">
      <c r="B17" s="86" t="s">
        <v>80</v>
      </c>
      <c r="C17" s="87">
        <f>'Section 14 data'!$J$8</f>
        <v>1.9730000000000001</v>
      </c>
      <c r="D17" s="87">
        <f>'Section 14 data'!$K$8</f>
        <v>75.024000000000001</v>
      </c>
      <c r="E17" s="318">
        <f>'Section 14 data'!$L$8</f>
        <v>55.57</v>
      </c>
      <c r="F17" s="87">
        <f t="shared" si="0"/>
        <v>76.997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16303C3-85FE-4D4C-972D-0333264D8915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151D10DF-8E1F-4A32-B618-E3F2B22ABD53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>
    <tabColor theme="4" tint="0.59999389629810485"/>
  </sheetPr>
  <dimension ref="B3:F32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425</v>
      </c>
      <c r="C3" t="s">
        <v>432</v>
      </c>
    </row>
    <row r="5" spans="2:6" ht="15" customHeight="1" x14ac:dyDescent="0.2">
      <c r="B5" s="838" t="s">
        <v>268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924"/>
      <c r="C6" s="31" t="s">
        <v>272</v>
      </c>
      <c r="D6" s="31" t="s">
        <v>272</v>
      </c>
      <c r="E6" s="84" t="s">
        <v>82</v>
      </c>
      <c r="F6" s="31" t="s">
        <v>272</v>
      </c>
    </row>
    <row r="7" spans="2:6" ht="15" customHeight="1" x14ac:dyDescent="0.2">
      <c r="B7" s="143" t="str">
        <f>Index!$B$4</f>
        <v>Yorkshire</v>
      </c>
      <c r="C7" s="69"/>
      <c r="D7" s="69"/>
      <c r="E7" s="20"/>
      <c r="F7" s="71"/>
    </row>
    <row r="8" spans="2:6" ht="15" customHeight="1" x14ac:dyDescent="0.2">
      <c r="B8" s="81" t="s">
        <v>335</v>
      </c>
      <c r="C8" s="67">
        <f>'Section 14 data'!$Q$13</f>
        <v>0</v>
      </c>
      <c r="D8" s="638">
        <f>'Section 14 data'!$R$13</f>
        <v>0</v>
      </c>
      <c r="E8" s="643">
        <f>'Section 14 data'!$S$13</f>
        <v>0</v>
      </c>
      <c r="F8" s="633">
        <f>SUM(C8,D8)</f>
        <v>0</v>
      </c>
    </row>
    <row r="9" spans="2:6" ht="15" customHeight="1" x14ac:dyDescent="0.2">
      <c r="B9" s="82" t="s">
        <v>336</v>
      </c>
      <c r="C9" s="67">
        <f>'Section 14 data'!$Q$14</f>
        <v>0</v>
      </c>
      <c r="D9" s="638">
        <f>'Section 14 data'!$R$14</f>
        <v>63.033000000000001</v>
      </c>
      <c r="E9" s="643">
        <f>'Section 14 data'!$S$14</f>
        <v>96.25</v>
      </c>
      <c r="F9" s="633">
        <f t="shared" ref="F9:F15" si="0">SUM(C9,D9)</f>
        <v>63.033000000000001</v>
      </c>
    </row>
    <row r="10" spans="2:6" ht="15" customHeight="1" x14ac:dyDescent="0.2">
      <c r="B10" s="81" t="s">
        <v>337</v>
      </c>
      <c r="C10" s="67">
        <f>'Section 14 data'!$Q$15</f>
        <v>0</v>
      </c>
      <c r="D10" s="638">
        <f>'Section 14 data'!$R$15</f>
        <v>26.712</v>
      </c>
      <c r="E10" s="643">
        <f>'Section 14 data'!$S$15</f>
        <v>57.828555407629537</v>
      </c>
      <c r="F10" s="633">
        <f t="shared" si="0"/>
        <v>26.712</v>
      </c>
    </row>
    <row r="11" spans="2:6" ht="15" customHeight="1" x14ac:dyDescent="0.2">
      <c r="B11" s="81" t="s">
        <v>338</v>
      </c>
      <c r="C11" s="67">
        <f>'Section 14 data'!$Q$16</f>
        <v>1.9119999999999999</v>
      </c>
      <c r="D11" s="638">
        <f>'Section 14 data'!$R$16</f>
        <v>12.289</v>
      </c>
      <c r="E11" s="643">
        <f>'Section 14 data'!$S$16</f>
        <v>69.3</v>
      </c>
      <c r="F11" s="633">
        <f t="shared" si="0"/>
        <v>14.201000000000001</v>
      </c>
    </row>
    <row r="12" spans="2:6" ht="15" customHeight="1" x14ac:dyDescent="0.2">
      <c r="B12" s="81" t="s">
        <v>339</v>
      </c>
      <c r="C12" s="67">
        <f>'Section 14 data'!$Q$17</f>
        <v>5.7149999999999999</v>
      </c>
      <c r="D12" s="638">
        <f>'Section 14 data'!$R$17</f>
        <v>19.893999999999998</v>
      </c>
      <c r="E12" s="643">
        <f>'Section 14 data'!$S$17</f>
        <v>72.05</v>
      </c>
      <c r="F12" s="633">
        <f t="shared" si="0"/>
        <v>25.608999999999998</v>
      </c>
    </row>
    <row r="13" spans="2:6" ht="15" customHeight="1" x14ac:dyDescent="0.2">
      <c r="B13" s="81" t="s">
        <v>340</v>
      </c>
      <c r="C13" s="67">
        <f>'Section 14 data'!$Q$18</f>
        <v>1.653</v>
      </c>
      <c r="D13" s="638">
        <f>'Section 14 data'!$R$18</f>
        <v>0</v>
      </c>
      <c r="E13" s="643">
        <f>'Section 14 data'!$S$18</f>
        <v>0</v>
      </c>
      <c r="F13" s="633">
        <f t="shared" si="0"/>
        <v>1.653</v>
      </c>
    </row>
    <row r="14" spans="2:6" ht="15" customHeight="1" x14ac:dyDescent="0.2">
      <c r="B14" s="81" t="s">
        <v>269</v>
      </c>
      <c r="C14" s="67">
        <f>'Section 14 data'!$Q$19</f>
        <v>0</v>
      </c>
      <c r="D14" s="638">
        <f>'Section 14 data'!$R$19</f>
        <v>0</v>
      </c>
      <c r="E14" s="643">
        <f>'Section 14 data'!$S$19</f>
        <v>0</v>
      </c>
      <c r="F14" s="633">
        <f t="shared" si="0"/>
        <v>0</v>
      </c>
    </row>
    <row r="15" spans="2:6" ht="15" customHeight="1" x14ac:dyDescent="0.2">
      <c r="B15" s="83" t="s">
        <v>80</v>
      </c>
      <c r="C15" s="639">
        <f>'Section 14 data'!$Q$8</f>
        <v>9.2799999999999994</v>
      </c>
      <c r="D15" s="639">
        <f>'Section 14 data'!$R$8</f>
        <v>121.928</v>
      </c>
      <c r="E15" s="644">
        <f>'Section 14 data'!$S$8</f>
        <v>53.05</v>
      </c>
      <c r="F15" s="640">
        <f t="shared" si="0"/>
        <v>131.208</v>
      </c>
    </row>
    <row r="17" spans="4:4" ht="15" customHeight="1" x14ac:dyDescent="0.2">
      <c r="D17" s="550"/>
    </row>
    <row r="32" spans="4:4" ht="14.25" customHeight="1" x14ac:dyDescent="0.2"/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98BBA06-484A-4B4F-913F-14BD10DF7B3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A46B9A35-9DD1-489B-8312-31A017FFF28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>
    <tabColor theme="4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426</v>
      </c>
      <c r="C3" t="s">
        <v>431</v>
      </c>
    </row>
    <row r="5" spans="2:6" ht="15" customHeight="1" x14ac:dyDescent="0.2">
      <c r="B5" s="841" t="s">
        <v>270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842"/>
      <c r="C6" s="75" t="s">
        <v>273</v>
      </c>
      <c r="D6" s="31" t="s">
        <v>272</v>
      </c>
      <c r="E6" s="9" t="s">
        <v>82</v>
      </c>
      <c r="F6" s="31" t="s">
        <v>272</v>
      </c>
    </row>
    <row r="7" spans="2:6" ht="15" customHeight="1" x14ac:dyDescent="0.2">
      <c r="B7" s="143" t="str">
        <f>Index!$B$4</f>
        <v>Yorkshire</v>
      </c>
      <c r="C7" s="69"/>
      <c r="D7" s="69"/>
      <c r="E7" s="70"/>
      <c r="F7" s="71"/>
    </row>
    <row r="8" spans="2:6" ht="15" customHeight="1" x14ac:dyDescent="0.2">
      <c r="B8" s="78" t="s">
        <v>341</v>
      </c>
      <c r="C8" s="634">
        <f>'Section 14 data'!$Q$24</f>
        <v>0</v>
      </c>
      <c r="D8" s="635">
        <f>'Section 14 data'!$R$24</f>
        <v>63.033000000000001</v>
      </c>
      <c r="E8" s="202">
        <f>'Section 14 data'!$S$24</f>
        <v>96.25</v>
      </c>
      <c r="F8" s="636">
        <f>SUM(C8,D8)</f>
        <v>63.033000000000001</v>
      </c>
    </row>
    <row r="9" spans="2:6" ht="15" customHeight="1" x14ac:dyDescent="0.2">
      <c r="B9" s="79" t="s">
        <v>342</v>
      </c>
      <c r="C9" s="634">
        <f>'Section 14 data'!$Q$25</f>
        <v>0</v>
      </c>
      <c r="D9" s="635">
        <f>'Section 14 data'!$R$25</f>
        <v>0</v>
      </c>
      <c r="E9" s="202">
        <f>'Section 14 data'!$S$25</f>
        <v>0</v>
      </c>
      <c r="F9" s="636">
        <f t="shared" ref="F9:F17" si="0">SUM(C9,D9)</f>
        <v>0</v>
      </c>
    </row>
    <row r="10" spans="2:6" ht="15" customHeight="1" x14ac:dyDescent="0.2">
      <c r="B10" s="80" t="s">
        <v>343</v>
      </c>
      <c r="C10" s="634">
        <f>'Section 14 data'!$Q$26</f>
        <v>3.1819999999999999</v>
      </c>
      <c r="D10" s="635">
        <f>'Section 14 data'!$R$26</f>
        <v>10.67</v>
      </c>
      <c r="E10" s="202">
        <f>'Section 14 data'!$S$26</f>
        <v>75.73</v>
      </c>
      <c r="F10" s="636">
        <f t="shared" si="0"/>
        <v>13.852</v>
      </c>
    </row>
    <row r="11" spans="2:6" ht="15" customHeight="1" x14ac:dyDescent="0.2">
      <c r="B11" s="78" t="s">
        <v>344</v>
      </c>
      <c r="C11" s="634">
        <f>'Section 14 data'!$Q$27</f>
        <v>3.4140000000000001</v>
      </c>
      <c r="D11" s="635">
        <f>'Section 14 data'!$R$27</f>
        <v>5.6109999999999998</v>
      </c>
      <c r="E11" s="202">
        <f>'Section 14 data'!$S$27</f>
        <v>98.05</v>
      </c>
      <c r="F11" s="636">
        <f t="shared" si="0"/>
        <v>9.0250000000000004</v>
      </c>
    </row>
    <row r="12" spans="2:6" ht="15" customHeight="1" x14ac:dyDescent="0.2">
      <c r="B12" s="78" t="s">
        <v>345</v>
      </c>
      <c r="C12" s="634">
        <f>'Section 14 data'!$Q$28</f>
        <v>1.637</v>
      </c>
      <c r="D12" s="635">
        <f>'Section 14 data'!$R$28</f>
        <v>13.256</v>
      </c>
      <c r="E12" s="202">
        <f>'Section 14 data'!$S$28</f>
        <v>97.19</v>
      </c>
      <c r="F12" s="636">
        <f t="shared" si="0"/>
        <v>14.893000000000001</v>
      </c>
    </row>
    <row r="13" spans="2:6" ht="15" customHeight="1" x14ac:dyDescent="0.2">
      <c r="B13" s="78" t="s">
        <v>346</v>
      </c>
      <c r="C13" s="634">
        <f>'Section 14 data'!$Q$29</f>
        <v>1.0469999999999999</v>
      </c>
      <c r="D13" s="635">
        <f>'Section 14 data'!$R$29</f>
        <v>6.6779999999999999</v>
      </c>
      <c r="E13" s="202">
        <f>'Section 14 data'!$S$29</f>
        <v>97.64</v>
      </c>
      <c r="F13" s="636">
        <f t="shared" si="0"/>
        <v>7.7249999999999996</v>
      </c>
    </row>
    <row r="14" spans="2:6" ht="15" customHeight="1" x14ac:dyDescent="0.2">
      <c r="B14" s="78" t="s">
        <v>347</v>
      </c>
      <c r="C14" s="634">
        <f>'Section 14 data'!$Q$30</f>
        <v>0</v>
      </c>
      <c r="D14" s="635">
        <f>'Section 14 data'!$R$30</f>
        <v>16.138999999999999</v>
      </c>
      <c r="E14" s="202">
        <f>'Section 14 data'!$S$30</f>
        <v>82.78</v>
      </c>
      <c r="F14" s="636">
        <f t="shared" si="0"/>
        <v>16.138999999999999</v>
      </c>
    </row>
    <row r="15" spans="2:6" ht="15" customHeight="1" x14ac:dyDescent="0.2">
      <c r="B15" s="78" t="s">
        <v>348</v>
      </c>
      <c r="C15" s="634">
        <f>'Section 14 data'!$Q$31</f>
        <v>0</v>
      </c>
      <c r="D15" s="635">
        <f>'Section 14 data'!$R$31</f>
        <v>0</v>
      </c>
      <c r="E15" s="202">
        <f>'Section 14 data'!$S$31</f>
        <v>0</v>
      </c>
      <c r="F15" s="636">
        <f t="shared" si="0"/>
        <v>0</v>
      </c>
    </row>
    <row r="16" spans="2:6" ht="15" customHeight="1" x14ac:dyDescent="0.2">
      <c r="B16" s="78" t="s">
        <v>271</v>
      </c>
      <c r="C16" s="634">
        <f>'Section 14 data'!$Q$32</f>
        <v>0</v>
      </c>
      <c r="D16" s="635">
        <f>'Section 14 data'!$R$32</f>
        <v>6.5430000000000001</v>
      </c>
      <c r="E16" s="202">
        <f>'Section 14 data'!$S$32</f>
        <v>89.89</v>
      </c>
      <c r="F16" s="636">
        <f t="shared" si="0"/>
        <v>6.5430000000000001</v>
      </c>
    </row>
    <row r="17" spans="2:6" ht="15" customHeight="1" x14ac:dyDescent="0.2">
      <c r="B17" s="72" t="s">
        <v>80</v>
      </c>
      <c r="C17" s="87">
        <f>'Section 14 data'!$Q$8</f>
        <v>9.2799999999999994</v>
      </c>
      <c r="D17" s="87">
        <f>'Section 14 data'!$R$8</f>
        <v>121.928</v>
      </c>
      <c r="E17" s="318">
        <f>'Section 14 data'!$S$8</f>
        <v>53.05</v>
      </c>
      <c r="F17" s="87">
        <f t="shared" si="0"/>
        <v>131.208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4F850FB-6899-4FD5-AF82-7CAB42C2D75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B924B1E-832E-4790-9621-23BC0089FF9D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427</v>
      </c>
      <c r="C3" t="s">
        <v>417</v>
      </c>
    </row>
    <row r="5" spans="2:12" ht="15" customHeight="1" x14ac:dyDescent="0.2">
      <c r="B5" s="845" t="s">
        <v>377</v>
      </c>
      <c r="C5" s="909" t="s">
        <v>391</v>
      </c>
      <c r="D5" s="909"/>
      <c r="E5" s="909"/>
      <c r="F5" s="901"/>
      <c r="H5" s="845" t="s">
        <v>377</v>
      </c>
      <c r="I5" s="794" t="s">
        <v>275</v>
      </c>
      <c r="J5" s="865"/>
      <c r="K5" s="865"/>
      <c r="L5" s="793"/>
    </row>
    <row r="6" spans="2:12" ht="60" customHeight="1" x14ac:dyDescent="0.2">
      <c r="B6" s="925"/>
      <c r="C6" s="13" t="s">
        <v>78</v>
      </c>
      <c r="D6" s="926" t="s">
        <v>79</v>
      </c>
      <c r="E6" s="926"/>
      <c r="F6" s="30" t="s">
        <v>276</v>
      </c>
      <c r="H6" s="925"/>
      <c r="I6" s="33" t="s">
        <v>277</v>
      </c>
      <c r="J6" s="34" t="s">
        <v>278</v>
      </c>
      <c r="K6" s="34" t="s">
        <v>392</v>
      </c>
      <c r="L6" s="35" t="s">
        <v>393</v>
      </c>
    </row>
    <row r="7" spans="2:12" ht="30" customHeight="1" x14ac:dyDescent="0.2">
      <c r="B7" s="925"/>
      <c r="C7" s="31" t="s">
        <v>81</v>
      </c>
      <c r="D7" s="31" t="s">
        <v>81</v>
      </c>
      <c r="E7" s="12" t="s">
        <v>82</v>
      </c>
      <c r="F7" s="32" t="s">
        <v>81</v>
      </c>
      <c r="H7" s="925"/>
      <c r="I7" s="303" t="s">
        <v>81</v>
      </c>
      <c r="J7" s="36" t="s">
        <v>81</v>
      </c>
      <c r="K7" s="304" t="s">
        <v>281</v>
      </c>
      <c r="L7" s="27" t="s">
        <v>281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Yorkshire</v>
      </c>
      <c r="C9" s="57">
        <f>'Section 14 data'!C8</f>
        <v>8.8000000000000005E-3</v>
      </c>
      <c r="D9" s="57">
        <f>'Section 14 data'!D8</f>
        <v>0.29508000000000001</v>
      </c>
      <c r="E9" s="58">
        <f>'Section 14 data'!$E$8</f>
        <v>39.36</v>
      </c>
      <c r="F9" s="76">
        <f>SUM(C9,D9)</f>
        <v>0.30387999999999998</v>
      </c>
      <c r="G9" s="25"/>
      <c r="H9" s="28" t="str">
        <f>Index!$B$4</f>
        <v>Yorkshire</v>
      </c>
      <c r="I9" s="59">
        <f>'Section 14 data'!$G$7</f>
        <v>69.355919999999998</v>
      </c>
      <c r="J9" s="60">
        <f>'Section 14 data'!$G$5</f>
        <v>100.85017000000001</v>
      </c>
      <c r="K9" s="43">
        <f>IF(I9=0,0,100*F9/I9)</f>
        <v>0.43814572714196565</v>
      </c>
      <c r="L9" s="61">
        <f>IF(J9=0,0,100*F9/J9)</f>
        <v>0.30131828235886954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3CCD70A-295D-44AF-9405-3BCD754C155C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E38FFE6F-83B8-4B3D-9271-48340FB77608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428</v>
      </c>
      <c r="C3" t="s">
        <v>418</v>
      </c>
    </row>
    <row r="5" spans="2:12" ht="15" customHeight="1" x14ac:dyDescent="0.2">
      <c r="B5" s="845" t="s">
        <v>377</v>
      </c>
      <c r="C5" s="909" t="s">
        <v>394</v>
      </c>
      <c r="D5" s="909"/>
      <c r="E5" s="909"/>
      <c r="F5" s="901"/>
      <c r="G5" s="25"/>
      <c r="H5" s="845" t="s">
        <v>377</v>
      </c>
      <c r="I5" s="794" t="s">
        <v>283</v>
      </c>
      <c r="J5" s="865"/>
      <c r="K5" s="865"/>
      <c r="L5" s="793"/>
    </row>
    <row r="6" spans="2:12" ht="60" customHeight="1" x14ac:dyDescent="0.2">
      <c r="B6" s="927"/>
      <c r="C6" s="13" t="s">
        <v>78</v>
      </c>
      <c r="D6" s="926" t="s">
        <v>79</v>
      </c>
      <c r="E6" s="926"/>
      <c r="F6" s="30" t="s">
        <v>276</v>
      </c>
      <c r="G6" s="25"/>
      <c r="H6" s="927"/>
      <c r="I6" s="33" t="s">
        <v>277</v>
      </c>
      <c r="J6" s="34" t="s">
        <v>278</v>
      </c>
      <c r="K6" s="34" t="s">
        <v>392</v>
      </c>
      <c r="L6" s="35" t="s">
        <v>393</v>
      </c>
    </row>
    <row r="7" spans="2:12" ht="30" customHeight="1" x14ac:dyDescent="0.2">
      <c r="B7" s="927"/>
      <c r="C7" s="31" t="s">
        <v>326</v>
      </c>
      <c r="D7" s="31" t="s">
        <v>326</v>
      </c>
      <c r="E7" s="12" t="s">
        <v>82</v>
      </c>
      <c r="F7" s="32" t="s">
        <v>326</v>
      </c>
      <c r="G7" s="25"/>
      <c r="H7" s="927"/>
      <c r="I7" s="303" t="s">
        <v>326</v>
      </c>
      <c r="J7" s="36" t="s">
        <v>326</v>
      </c>
      <c r="K7" s="304" t="s">
        <v>281</v>
      </c>
      <c r="L7" s="27" t="s">
        <v>281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Yorkshire</v>
      </c>
      <c r="C9" s="67">
        <f>'Section 14 data'!$J$8</f>
        <v>1.9730000000000001</v>
      </c>
      <c r="D9" s="67">
        <f>'Section 14 data'!$K$8</f>
        <v>75.024000000000001</v>
      </c>
      <c r="E9" s="58">
        <f>'Section 14 data'!$L$8</f>
        <v>55.57</v>
      </c>
      <c r="F9" s="77">
        <f>SUM(C9,D9)</f>
        <v>76.997</v>
      </c>
      <c r="G9" s="25"/>
      <c r="H9" s="28" t="str">
        <f>Index!$B$4</f>
        <v>Yorkshire</v>
      </c>
      <c r="I9" s="68">
        <f>'Section 14 data'!$N$7</f>
        <v>11587.5</v>
      </c>
      <c r="J9" s="43">
        <f>'Section 14 data'!$N$5</f>
        <v>19961.705999999998</v>
      </c>
      <c r="K9" s="43">
        <f>IF(I9=0,0,100*F9/I9)</f>
        <v>0.66448327939590079</v>
      </c>
      <c r="L9" s="61">
        <f>IF(J9=0,0,100*F9/J9)</f>
        <v>0.38572354487136523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FAB4094-AFF7-4089-90E3-1E6EC07224D9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DA11456D-5854-444F-9BF0-50F1B57719BB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>
    <tabColor theme="4" tint="0.59999389629810485"/>
  </sheetPr>
  <dimension ref="B3:L9"/>
  <sheetViews>
    <sheetView topLeftCell="I1" workbookViewId="0">
      <selection activeCell="H5" sqref="H5:L9"/>
    </sheetView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396</v>
      </c>
      <c r="C3" t="s">
        <v>419</v>
      </c>
    </row>
    <row r="5" spans="2:12" ht="15" customHeight="1" x14ac:dyDescent="0.2">
      <c r="B5" s="845" t="s">
        <v>381</v>
      </c>
      <c r="C5" s="909" t="s">
        <v>395</v>
      </c>
      <c r="D5" s="909"/>
      <c r="E5" s="909"/>
      <c r="F5" s="901"/>
      <c r="G5" s="25"/>
      <c r="H5" s="845" t="s">
        <v>381</v>
      </c>
      <c r="I5" s="794" t="s">
        <v>285</v>
      </c>
      <c r="J5" s="865"/>
      <c r="K5" s="865"/>
      <c r="L5" s="793"/>
    </row>
    <row r="6" spans="2:12" ht="60" customHeight="1" x14ac:dyDescent="0.2">
      <c r="B6" s="927"/>
      <c r="C6" s="13" t="s">
        <v>78</v>
      </c>
      <c r="D6" s="926" t="s">
        <v>79</v>
      </c>
      <c r="E6" s="926"/>
      <c r="F6" s="30" t="s">
        <v>276</v>
      </c>
      <c r="G6" s="25"/>
      <c r="H6" s="927"/>
      <c r="I6" s="33" t="s">
        <v>277</v>
      </c>
      <c r="J6" s="34" t="s">
        <v>278</v>
      </c>
      <c r="K6" s="34" t="s">
        <v>392</v>
      </c>
      <c r="L6" s="35" t="s">
        <v>393</v>
      </c>
    </row>
    <row r="7" spans="2:12" ht="45" customHeight="1" x14ac:dyDescent="0.2">
      <c r="B7" s="927"/>
      <c r="C7" s="31" t="s">
        <v>272</v>
      </c>
      <c r="D7" s="31" t="s">
        <v>272</v>
      </c>
      <c r="E7" s="12" t="s">
        <v>82</v>
      </c>
      <c r="F7" s="32" t="s">
        <v>272</v>
      </c>
      <c r="G7" s="25"/>
      <c r="H7" s="927"/>
      <c r="I7" s="303" t="s">
        <v>272</v>
      </c>
      <c r="J7" s="36" t="s">
        <v>272</v>
      </c>
      <c r="K7" s="304" t="s">
        <v>281</v>
      </c>
      <c r="L7" s="27" t="s">
        <v>281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Yorkshire</v>
      </c>
      <c r="C9" s="67">
        <f>'Section 14 data'!$Q$8</f>
        <v>9.2799999999999994</v>
      </c>
      <c r="D9" s="67">
        <f>'Section 14 data'!$R$8</f>
        <v>121.928</v>
      </c>
      <c r="E9" s="771">
        <f>'Section 14 data'!$S$8</f>
        <v>53.05</v>
      </c>
      <c r="F9" s="77">
        <f>SUM(C9,D9)</f>
        <v>131.208</v>
      </c>
      <c r="G9" s="652"/>
      <c r="H9" s="653" t="str">
        <f>Index!$B$4</f>
        <v>Yorkshire</v>
      </c>
      <c r="I9" s="68">
        <f>'Section 14 data'!$U$7</f>
        <v>78372.944000000003</v>
      </c>
      <c r="J9" s="43">
        <f>'Section 14 data'!$U$5</f>
        <v>110045.046</v>
      </c>
      <c r="K9" s="654">
        <f>IF(I9=0,0,100*F9/I9)</f>
        <v>0.16741491808703779</v>
      </c>
      <c r="L9" s="655">
        <f>IF(J9=0,0,100*F9/J9)</f>
        <v>0.11923117375042942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EFC3F7-2D83-4425-9434-4AF5D19AA8A2}">
            <xm:f>IF($E9&gt;Sheet1!$F$4,1,)</xm:f>
            <x14:dxf>
              <font>
                <color theme="0" tint="-0.499984740745262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21AE2602-272D-4849-925A-240A249597B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686</v>
      </c>
    </row>
    <row r="3" spans="1:2" ht="18" x14ac:dyDescent="0.25">
      <c r="B3" s="319" t="str">
        <f>Index!$E$126</f>
        <v>Tree health - larch</v>
      </c>
    </row>
  </sheetData>
  <hyperlinks>
    <hyperlink ref="A1" location="Index!B126" display="Return to index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648</v>
      </c>
      <c r="C3" t="s">
        <v>624</v>
      </c>
    </row>
    <row r="5" spans="2:6" ht="15" customHeight="1" x14ac:dyDescent="0.2">
      <c r="B5" s="919" t="s">
        <v>268</v>
      </c>
      <c r="C5" s="88" t="s">
        <v>78</v>
      </c>
      <c r="D5" s="921" t="s">
        <v>79</v>
      </c>
      <c r="E5" s="921"/>
      <c r="F5" s="89" t="s">
        <v>80</v>
      </c>
    </row>
    <row r="6" spans="2:6" ht="30" customHeight="1" x14ac:dyDescent="0.2">
      <c r="B6" s="920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Yorkshire</v>
      </c>
      <c r="C7" s="91"/>
      <c r="D7" s="91"/>
      <c r="E7" s="18"/>
      <c r="F7" s="92"/>
    </row>
    <row r="8" spans="2:6" ht="15" customHeight="1" x14ac:dyDescent="0.2">
      <c r="B8" s="99" t="s">
        <v>335</v>
      </c>
      <c r="C8" s="649">
        <f>'Section 15 data'!$C$13</f>
        <v>0.28975000000000001</v>
      </c>
      <c r="D8" s="650">
        <f>'Section 15 data'!$D$13</f>
        <v>2.6539999999999998E-2</v>
      </c>
      <c r="E8" s="202">
        <f>'Section 15 data'!$E$13</f>
        <v>86.89</v>
      </c>
      <c r="F8" s="651">
        <f>SUM(C8,D8)</f>
        <v>0.31629000000000002</v>
      </c>
    </row>
    <row r="9" spans="2:6" ht="15" customHeight="1" x14ac:dyDescent="0.2">
      <c r="B9" s="100" t="s">
        <v>336</v>
      </c>
      <c r="C9" s="649">
        <f>'Section 15 data'!$C$14</f>
        <v>0.42246</v>
      </c>
      <c r="D9" s="650">
        <f>'Section 15 data'!$D$14</f>
        <v>0.32019999999999998</v>
      </c>
      <c r="E9" s="202">
        <f>'Section 15 data'!$E$14</f>
        <v>37.32</v>
      </c>
      <c r="F9" s="651">
        <f t="shared" ref="F9:F15" si="0">SUM(C9,D9)</f>
        <v>0.74265999999999999</v>
      </c>
    </row>
    <row r="10" spans="2:6" ht="15" customHeight="1" x14ac:dyDescent="0.2">
      <c r="B10" s="99" t="s">
        <v>337</v>
      </c>
      <c r="C10" s="649">
        <f>'Section 15 data'!$C$15</f>
        <v>0.60029999999999994</v>
      </c>
      <c r="D10" s="650">
        <f>'Section 15 data'!$D$15</f>
        <v>1.40649</v>
      </c>
      <c r="E10" s="202">
        <f>'Section 15 data'!$E$15</f>
        <v>20.435676839178225</v>
      </c>
      <c r="F10" s="651">
        <f t="shared" si="0"/>
        <v>2.0067900000000001</v>
      </c>
    </row>
    <row r="11" spans="2:6" ht="15" customHeight="1" x14ac:dyDescent="0.2">
      <c r="B11" s="99" t="s">
        <v>338</v>
      </c>
      <c r="C11" s="649">
        <f>'Section 15 data'!$C$16</f>
        <v>1.10812</v>
      </c>
      <c r="D11" s="650">
        <f>'Section 15 data'!$D$16</f>
        <v>2.3425599999999998</v>
      </c>
      <c r="E11" s="202">
        <f>'Section 15 data'!$E$16</f>
        <v>15.814127008455328</v>
      </c>
      <c r="F11" s="651">
        <f t="shared" si="0"/>
        <v>3.4506799999999997</v>
      </c>
    </row>
    <row r="12" spans="2:6" ht="15" customHeight="1" x14ac:dyDescent="0.2">
      <c r="B12" s="99" t="s">
        <v>339</v>
      </c>
      <c r="C12" s="649">
        <f>'Section 15 data'!$C$17</f>
        <v>0.38421</v>
      </c>
      <c r="D12" s="650">
        <f>'Section 15 data'!$D$17</f>
        <v>0.78351000000000004</v>
      </c>
      <c r="E12" s="202">
        <f>'Section 15 data'!$E$17</f>
        <v>28.26</v>
      </c>
      <c r="F12" s="651">
        <f t="shared" si="0"/>
        <v>1.1677200000000001</v>
      </c>
    </row>
    <row r="13" spans="2:6" ht="15" customHeight="1" x14ac:dyDescent="0.2">
      <c r="B13" s="99" t="s">
        <v>340</v>
      </c>
      <c r="C13" s="649">
        <f>'Section 15 data'!$C$18</f>
        <v>7.9420000000000004E-2</v>
      </c>
      <c r="D13" s="650">
        <f>'Section 15 data'!$D$18</f>
        <v>6.3670000000000004E-2</v>
      </c>
      <c r="E13" s="202">
        <f>'Section 15 data'!$E$18</f>
        <v>85.05</v>
      </c>
      <c r="F13" s="651">
        <f t="shared" si="0"/>
        <v>0.14308999999999999</v>
      </c>
    </row>
    <row r="14" spans="2:6" ht="15" customHeight="1" x14ac:dyDescent="0.2">
      <c r="B14" s="99" t="s">
        <v>269</v>
      </c>
      <c r="C14" s="649">
        <f>'Section 15 data'!$C$19</f>
        <v>6.1900000000000002E-3</v>
      </c>
      <c r="D14" s="650">
        <f>'Section 15 data'!$D$19</f>
        <v>0</v>
      </c>
      <c r="E14" s="202">
        <f>'Section 15 data'!$E$19</f>
        <v>0</v>
      </c>
      <c r="F14" s="651">
        <f t="shared" si="0"/>
        <v>6.1900000000000002E-3</v>
      </c>
    </row>
    <row r="15" spans="2:6" ht="15" customHeight="1" x14ac:dyDescent="0.2">
      <c r="B15" s="101" t="s">
        <v>80</v>
      </c>
      <c r="C15" s="102">
        <f>'Section 15 data'!$C$8</f>
        <v>2.89046</v>
      </c>
      <c r="D15" s="102">
        <f>'Section 15 data'!$D$8</f>
        <v>4.9429799999999995</v>
      </c>
      <c r="E15" s="318">
        <f>'Section 15 data'!$E$8</f>
        <v>9.7100000000000009</v>
      </c>
      <c r="F15" s="102">
        <f t="shared" si="0"/>
        <v>7.8334399999999995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C2F873-2E0A-4A54-961E-F7CD33840BD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C796552-7F19-4391-9EE2-36E6A05BD7A7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6" t="s">
        <v>643</v>
      </c>
      <c r="C3" s="807"/>
      <c r="D3" s="807"/>
      <c r="E3" s="807"/>
      <c r="F3" s="807"/>
      <c r="G3" s="807"/>
      <c r="I3" s="806" t="s">
        <v>645</v>
      </c>
      <c r="J3" s="807"/>
      <c r="K3" s="807"/>
      <c r="L3" s="807"/>
      <c r="M3" s="807"/>
      <c r="N3" s="807"/>
      <c r="P3" s="806" t="s">
        <v>644</v>
      </c>
      <c r="Q3" s="807"/>
      <c r="R3" s="807"/>
      <c r="S3" s="807"/>
      <c r="T3" s="807"/>
      <c r="U3" s="807"/>
    </row>
    <row r="4" spans="2:21" ht="13.5" thickBot="1" x14ac:dyDescent="0.25">
      <c r="B4" s="441"/>
      <c r="C4" s="441" t="s">
        <v>78</v>
      </c>
      <c r="D4" s="441" t="s">
        <v>309</v>
      </c>
      <c r="E4" s="461" t="s">
        <v>82</v>
      </c>
      <c r="F4" s="441" t="s">
        <v>310</v>
      </c>
      <c r="G4" s="441" t="s">
        <v>485</v>
      </c>
      <c r="I4" s="441"/>
      <c r="J4" s="441" t="s">
        <v>78</v>
      </c>
      <c r="K4" s="441" t="s">
        <v>309</v>
      </c>
      <c r="L4" s="461" t="s">
        <v>82</v>
      </c>
      <c r="M4" s="441" t="s">
        <v>310</v>
      </c>
      <c r="N4" s="441" t="s">
        <v>485</v>
      </c>
      <c r="P4" s="441"/>
      <c r="Q4" s="441" t="s">
        <v>78</v>
      </c>
      <c r="R4" s="441" t="s">
        <v>309</v>
      </c>
      <c r="S4" s="461" t="s">
        <v>82</v>
      </c>
      <c r="T4" s="441" t="s">
        <v>310</v>
      </c>
      <c r="U4" s="441" t="s">
        <v>485</v>
      </c>
    </row>
    <row r="5" spans="2:21" x14ac:dyDescent="0.2">
      <c r="B5" s="344" t="s">
        <v>106</v>
      </c>
      <c r="C5" s="345">
        <v>16.078620000000001</v>
      </c>
      <c r="D5" s="345">
        <v>84.771550000000005</v>
      </c>
      <c r="E5" s="462">
        <v>1.6</v>
      </c>
      <c r="F5" s="465">
        <f>D5*E5/100</f>
        <v>1.3563448000000002</v>
      </c>
      <c r="G5" s="466">
        <f>C5+D5</f>
        <v>100.85017000000001</v>
      </c>
      <c r="I5" s="344" t="s">
        <v>106</v>
      </c>
      <c r="J5" s="345">
        <v>2737.3220000000001</v>
      </c>
      <c r="K5" s="345">
        <v>17224.383999999998</v>
      </c>
      <c r="L5" s="462">
        <v>3.48</v>
      </c>
      <c r="M5" s="465">
        <f>K5*L5/100</f>
        <v>599.40856319999989</v>
      </c>
      <c r="N5" s="466">
        <f>J5+K5</f>
        <v>19961.705999999998</v>
      </c>
      <c r="P5" s="344" t="s">
        <v>106</v>
      </c>
      <c r="Q5" s="345">
        <v>15997.425999999999</v>
      </c>
      <c r="R5" s="345">
        <v>94047.62</v>
      </c>
      <c r="S5" s="462">
        <v>3.28</v>
      </c>
      <c r="T5" s="465">
        <f>R5*S5/100</f>
        <v>3084.7619359999994</v>
      </c>
      <c r="U5" s="466">
        <f>Q5+R5</f>
        <v>110045.046</v>
      </c>
    </row>
    <row r="6" spans="2:21" x14ac:dyDescent="0.2">
      <c r="B6" s="346" t="s">
        <v>92</v>
      </c>
      <c r="C6" s="343">
        <v>13.151479999999999</v>
      </c>
      <c r="D6" s="343">
        <v>18.289249999999999</v>
      </c>
      <c r="E6" s="463">
        <v>4.3099999999999996</v>
      </c>
      <c r="F6" s="467">
        <f>D6*E6/100</f>
        <v>0.78826667499999981</v>
      </c>
      <c r="G6" s="468">
        <f>C6+D6</f>
        <v>31.440729999999999</v>
      </c>
      <c r="I6" s="346" t="s">
        <v>92</v>
      </c>
      <c r="J6" s="343">
        <v>2406.424</v>
      </c>
      <c r="K6" s="343">
        <v>5977.9780000000001</v>
      </c>
      <c r="L6" s="463">
        <v>6.12</v>
      </c>
      <c r="M6" s="467">
        <f>K6*L6/100</f>
        <v>365.85225360000004</v>
      </c>
      <c r="N6" s="468">
        <f>J6+K6</f>
        <v>8384.402</v>
      </c>
      <c r="P6" s="346" t="s">
        <v>92</v>
      </c>
      <c r="Q6" s="343">
        <v>13108.904</v>
      </c>
      <c r="R6" s="343">
        <v>18485.322</v>
      </c>
      <c r="S6" s="463">
        <v>6.7</v>
      </c>
      <c r="T6" s="467">
        <f>R6*S6/100</f>
        <v>1238.5165740000002</v>
      </c>
      <c r="U6" s="468">
        <f>Q6+R6</f>
        <v>31594.226000000002</v>
      </c>
    </row>
    <row r="7" spans="2:21" x14ac:dyDescent="0.2">
      <c r="B7" s="347" t="s">
        <v>105</v>
      </c>
      <c r="C7" s="343">
        <v>2.9271400000000001</v>
      </c>
      <c r="D7" s="343">
        <v>66.428780000000003</v>
      </c>
      <c r="E7" s="463">
        <v>2.23</v>
      </c>
      <c r="F7" s="467">
        <f>D7*E7/100</f>
        <v>1.4813617940000001</v>
      </c>
      <c r="G7" s="468">
        <f>C7+D7</f>
        <v>69.355919999999998</v>
      </c>
      <c r="I7" s="347" t="s">
        <v>105</v>
      </c>
      <c r="J7" s="343">
        <v>330.89800000000002</v>
      </c>
      <c r="K7" s="343">
        <v>11256.602000000001</v>
      </c>
      <c r="L7" s="463">
        <v>4.5599999999999996</v>
      </c>
      <c r="M7" s="467">
        <f>K7*L7/100</f>
        <v>513.30105119999996</v>
      </c>
      <c r="N7" s="468">
        <f>J7+K7</f>
        <v>11587.5</v>
      </c>
      <c r="P7" s="347" t="s">
        <v>105</v>
      </c>
      <c r="Q7" s="343">
        <v>2888.5230000000001</v>
      </c>
      <c r="R7" s="343">
        <v>75484.421000000002</v>
      </c>
      <c r="S7" s="463">
        <v>3.96</v>
      </c>
      <c r="T7" s="467">
        <f>R7*S7/100</f>
        <v>2989.1830716000004</v>
      </c>
      <c r="U7" s="468">
        <f>Q7+R7</f>
        <v>78372.944000000003</v>
      </c>
    </row>
    <row r="8" spans="2:21" ht="13.5" thickBot="1" x14ac:dyDescent="0.25">
      <c r="B8" s="348" t="s">
        <v>94</v>
      </c>
      <c r="C8" s="349">
        <v>0.41500999999999999</v>
      </c>
      <c r="D8" s="349">
        <v>10.818479999999999</v>
      </c>
      <c r="E8" s="464">
        <v>8.59</v>
      </c>
      <c r="F8" s="469">
        <f>D8*E8/100</f>
        <v>0.92930743199999999</v>
      </c>
      <c r="G8" s="470">
        <f>C8+D8</f>
        <v>11.23349</v>
      </c>
      <c r="I8" s="348" t="s">
        <v>94</v>
      </c>
      <c r="J8" s="349">
        <v>63.856999999999999</v>
      </c>
      <c r="K8" s="349">
        <v>2671.6669999999999</v>
      </c>
      <c r="L8" s="464">
        <v>12.33</v>
      </c>
      <c r="M8" s="469">
        <f>K8*L8/100</f>
        <v>329.41654109999996</v>
      </c>
      <c r="N8" s="470">
        <f>J8+K8</f>
        <v>2735.5239999999999</v>
      </c>
      <c r="P8" s="348" t="s">
        <v>94</v>
      </c>
      <c r="Q8" s="349">
        <v>437.94900000000001</v>
      </c>
      <c r="R8" s="349">
        <v>7908.8159999999998</v>
      </c>
      <c r="S8" s="464">
        <v>12.25</v>
      </c>
      <c r="T8" s="469">
        <f>R8*S8/100</f>
        <v>968.82996000000003</v>
      </c>
      <c r="U8" s="470">
        <f>Q8+R8</f>
        <v>8346.7649999999994</v>
      </c>
    </row>
    <row r="11" spans="2:21" ht="38.25" customHeight="1" x14ac:dyDescent="0.2">
      <c r="B11" s="806" t="s">
        <v>660</v>
      </c>
      <c r="C11" s="807"/>
      <c r="D11" s="807"/>
      <c r="E11" s="807"/>
      <c r="F11" s="807"/>
      <c r="G11" s="807"/>
      <c r="I11" s="806" t="s">
        <v>661</v>
      </c>
      <c r="J11" s="807"/>
      <c r="K11" s="807"/>
      <c r="L11" s="807"/>
      <c r="M11" s="807"/>
      <c r="N11" s="807"/>
      <c r="P11" s="806" t="s">
        <v>662</v>
      </c>
      <c r="Q11" s="807"/>
      <c r="R11" s="807"/>
      <c r="S11" s="807"/>
      <c r="T11" s="807"/>
      <c r="U11" s="807"/>
    </row>
    <row r="12" spans="2:21" ht="13.5" thickBot="1" x14ac:dyDescent="0.25">
      <c r="B12" s="441"/>
      <c r="C12" s="441" t="s">
        <v>78</v>
      </c>
      <c r="D12" s="441" t="s">
        <v>309</v>
      </c>
      <c r="E12" s="461" t="s">
        <v>82</v>
      </c>
      <c r="F12" s="441" t="s">
        <v>310</v>
      </c>
      <c r="G12" s="441" t="s">
        <v>485</v>
      </c>
      <c r="I12" s="441"/>
      <c r="J12" s="441" t="s">
        <v>78</v>
      </c>
      <c r="K12" s="441" t="s">
        <v>309</v>
      </c>
      <c r="L12" s="461" t="s">
        <v>82</v>
      </c>
      <c r="M12" s="441" t="s">
        <v>310</v>
      </c>
      <c r="N12" s="441" t="s">
        <v>485</v>
      </c>
      <c r="P12" s="441"/>
      <c r="Q12" s="441" t="s">
        <v>78</v>
      </c>
      <c r="R12" s="441" t="s">
        <v>309</v>
      </c>
      <c r="S12" s="461" t="s">
        <v>82</v>
      </c>
      <c r="T12" s="441" t="s">
        <v>310</v>
      </c>
      <c r="U12" s="441" t="s">
        <v>485</v>
      </c>
    </row>
    <row r="13" spans="2:21" x14ac:dyDescent="0.2">
      <c r="B13" s="344" t="s">
        <v>119</v>
      </c>
      <c r="C13" s="345">
        <v>2.1049999999999999E-2</v>
      </c>
      <c r="D13" s="345">
        <v>0.90627000000000002</v>
      </c>
      <c r="E13" s="462">
        <v>33.22</v>
      </c>
      <c r="F13" s="465">
        <f t="shared" ref="F13:F19" si="0">D13*E13/100</f>
        <v>0.30106289399999997</v>
      </c>
      <c r="G13" s="466">
        <f t="shared" ref="G13:G19" si="1">C13+D13</f>
        <v>0.92732000000000003</v>
      </c>
      <c r="I13" s="344" t="s">
        <v>119</v>
      </c>
      <c r="J13" s="345">
        <v>0</v>
      </c>
      <c r="K13" s="345">
        <v>0</v>
      </c>
      <c r="L13" s="462">
        <v>0</v>
      </c>
      <c r="M13" s="465">
        <f t="shared" ref="M13:M19" si="2">K13*L13/100</f>
        <v>0</v>
      </c>
      <c r="N13" s="466">
        <f t="shared" ref="N13:N19" si="3">J13+K13</f>
        <v>0</v>
      </c>
      <c r="P13" s="344" t="s">
        <v>119</v>
      </c>
      <c r="Q13" s="345">
        <v>0</v>
      </c>
      <c r="R13" s="345">
        <v>0</v>
      </c>
      <c r="S13" s="462">
        <v>0</v>
      </c>
      <c r="T13" s="465">
        <f t="shared" ref="T13:T19" si="4">R13*S13/100</f>
        <v>0</v>
      </c>
      <c r="U13" s="466">
        <f t="shared" ref="U13:U19" si="5">Q13+R13</f>
        <v>0</v>
      </c>
    </row>
    <row r="14" spans="2:21" x14ac:dyDescent="0.2">
      <c r="B14" s="346" t="s">
        <v>120</v>
      </c>
      <c r="C14" s="343">
        <v>7.7599999999999995E-3</v>
      </c>
      <c r="D14" s="343">
        <v>1.25</v>
      </c>
      <c r="E14" s="463">
        <v>22.93</v>
      </c>
      <c r="F14" s="467">
        <f t="shared" si="0"/>
        <v>0.28662500000000002</v>
      </c>
      <c r="G14" s="468">
        <f t="shared" si="1"/>
        <v>1.25776</v>
      </c>
      <c r="I14" s="346" t="s">
        <v>120</v>
      </c>
      <c r="J14" s="343">
        <v>8.9999999999999993E-3</v>
      </c>
      <c r="K14" s="343">
        <v>28.593</v>
      </c>
      <c r="L14" s="463">
        <v>29.77</v>
      </c>
      <c r="M14" s="467">
        <f t="shared" si="2"/>
        <v>8.5121360999999993</v>
      </c>
      <c r="N14" s="468">
        <f t="shared" si="3"/>
        <v>28.602</v>
      </c>
      <c r="P14" s="346" t="s">
        <v>120</v>
      </c>
      <c r="Q14" s="343">
        <v>1.982</v>
      </c>
      <c r="R14" s="343">
        <v>3056.6979999999999</v>
      </c>
      <c r="S14" s="463">
        <v>27.25</v>
      </c>
      <c r="T14" s="467">
        <f t="shared" si="4"/>
        <v>832.95020499999998</v>
      </c>
      <c r="U14" s="468">
        <f t="shared" si="5"/>
        <v>3058.68</v>
      </c>
    </row>
    <row r="15" spans="2:21" x14ac:dyDescent="0.2">
      <c r="B15" s="347" t="s">
        <v>121</v>
      </c>
      <c r="C15" s="343">
        <v>4.0890000000000003E-2</v>
      </c>
      <c r="D15" s="343">
        <v>1.37832</v>
      </c>
      <c r="E15" s="463">
        <v>19.929304165291388</v>
      </c>
      <c r="F15" s="467">
        <f t="shared" si="0"/>
        <v>0.27468958517104425</v>
      </c>
      <c r="G15" s="468">
        <f t="shared" si="1"/>
        <v>1.4192100000000001</v>
      </c>
      <c r="I15" s="347" t="s">
        <v>121</v>
      </c>
      <c r="J15" s="343">
        <v>2.0950000000000002</v>
      </c>
      <c r="K15" s="343">
        <v>161.14699999999999</v>
      </c>
      <c r="L15" s="463">
        <v>25.506139347704586</v>
      </c>
      <c r="M15" s="467">
        <f t="shared" si="2"/>
        <v>41.102378374645504</v>
      </c>
      <c r="N15" s="468">
        <f t="shared" si="3"/>
        <v>163.24199999999999</v>
      </c>
      <c r="P15" s="347" t="s">
        <v>121</v>
      </c>
      <c r="Q15" s="343">
        <v>159.94399999999999</v>
      </c>
      <c r="R15" s="343">
        <v>2264.4169999999999</v>
      </c>
      <c r="S15" s="463">
        <v>18.875596871926785</v>
      </c>
      <c r="T15" s="467">
        <f t="shared" si="4"/>
        <v>427.42222441937832</v>
      </c>
      <c r="U15" s="468">
        <f t="shared" si="5"/>
        <v>2424.3609999999999</v>
      </c>
    </row>
    <row r="16" spans="2:21" x14ac:dyDescent="0.2">
      <c r="B16" s="347" t="s">
        <v>122</v>
      </c>
      <c r="C16" s="343">
        <v>0.11859</v>
      </c>
      <c r="D16" s="343">
        <v>1.4631599999999998</v>
      </c>
      <c r="E16" s="463">
        <v>20.900050221312153</v>
      </c>
      <c r="F16" s="467">
        <f t="shared" si="0"/>
        <v>0.30580117481815089</v>
      </c>
      <c r="G16" s="468">
        <f t="shared" si="1"/>
        <v>1.5817499999999998</v>
      </c>
      <c r="I16" s="347" t="s">
        <v>122</v>
      </c>
      <c r="J16" s="343">
        <v>18.853999999999999</v>
      </c>
      <c r="K16" s="343">
        <v>343.68200000000002</v>
      </c>
      <c r="L16" s="463">
        <v>23.850684448592347</v>
      </c>
      <c r="M16" s="467">
        <f t="shared" si="2"/>
        <v>81.97050932661115</v>
      </c>
      <c r="N16" s="468">
        <f t="shared" si="3"/>
        <v>362.536</v>
      </c>
      <c r="P16" s="347" t="s">
        <v>122</v>
      </c>
      <c r="Q16" s="343">
        <v>125.337</v>
      </c>
      <c r="R16" s="343">
        <v>791.21900000000005</v>
      </c>
      <c r="S16" s="463">
        <v>20.50011471578858</v>
      </c>
      <c r="T16" s="467">
        <f t="shared" si="4"/>
        <v>162.20080265311526</v>
      </c>
      <c r="U16" s="468">
        <f t="shared" si="5"/>
        <v>916.55600000000004</v>
      </c>
    </row>
    <row r="17" spans="2:21" x14ac:dyDescent="0.2">
      <c r="B17" s="347" t="s">
        <v>123</v>
      </c>
      <c r="C17" s="343">
        <v>0.10945999999999999</v>
      </c>
      <c r="D17" s="343">
        <v>1.70156</v>
      </c>
      <c r="E17" s="463">
        <v>21.62</v>
      </c>
      <c r="F17" s="467">
        <f t="shared" si="0"/>
        <v>0.36787727199999998</v>
      </c>
      <c r="G17" s="468">
        <f t="shared" si="1"/>
        <v>1.8110199999999999</v>
      </c>
      <c r="I17" s="347" t="s">
        <v>123</v>
      </c>
      <c r="J17" s="343">
        <v>19.218</v>
      </c>
      <c r="K17" s="343">
        <v>608.84699999999998</v>
      </c>
      <c r="L17" s="463">
        <v>27.85</v>
      </c>
      <c r="M17" s="467">
        <f t="shared" si="2"/>
        <v>169.56388950000002</v>
      </c>
      <c r="N17" s="468">
        <f t="shared" si="3"/>
        <v>628.06499999999994</v>
      </c>
      <c r="P17" s="347" t="s">
        <v>123</v>
      </c>
      <c r="Q17" s="343">
        <v>111.348</v>
      </c>
      <c r="R17" s="343">
        <v>546.02</v>
      </c>
      <c r="S17" s="463">
        <v>20.74</v>
      </c>
      <c r="T17" s="467">
        <f t="shared" si="4"/>
        <v>113.24454799999999</v>
      </c>
      <c r="U17" s="468">
        <f t="shared" si="5"/>
        <v>657.36799999999994</v>
      </c>
    </row>
    <row r="18" spans="2:21" x14ac:dyDescent="0.2">
      <c r="B18" s="347" t="s">
        <v>124</v>
      </c>
      <c r="C18" s="343">
        <v>3.9469999999999998E-2</v>
      </c>
      <c r="D18" s="343">
        <v>2.7462300000000002</v>
      </c>
      <c r="E18" s="463">
        <v>16.760000000000002</v>
      </c>
      <c r="F18" s="467">
        <f t="shared" si="0"/>
        <v>0.46026814800000004</v>
      </c>
      <c r="G18" s="468">
        <f t="shared" si="1"/>
        <v>2.7857000000000003</v>
      </c>
      <c r="I18" s="347" t="s">
        <v>124</v>
      </c>
      <c r="J18" s="343">
        <v>7.5259999999999998</v>
      </c>
      <c r="K18" s="343">
        <v>1071.6099999999999</v>
      </c>
      <c r="L18" s="463">
        <v>21.53</v>
      </c>
      <c r="M18" s="467">
        <f t="shared" si="2"/>
        <v>230.71763299999998</v>
      </c>
      <c r="N18" s="468">
        <f t="shared" si="3"/>
        <v>1079.136</v>
      </c>
      <c r="P18" s="347" t="s">
        <v>124</v>
      </c>
      <c r="Q18" s="343">
        <v>12.696999999999999</v>
      </c>
      <c r="R18" s="343">
        <v>1029.809</v>
      </c>
      <c r="S18" s="463">
        <v>19.32</v>
      </c>
      <c r="T18" s="467">
        <f t="shared" si="4"/>
        <v>198.95909879999999</v>
      </c>
      <c r="U18" s="468">
        <f t="shared" si="5"/>
        <v>1042.5059999999999</v>
      </c>
    </row>
    <row r="19" spans="2:21" ht="13.5" thickBot="1" x14ac:dyDescent="0.25">
      <c r="B19" s="348" t="s">
        <v>125</v>
      </c>
      <c r="C19" s="349">
        <v>7.7799999999999994E-2</v>
      </c>
      <c r="D19" s="349">
        <v>1.37294</v>
      </c>
      <c r="E19" s="464">
        <v>33.819507223904729</v>
      </c>
      <c r="F19" s="469">
        <f t="shared" si="0"/>
        <v>0.46432154247987761</v>
      </c>
      <c r="G19" s="470">
        <f t="shared" si="1"/>
        <v>1.4507400000000001</v>
      </c>
      <c r="I19" s="348" t="s">
        <v>125</v>
      </c>
      <c r="J19" s="349">
        <v>16.155999999999999</v>
      </c>
      <c r="K19" s="349">
        <v>457.78800000000001</v>
      </c>
      <c r="L19" s="464">
        <v>34.155751969377931</v>
      </c>
      <c r="M19" s="469">
        <f t="shared" si="2"/>
        <v>156.36093382557584</v>
      </c>
      <c r="N19" s="470">
        <f t="shared" si="3"/>
        <v>473.94400000000002</v>
      </c>
      <c r="P19" s="348" t="s">
        <v>125</v>
      </c>
      <c r="Q19" s="349">
        <v>26.640999999999998</v>
      </c>
      <c r="R19" s="349">
        <v>220.65299999999999</v>
      </c>
      <c r="S19" s="464">
        <v>35.328330807900812</v>
      </c>
      <c r="T19" s="469">
        <f t="shared" si="4"/>
        <v>77.953021777557382</v>
      </c>
      <c r="U19" s="470">
        <f t="shared" si="5"/>
        <v>247.29399999999998</v>
      </c>
    </row>
    <row r="22" spans="2:21" ht="38.25" customHeight="1" x14ac:dyDescent="0.2">
      <c r="B22" s="806" t="s">
        <v>663</v>
      </c>
      <c r="C22" s="807"/>
      <c r="D22" s="807"/>
      <c r="E22" s="807"/>
      <c r="F22" s="807"/>
      <c r="G22" s="807"/>
      <c r="I22" s="806" t="s">
        <v>664</v>
      </c>
      <c r="J22" s="807"/>
      <c r="K22" s="807"/>
      <c r="L22" s="807"/>
      <c r="M22" s="807"/>
      <c r="N22" s="807"/>
      <c r="P22" s="806" t="s">
        <v>665</v>
      </c>
      <c r="Q22" s="807"/>
      <c r="R22" s="807"/>
      <c r="S22" s="807"/>
      <c r="T22" s="807"/>
      <c r="U22" s="807"/>
    </row>
    <row r="23" spans="2:21" ht="13.5" thickBot="1" x14ac:dyDescent="0.25">
      <c r="B23" s="441"/>
      <c r="C23" s="441" t="s">
        <v>78</v>
      </c>
      <c r="D23" s="441" t="s">
        <v>309</v>
      </c>
      <c r="E23" s="461" t="s">
        <v>82</v>
      </c>
      <c r="F23" s="441" t="s">
        <v>310</v>
      </c>
      <c r="G23" s="441" t="s">
        <v>485</v>
      </c>
      <c r="I23" s="441"/>
      <c r="J23" s="441" t="s">
        <v>78</v>
      </c>
      <c r="K23" s="441" t="s">
        <v>309</v>
      </c>
      <c r="L23" s="461" t="s">
        <v>82</v>
      </c>
      <c r="M23" s="441" t="s">
        <v>310</v>
      </c>
      <c r="N23" s="441" t="s">
        <v>485</v>
      </c>
      <c r="P23" s="441"/>
      <c r="Q23" s="441" t="s">
        <v>78</v>
      </c>
      <c r="R23" s="441" t="s">
        <v>309</v>
      </c>
      <c r="S23" s="461" t="s">
        <v>82</v>
      </c>
      <c r="T23" s="441" t="s">
        <v>310</v>
      </c>
      <c r="U23" s="441" t="s">
        <v>485</v>
      </c>
    </row>
    <row r="24" spans="2:21" x14ac:dyDescent="0.2">
      <c r="B24" s="344" t="s">
        <v>127</v>
      </c>
      <c r="C24" s="345">
        <v>3.6490000000000002E-2</v>
      </c>
      <c r="D24" s="345">
        <v>1.3965399999999999</v>
      </c>
      <c r="E24" s="462">
        <v>23.16</v>
      </c>
      <c r="F24" s="465">
        <f t="shared" ref="F24:F32" si="6">D24*E24/100</f>
        <v>0.32343866399999999</v>
      </c>
      <c r="G24" s="466">
        <f t="shared" ref="G24:G32" si="7">C24+D24</f>
        <v>1.4330299999999998</v>
      </c>
      <c r="I24" s="344" t="s">
        <v>127</v>
      </c>
      <c r="J24" s="345">
        <v>0.14599999999999999</v>
      </c>
      <c r="K24" s="345">
        <v>4.9000000000000004</v>
      </c>
      <c r="L24" s="462">
        <v>27.39</v>
      </c>
      <c r="M24" s="465">
        <f t="shared" ref="M24:M32" si="8">K24*L24/100</f>
        <v>1.3421100000000001</v>
      </c>
      <c r="N24" s="466">
        <f t="shared" ref="N24:N32" si="9">J24+K24</f>
        <v>5.0460000000000003</v>
      </c>
      <c r="P24" s="344" t="s">
        <v>127</v>
      </c>
      <c r="Q24" s="345">
        <v>27.126999999999999</v>
      </c>
      <c r="R24" s="345">
        <v>889.88199999999995</v>
      </c>
      <c r="S24" s="462">
        <v>24.56</v>
      </c>
      <c r="T24" s="465">
        <f t="shared" ref="T24:T32" si="10">R24*S24/100</f>
        <v>218.55501919999998</v>
      </c>
      <c r="U24" s="466">
        <f t="shared" ref="U24:U32" si="11">Q24+R24</f>
        <v>917.0089999999999</v>
      </c>
    </row>
    <row r="25" spans="2:21" x14ac:dyDescent="0.2">
      <c r="B25" s="346" t="s">
        <v>128</v>
      </c>
      <c r="C25" s="343">
        <v>2.9069999999999999E-2</v>
      </c>
      <c r="D25" s="343">
        <v>1.0331400000000002</v>
      </c>
      <c r="E25" s="463">
        <v>26.17</v>
      </c>
      <c r="F25" s="467">
        <f t="shared" si="6"/>
        <v>0.27037273800000006</v>
      </c>
      <c r="G25" s="468">
        <f t="shared" si="7"/>
        <v>1.0622100000000001</v>
      </c>
      <c r="I25" s="346" t="s">
        <v>128</v>
      </c>
      <c r="J25" s="343">
        <v>1.6319999999999999</v>
      </c>
      <c r="K25" s="343">
        <v>33.872</v>
      </c>
      <c r="L25" s="463">
        <v>26.37</v>
      </c>
      <c r="M25" s="467">
        <f t="shared" si="8"/>
        <v>8.9320464000000008</v>
      </c>
      <c r="N25" s="468">
        <f t="shared" si="9"/>
        <v>35.503999999999998</v>
      </c>
      <c r="P25" s="346" t="s">
        <v>128</v>
      </c>
      <c r="Q25" s="343">
        <v>127.851</v>
      </c>
      <c r="R25" s="343">
        <v>3180.681</v>
      </c>
      <c r="S25" s="463">
        <v>26.92</v>
      </c>
      <c r="T25" s="467">
        <f t="shared" si="10"/>
        <v>856.23932520000005</v>
      </c>
      <c r="U25" s="468">
        <f t="shared" si="11"/>
        <v>3308.5320000000002</v>
      </c>
    </row>
    <row r="26" spans="2:21" x14ac:dyDescent="0.2">
      <c r="B26" s="346" t="s">
        <v>129</v>
      </c>
      <c r="C26" s="343">
        <v>4.6640000000000001E-2</v>
      </c>
      <c r="D26" s="343">
        <v>0.53616999999999992</v>
      </c>
      <c r="E26" s="463">
        <v>30.58</v>
      </c>
      <c r="F26" s="467">
        <f t="shared" si="6"/>
        <v>0.16396078599999997</v>
      </c>
      <c r="G26" s="468">
        <f t="shared" si="7"/>
        <v>0.58280999999999994</v>
      </c>
      <c r="I26" s="346" t="s">
        <v>129</v>
      </c>
      <c r="J26" s="343">
        <v>7.0019999999999998</v>
      </c>
      <c r="K26" s="343">
        <v>49.823999999999998</v>
      </c>
      <c r="L26" s="463">
        <v>25.31</v>
      </c>
      <c r="M26" s="467">
        <f t="shared" si="8"/>
        <v>12.610454399999998</v>
      </c>
      <c r="N26" s="468">
        <f t="shared" si="9"/>
        <v>56.826000000000001</v>
      </c>
      <c r="P26" s="346" t="s">
        <v>129</v>
      </c>
      <c r="Q26" s="343">
        <v>116.79</v>
      </c>
      <c r="R26" s="343">
        <v>853.61599999999999</v>
      </c>
      <c r="S26" s="463">
        <v>25.05</v>
      </c>
      <c r="T26" s="467">
        <f t="shared" si="10"/>
        <v>213.83080799999999</v>
      </c>
      <c r="U26" s="468">
        <f t="shared" si="11"/>
        <v>970.40599999999995</v>
      </c>
    </row>
    <row r="27" spans="2:21" x14ac:dyDescent="0.2">
      <c r="B27" s="346" t="s">
        <v>130</v>
      </c>
      <c r="C27" s="343">
        <v>5.849E-2</v>
      </c>
      <c r="D27" s="343">
        <v>0.77866999999999997</v>
      </c>
      <c r="E27" s="463">
        <v>28.24</v>
      </c>
      <c r="F27" s="467">
        <f t="shared" si="6"/>
        <v>0.21989640799999996</v>
      </c>
      <c r="G27" s="468">
        <f t="shared" si="7"/>
        <v>0.83716000000000002</v>
      </c>
      <c r="I27" s="346" t="s">
        <v>130</v>
      </c>
      <c r="J27" s="343">
        <v>11.141</v>
      </c>
      <c r="K27" s="343">
        <v>94.153000000000006</v>
      </c>
      <c r="L27" s="463">
        <v>25.57</v>
      </c>
      <c r="M27" s="467">
        <f t="shared" si="8"/>
        <v>24.074922100000002</v>
      </c>
      <c r="N27" s="468">
        <f t="shared" si="9"/>
        <v>105.29400000000001</v>
      </c>
      <c r="P27" s="346" t="s">
        <v>130</v>
      </c>
      <c r="Q27" s="343">
        <v>77.688000000000002</v>
      </c>
      <c r="R27" s="343">
        <v>775.63900000000001</v>
      </c>
      <c r="S27" s="463">
        <v>28.19</v>
      </c>
      <c r="T27" s="467">
        <f t="shared" si="10"/>
        <v>218.6526341</v>
      </c>
      <c r="U27" s="468">
        <f t="shared" si="11"/>
        <v>853.327</v>
      </c>
    </row>
    <row r="28" spans="2:21" x14ac:dyDescent="0.2">
      <c r="B28" s="346" t="s">
        <v>131</v>
      </c>
      <c r="C28" s="343">
        <v>0.12556</v>
      </c>
      <c r="D28" s="343">
        <v>1.37266</v>
      </c>
      <c r="E28" s="463">
        <v>19.75</v>
      </c>
      <c r="F28" s="467">
        <f t="shared" si="6"/>
        <v>0.27110034999999999</v>
      </c>
      <c r="G28" s="468">
        <f t="shared" si="7"/>
        <v>1.4982199999999999</v>
      </c>
      <c r="I28" s="346" t="s">
        <v>131</v>
      </c>
      <c r="J28" s="343">
        <v>21.134</v>
      </c>
      <c r="K28" s="343">
        <v>333.75599999999997</v>
      </c>
      <c r="L28" s="463">
        <v>20.29</v>
      </c>
      <c r="M28" s="467">
        <f t="shared" si="8"/>
        <v>67.719092399999994</v>
      </c>
      <c r="N28" s="468">
        <f t="shared" si="9"/>
        <v>354.89</v>
      </c>
      <c r="P28" s="346" t="s">
        <v>131</v>
      </c>
      <c r="Q28" s="343">
        <v>64.337000000000003</v>
      </c>
      <c r="R28" s="343">
        <v>1007.066</v>
      </c>
      <c r="S28" s="463">
        <v>23.99</v>
      </c>
      <c r="T28" s="467">
        <f t="shared" si="10"/>
        <v>241.59513339999998</v>
      </c>
      <c r="U28" s="468">
        <f t="shared" si="11"/>
        <v>1071.403</v>
      </c>
    </row>
    <row r="29" spans="2:21" x14ac:dyDescent="0.2">
      <c r="B29" s="346" t="s">
        <v>132</v>
      </c>
      <c r="C29" s="343">
        <v>7.4099999999999999E-2</v>
      </c>
      <c r="D29" s="343">
        <v>1.4641199999999999</v>
      </c>
      <c r="E29" s="463">
        <v>20.83</v>
      </c>
      <c r="F29" s="467">
        <f t="shared" si="6"/>
        <v>0.30497619599999992</v>
      </c>
      <c r="G29" s="468">
        <f t="shared" si="7"/>
        <v>1.5382199999999999</v>
      </c>
      <c r="I29" s="346" t="s">
        <v>132</v>
      </c>
      <c r="J29" s="343">
        <v>14.307</v>
      </c>
      <c r="K29" s="343">
        <v>442.64299999999997</v>
      </c>
      <c r="L29" s="463">
        <v>22.17</v>
      </c>
      <c r="M29" s="467">
        <f t="shared" si="8"/>
        <v>98.133953099999999</v>
      </c>
      <c r="N29" s="468">
        <f t="shared" si="9"/>
        <v>456.95</v>
      </c>
      <c r="P29" s="346" t="s">
        <v>132</v>
      </c>
      <c r="Q29" s="343">
        <v>18.356000000000002</v>
      </c>
      <c r="R29" s="343">
        <v>519.154</v>
      </c>
      <c r="S29" s="463">
        <v>22.3</v>
      </c>
      <c r="T29" s="467">
        <f t="shared" si="10"/>
        <v>115.771342</v>
      </c>
      <c r="U29" s="468">
        <f t="shared" si="11"/>
        <v>537.51</v>
      </c>
    </row>
    <row r="30" spans="2:21" x14ac:dyDescent="0.2">
      <c r="B30" s="346" t="s">
        <v>133</v>
      </c>
      <c r="C30" s="343">
        <v>4.301E-2</v>
      </c>
      <c r="D30" s="343">
        <v>2.2482800000000003</v>
      </c>
      <c r="E30" s="463">
        <v>17.829999999999998</v>
      </c>
      <c r="F30" s="467">
        <f t="shared" si="6"/>
        <v>0.400868324</v>
      </c>
      <c r="G30" s="468">
        <f t="shared" si="7"/>
        <v>2.2912900000000005</v>
      </c>
      <c r="I30" s="346" t="s">
        <v>133</v>
      </c>
      <c r="J30" s="343">
        <v>8.048</v>
      </c>
      <c r="K30" s="343">
        <v>727.43600000000004</v>
      </c>
      <c r="L30" s="463">
        <v>20.49</v>
      </c>
      <c r="M30" s="467">
        <f t="shared" si="8"/>
        <v>149.05163639999998</v>
      </c>
      <c r="N30" s="468">
        <f t="shared" si="9"/>
        <v>735.48400000000004</v>
      </c>
      <c r="P30" s="346" t="s">
        <v>133</v>
      </c>
      <c r="Q30" s="343">
        <v>5.68</v>
      </c>
      <c r="R30" s="343">
        <v>475.59699999999998</v>
      </c>
      <c r="S30" s="463">
        <v>20.32</v>
      </c>
      <c r="T30" s="467">
        <f t="shared" si="10"/>
        <v>96.641310400000009</v>
      </c>
      <c r="U30" s="468">
        <f t="shared" si="11"/>
        <v>481.27699999999999</v>
      </c>
    </row>
    <row r="31" spans="2:21" x14ac:dyDescent="0.2">
      <c r="B31" s="346" t="s">
        <v>134</v>
      </c>
      <c r="C31" s="343">
        <v>1.66E-3</v>
      </c>
      <c r="D31" s="343">
        <v>1.04375</v>
      </c>
      <c r="E31" s="463">
        <v>35.51</v>
      </c>
      <c r="F31" s="467">
        <f t="shared" si="6"/>
        <v>0.37063562499999997</v>
      </c>
      <c r="G31" s="468">
        <f t="shared" si="7"/>
        <v>1.04541</v>
      </c>
      <c r="I31" s="346" t="s">
        <v>134</v>
      </c>
      <c r="J31" s="343">
        <v>0.44800000000000001</v>
      </c>
      <c r="K31" s="343">
        <v>610.61699999999996</v>
      </c>
      <c r="L31" s="463">
        <v>37.56</v>
      </c>
      <c r="M31" s="467">
        <f t="shared" si="8"/>
        <v>229.34774519999999</v>
      </c>
      <c r="N31" s="468">
        <f t="shared" si="9"/>
        <v>611.06499999999994</v>
      </c>
      <c r="P31" s="346" t="s">
        <v>134</v>
      </c>
      <c r="Q31" s="343">
        <v>0.121</v>
      </c>
      <c r="R31" s="343">
        <v>159.78800000000001</v>
      </c>
      <c r="S31" s="463">
        <v>39.9</v>
      </c>
      <c r="T31" s="467">
        <f t="shared" si="10"/>
        <v>63.755412000000007</v>
      </c>
      <c r="U31" s="468">
        <f t="shared" si="11"/>
        <v>159.90900000000002</v>
      </c>
    </row>
    <row r="32" spans="2:21" ht="13.5" thickBot="1" x14ac:dyDescent="0.25">
      <c r="B32" s="348" t="s">
        <v>135</v>
      </c>
      <c r="C32" s="349">
        <v>0</v>
      </c>
      <c r="D32" s="349">
        <v>0.94516999999999995</v>
      </c>
      <c r="E32" s="464">
        <v>46.04</v>
      </c>
      <c r="F32" s="469">
        <f t="shared" si="6"/>
        <v>0.43515626800000001</v>
      </c>
      <c r="G32" s="470">
        <f t="shared" si="7"/>
        <v>0.94516999999999995</v>
      </c>
      <c r="I32" s="348" t="s">
        <v>135</v>
      </c>
      <c r="J32" s="349">
        <v>0</v>
      </c>
      <c r="K32" s="349">
        <v>374.46699999999998</v>
      </c>
      <c r="L32" s="464">
        <v>43.41</v>
      </c>
      <c r="M32" s="469">
        <f t="shared" si="8"/>
        <v>162.55612469999997</v>
      </c>
      <c r="N32" s="470">
        <f t="shared" si="9"/>
        <v>374.46699999999998</v>
      </c>
      <c r="P32" s="348" t="s">
        <v>135</v>
      </c>
      <c r="Q32" s="349">
        <v>0</v>
      </c>
      <c r="R32" s="349">
        <v>47.393000000000001</v>
      </c>
      <c r="S32" s="464">
        <v>39.49</v>
      </c>
      <c r="T32" s="469">
        <f t="shared" si="10"/>
        <v>18.715495700000002</v>
      </c>
      <c r="U32" s="470">
        <f t="shared" si="11"/>
        <v>47.393000000000001</v>
      </c>
    </row>
    <row r="35" spans="2:21" ht="29.25" customHeight="1" x14ac:dyDescent="0.2">
      <c r="B35" s="806" t="s">
        <v>383</v>
      </c>
      <c r="C35" s="807"/>
      <c r="D35" s="807"/>
      <c r="E35" s="807"/>
      <c r="F35" s="807"/>
      <c r="G35" s="807"/>
      <c r="I35" s="806" t="s">
        <v>384</v>
      </c>
      <c r="J35" s="807"/>
      <c r="K35" s="807"/>
      <c r="L35" s="807"/>
      <c r="M35" s="807"/>
      <c r="N35" s="807"/>
      <c r="P35" s="806" t="s">
        <v>385</v>
      </c>
      <c r="Q35" s="807"/>
      <c r="R35" s="807"/>
      <c r="S35" s="807"/>
      <c r="T35" s="807"/>
      <c r="U35" s="807"/>
    </row>
    <row r="36" spans="2:21" ht="39" thickBot="1" x14ac:dyDescent="0.25">
      <c r="B36" s="441"/>
      <c r="C36" s="441"/>
      <c r="D36" s="441"/>
      <c r="E36" s="441"/>
      <c r="F36" s="441"/>
      <c r="G36" s="342" t="s">
        <v>476</v>
      </c>
      <c r="I36" s="441"/>
      <c r="J36" s="441"/>
      <c r="K36" s="441"/>
      <c r="L36" s="441"/>
      <c r="M36" s="441"/>
      <c r="N36" s="342" t="s">
        <v>487</v>
      </c>
      <c r="P36" s="441"/>
      <c r="Q36" s="441"/>
      <c r="R36" s="441"/>
      <c r="S36" s="441"/>
      <c r="T36" s="441"/>
      <c r="U36" s="342" t="s">
        <v>477</v>
      </c>
    </row>
    <row r="37" spans="2:21" x14ac:dyDescent="0.2">
      <c r="B37" s="344" t="s">
        <v>94</v>
      </c>
      <c r="C37" s="345"/>
      <c r="D37" s="345"/>
      <c r="E37" s="345"/>
      <c r="F37" s="345"/>
      <c r="G37" s="466">
        <f>G8</f>
        <v>11.23349</v>
      </c>
      <c r="I37" s="344" t="s">
        <v>94</v>
      </c>
      <c r="J37" s="345"/>
      <c r="K37" s="345"/>
      <c r="L37" s="345"/>
      <c r="M37" s="345"/>
      <c r="N37" s="466">
        <f>N8</f>
        <v>2735.5239999999999</v>
      </c>
      <c r="P37" s="344" t="s">
        <v>94</v>
      </c>
      <c r="Q37" s="345"/>
      <c r="R37" s="345"/>
      <c r="S37" s="345"/>
      <c r="T37" s="345"/>
      <c r="U37" s="466">
        <f>U8</f>
        <v>8346.7649999999994</v>
      </c>
    </row>
    <row r="38" spans="2:21" ht="38.25" x14ac:dyDescent="0.2">
      <c r="B38" s="350" t="s">
        <v>382</v>
      </c>
      <c r="C38" s="343"/>
      <c r="D38" s="343"/>
      <c r="E38" s="343"/>
      <c r="F38" s="343"/>
      <c r="G38" s="468">
        <f>G7-G8</f>
        <v>58.122429999999994</v>
      </c>
      <c r="I38" s="350" t="s">
        <v>382</v>
      </c>
      <c r="J38" s="343"/>
      <c r="K38" s="343"/>
      <c r="L38" s="343"/>
      <c r="M38" s="343"/>
      <c r="N38" s="468">
        <f>N7-N8</f>
        <v>8851.9760000000006</v>
      </c>
      <c r="P38" s="350" t="s">
        <v>382</v>
      </c>
      <c r="Q38" s="343"/>
      <c r="R38" s="343"/>
      <c r="S38" s="343"/>
      <c r="T38" s="343"/>
      <c r="U38" s="468">
        <f>U7-U8</f>
        <v>70026.179000000004</v>
      </c>
    </row>
    <row r="39" spans="2:21" ht="13.5" thickBot="1" x14ac:dyDescent="0.25">
      <c r="B39" s="348" t="s">
        <v>83</v>
      </c>
      <c r="C39" s="349"/>
      <c r="D39" s="349"/>
      <c r="E39" s="349"/>
      <c r="F39" s="349"/>
      <c r="G39" s="470">
        <f>G6</f>
        <v>31.440729999999999</v>
      </c>
      <c r="I39" s="348" t="s">
        <v>83</v>
      </c>
      <c r="J39" s="349"/>
      <c r="K39" s="349"/>
      <c r="L39" s="349"/>
      <c r="M39" s="349"/>
      <c r="N39" s="470">
        <f>N6</f>
        <v>8384.402</v>
      </c>
      <c r="P39" s="348" t="s">
        <v>83</v>
      </c>
      <c r="Q39" s="349"/>
      <c r="R39" s="349"/>
      <c r="S39" s="349"/>
      <c r="T39" s="349"/>
      <c r="U39" s="470">
        <f>U6</f>
        <v>31594.226000000002</v>
      </c>
    </row>
  </sheetData>
  <mergeCells count="12">
    <mergeCell ref="B3:G3"/>
    <mergeCell ref="I3:N3"/>
    <mergeCell ref="P3:U3"/>
    <mergeCell ref="B11:G11"/>
    <mergeCell ref="I11:N11"/>
    <mergeCell ref="P11:U11"/>
    <mergeCell ref="B22:G22"/>
    <mergeCell ref="I22:N22"/>
    <mergeCell ref="P22:U22"/>
    <mergeCell ref="B35:G35"/>
    <mergeCell ref="I35:N35"/>
    <mergeCell ref="P35:U35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649</v>
      </c>
      <c r="C3" t="s">
        <v>625</v>
      </c>
    </row>
    <row r="5" spans="2:6" ht="15" customHeight="1" x14ac:dyDescent="0.2">
      <c r="B5" s="922" t="s">
        <v>270</v>
      </c>
      <c r="C5" s="88" t="s">
        <v>78</v>
      </c>
      <c r="D5" s="921" t="s">
        <v>79</v>
      </c>
      <c r="E5" s="921"/>
      <c r="F5" s="89" t="s">
        <v>80</v>
      </c>
    </row>
    <row r="6" spans="2:6" ht="30" customHeight="1" x14ac:dyDescent="0.2">
      <c r="B6" s="923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Yorkshire</v>
      </c>
      <c r="C7" s="91"/>
      <c r="D7" s="91"/>
      <c r="E7" s="93"/>
      <c r="F7" s="92"/>
    </row>
    <row r="8" spans="2:6" ht="15" customHeight="1" x14ac:dyDescent="0.2">
      <c r="B8" s="94" t="s">
        <v>341</v>
      </c>
      <c r="C8" s="645">
        <f>'Section 15 data'!$C$24</f>
        <v>0.21883000000000002</v>
      </c>
      <c r="D8" s="646">
        <f>'Section 15 data'!$D$24</f>
        <v>0.16050999999999999</v>
      </c>
      <c r="E8" s="202">
        <f>'Section 15 data'!$E$24</f>
        <v>59.94</v>
      </c>
      <c r="F8" s="647">
        <f>SUM(C8,D8)</f>
        <v>0.37934000000000001</v>
      </c>
    </row>
    <row r="9" spans="2:6" ht="15" customHeight="1" x14ac:dyDescent="0.2">
      <c r="B9" s="95" t="s">
        <v>342</v>
      </c>
      <c r="C9" s="645">
        <f>'Section 15 data'!$C$25</f>
        <v>0.18797999999999998</v>
      </c>
      <c r="D9" s="646">
        <f>'Section 15 data'!$D$25</f>
        <v>0.10108</v>
      </c>
      <c r="E9" s="202">
        <f>'Section 15 data'!$E$25</f>
        <v>38.090000000000003</v>
      </c>
      <c r="F9" s="647">
        <f t="shared" ref="F9:F17" si="0">SUM(C9,D9)</f>
        <v>0.28905999999999998</v>
      </c>
    </row>
    <row r="10" spans="2:6" ht="15" customHeight="1" x14ac:dyDescent="0.2">
      <c r="B10" s="96" t="s">
        <v>343</v>
      </c>
      <c r="C10" s="645">
        <f>'Section 15 data'!$C$26</f>
        <v>0.50597999999999999</v>
      </c>
      <c r="D10" s="646">
        <f>'Section 15 data'!$D$26</f>
        <v>0.17238999999999999</v>
      </c>
      <c r="E10" s="202">
        <f>'Section 15 data'!$E$26</f>
        <v>39.14</v>
      </c>
      <c r="F10" s="647">
        <f t="shared" si="0"/>
        <v>0.67836999999999992</v>
      </c>
    </row>
    <row r="11" spans="2:6" ht="15" customHeight="1" x14ac:dyDescent="0.2">
      <c r="B11" s="94" t="s">
        <v>344</v>
      </c>
      <c r="C11" s="645">
        <f>'Section 15 data'!$C$27</f>
        <v>0.24321999999999999</v>
      </c>
      <c r="D11" s="646">
        <f>'Section 15 data'!$D$27</f>
        <v>0.80929999999999991</v>
      </c>
      <c r="E11" s="202">
        <f>'Section 15 data'!$E$27</f>
        <v>25.61</v>
      </c>
      <c r="F11" s="647">
        <f t="shared" si="0"/>
        <v>1.0525199999999999</v>
      </c>
    </row>
    <row r="12" spans="2:6" ht="15" customHeight="1" x14ac:dyDescent="0.2">
      <c r="B12" s="94" t="s">
        <v>345</v>
      </c>
      <c r="C12" s="645">
        <f>'Section 15 data'!$C$28</f>
        <v>0.99070000000000003</v>
      </c>
      <c r="D12" s="646">
        <f>'Section 15 data'!$D$28</f>
        <v>1.8103399999999998</v>
      </c>
      <c r="E12" s="202">
        <f>'Section 15 data'!$E$28</f>
        <v>17.190000000000001</v>
      </c>
      <c r="F12" s="647">
        <f t="shared" si="0"/>
        <v>2.80104</v>
      </c>
    </row>
    <row r="13" spans="2:6" ht="15" customHeight="1" x14ac:dyDescent="0.2">
      <c r="B13" s="94" t="s">
        <v>346</v>
      </c>
      <c r="C13" s="645">
        <f>'Section 15 data'!$C$29</f>
        <v>0.58953</v>
      </c>
      <c r="D13" s="646">
        <f>'Section 15 data'!$D$29</f>
        <v>1.1454800000000001</v>
      </c>
      <c r="E13" s="202">
        <f>'Section 15 data'!$E$29</f>
        <v>21.44</v>
      </c>
      <c r="F13" s="647">
        <f t="shared" si="0"/>
        <v>1.7350099999999999</v>
      </c>
    </row>
    <row r="14" spans="2:6" ht="15" customHeight="1" x14ac:dyDescent="0.2">
      <c r="B14" s="94" t="s">
        <v>347</v>
      </c>
      <c r="C14" s="645">
        <f>'Section 15 data'!$C$30</f>
        <v>0.14804</v>
      </c>
      <c r="D14" s="646">
        <f>'Section 15 data'!$D$30</f>
        <v>0.72811000000000003</v>
      </c>
      <c r="E14" s="202">
        <f>'Section 15 data'!$E$30</f>
        <v>30.78</v>
      </c>
      <c r="F14" s="647">
        <f t="shared" si="0"/>
        <v>0.87614999999999998</v>
      </c>
    </row>
    <row r="15" spans="2:6" ht="15" customHeight="1" x14ac:dyDescent="0.2">
      <c r="B15" s="94" t="s">
        <v>348</v>
      </c>
      <c r="C15" s="645">
        <f>'Section 15 data'!$C$31</f>
        <v>4.2900000000000004E-3</v>
      </c>
      <c r="D15" s="646">
        <f>'Section 15 data'!$D$31</f>
        <v>1.5779999999999999E-2</v>
      </c>
      <c r="E15" s="202">
        <f>'Section 15 data'!$E$31</f>
        <v>83.08</v>
      </c>
      <c r="F15" s="647">
        <f t="shared" si="0"/>
        <v>2.0069999999999998E-2</v>
      </c>
    </row>
    <row r="16" spans="2:6" ht="15" customHeight="1" x14ac:dyDescent="0.2">
      <c r="B16" s="94" t="s">
        <v>271</v>
      </c>
      <c r="C16" s="645">
        <f>'Section 15 data'!$C$32</f>
        <v>1.8799999999999999E-3</v>
      </c>
      <c r="D16" s="646">
        <f>'Section 15 data'!$D$32</f>
        <v>0</v>
      </c>
      <c r="E16" s="202">
        <f>'Section 15 data'!$E$32</f>
        <v>0</v>
      </c>
      <c r="F16" s="647">
        <f t="shared" si="0"/>
        <v>1.8799999999999999E-3</v>
      </c>
    </row>
    <row r="17" spans="2:6" ht="15" customHeight="1" x14ac:dyDescent="0.2">
      <c r="B17" s="97" t="s">
        <v>80</v>
      </c>
      <c r="C17" s="648">
        <f>'Section 15 data'!$C$8</f>
        <v>2.89046</v>
      </c>
      <c r="D17" s="648">
        <f>'Section 15 data'!$D$8</f>
        <v>4.9429799999999995</v>
      </c>
      <c r="E17" s="318">
        <f>'Section 15 data'!$E$8</f>
        <v>9.7100000000000009</v>
      </c>
      <c r="F17" s="648">
        <f t="shared" si="0"/>
        <v>7.8334399999999995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E49E008-E340-4874-B4AA-723F75D3D90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3A56C7AB-2FDD-471D-A52F-C6918C2F7818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650</v>
      </c>
      <c r="C3" t="s">
        <v>626</v>
      </c>
    </row>
    <row r="5" spans="2:6" ht="15" customHeight="1" x14ac:dyDescent="0.2">
      <c r="B5" s="838" t="s">
        <v>268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924"/>
      <c r="C6" s="75" t="s">
        <v>326</v>
      </c>
      <c r="D6" s="75" t="s">
        <v>326</v>
      </c>
      <c r="E6" s="19" t="s">
        <v>82</v>
      </c>
      <c r="F6" s="75" t="s">
        <v>326</v>
      </c>
    </row>
    <row r="7" spans="2:6" ht="15" customHeight="1" x14ac:dyDescent="0.2">
      <c r="B7" s="143" t="str">
        <f>Index!$B$4</f>
        <v>Yorkshire</v>
      </c>
      <c r="C7" s="69"/>
      <c r="D7" s="69"/>
      <c r="E7" s="20"/>
      <c r="F7" s="71"/>
    </row>
    <row r="8" spans="2:6" ht="15" customHeight="1" x14ac:dyDescent="0.2">
      <c r="B8" s="81" t="s">
        <v>335</v>
      </c>
      <c r="C8" s="67">
        <f>'Section 15 data'!$J$13</f>
        <v>1.012</v>
      </c>
      <c r="D8" s="638">
        <f>'Section 15 data'!$K$13</f>
        <v>0</v>
      </c>
      <c r="E8" s="202">
        <f>'Section 15 data'!$L$13</f>
        <v>0</v>
      </c>
      <c r="F8" s="633">
        <f>SUM(C8,D8)</f>
        <v>1.012</v>
      </c>
    </row>
    <row r="9" spans="2:6" ht="15" customHeight="1" x14ac:dyDescent="0.2">
      <c r="B9" s="82" t="s">
        <v>336</v>
      </c>
      <c r="C9" s="67">
        <f>'Section 15 data'!$J$14</f>
        <v>29.658000000000001</v>
      </c>
      <c r="D9" s="638">
        <f>'Section 15 data'!$K$14</f>
        <v>18.693000000000001</v>
      </c>
      <c r="E9" s="202">
        <f>'Section 15 data'!$L$14</f>
        <v>63.5</v>
      </c>
      <c r="F9" s="633">
        <f t="shared" ref="F9:F15" si="0">SUM(C9,D9)</f>
        <v>48.350999999999999</v>
      </c>
    </row>
    <row r="10" spans="2:6" ht="15" customHeight="1" x14ac:dyDescent="0.2">
      <c r="B10" s="81" t="s">
        <v>337</v>
      </c>
      <c r="C10" s="67">
        <f>'Section 15 data'!$J$15</f>
        <v>89.061999999999998</v>
      </c>
      <c r="D10" s="638">
        <f>'Section 15 data'!$K$15</f>
        <v>287.22199999999998</v>
      </c>
      <c r="E10" s="202">
        <f>'Section 15 data'!$L$15</f>
        <v>24.021688037562893</v>
      </c>
      <c r="F10" s="633">
        <f t="shared" si="0"/>
        <v>376.28399999999999</v>
      </c>
    </row>
    <row r="11" spans="2:6" ht="15" customHeight="1" x14ac:dyDescent="0.2">
      <c r="B11" s="81" t="s">
        <v>338</v>
      </c>
      <c r="C11" s="67">
        <f>'Section 15 data'!$J$16</f>
        <v>236.035</v>
      </c>
      <c r="D11" s="638">
        <f>'Section 15 data'!$K$16</f>
        <v>903.19899999999996</v>
      </c>
      <c r="E11" s="202">
        <f>'Section 15 data'!$L$16</f>
        <v>16.981860672866883</v>
      </c>
      <c r="F11" s="633">
        <f t="shared" si="0"/>
        <v>1139.2339999999999</v>
      </c>
    </row>
    <row r="12" spans="2:6" ht="15" customHeight="1" x14ac:dyDescent="0.2">
      <c r="B12" s="81" t="s">
        <v>339</v>
      </c>
      <c r="C12" s="67">
        <f>'Section 15 data'!$J$17</f>
        <v>92.257999999999996</v>
      </c>
      <c r="D12" s="638">
        <f>'Section 15 data'!$K$17</f>
        <v>358.33300000000003</v>
      </c>
      <c r="E12" s="202">
        <f>'Section 15 data'!$L$17</f>
        <v>27.89</v>
      </c>
      <c r="F12" s="633">
        <f t="shared" si="0"/>
        <v>450.59100000000001</v>
      </c>
    </row>
    <row r="13" spans="2:6" ht="15" customHeight="1" x14ac:dyDescent="0.2">
      <c r="B13" s="81" t="s">
        <v>340</v>
      </c>
      <c r="C13" s="67">
        <f>'Section 15 data'!$J$18</f>
        <v>16.146000000000001</v>
      </c>
      <c r="D13" s="638">
        <f>'Section 15 data'!$K$18</f>
        <v>24.475000000000001</v>
      </c>
      <c r="E13" s="202">
        <f>'Section 15 data'!$L$18</f>
        <v>85.12</v>
      </c>
      <c r="F13" s="633">
        <f t="shared" si="0"/>
        <v>40.621000000000002</v>
      </c>
    </row>
    <row r="14" spans="2:6" ht="15" customHeight="1" x14ac:dyDescent="0.2">
      <c r="B14" s="81" t="s">
        <v>269</v>
      </c>
      <c r="C14" s="67">
        <f>'Section 15 data'!$J$19</f>
        <v>1.4610000000000001</v>
      </c>
      <c r="D14" s="638">
        <f>'Section 15 data'!$K$19</f>
        <v>0</v>
      </c>
      <c r="E14" s="202">
        <f>'Section 15 data'!$L$19</f>
        <v>0</v>
      </c>
      <c r="F14" s="633">
        <f t="shared" si="0"/>
        <v>1.4610000000000001</v>
      </c>
    </row>
    <row r="15" spans="2:6" ht="15" customHeight="1" x14ac:dyDescent="0.2">
      <c r="B15" s="83" t="s">
        <v>80</v>
      </c>
      <c r="C15" s="639">
        <f>'Section 15 data'!$J$8</f>
        <v>465.63200000000001</v>
      </c>
      <c r="D15" s="639">
        <f>'Section 15 data'!$K$8</f>
        <v>1591.922</v>
      </c>
      <c r="E15" s="318">
        <f>'Section 15 data'!$L$8</f>
        <v>11.37</v>
      </c>
      <c r="F15" s="640">
        <f t="shared" si="0"/>
        <v>2057.5540000000001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EE0F801A-6029-47C1-9AC2-70108A6AA36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622F5971-C912-48DC-9825-B735FA41B1D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651</v>
      </c>
      <c r="C3" t="s">
        <v>627</v>
      </c>
    </row>
    <row r="5" spans="2:6" ht="15" customHeight="1" x14ac:dyDescent="0.2">
      <c r="B5" s="841" t="s">
        <v>270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842"/>
      <c r="C6" s="75" t="s">
        <v>326</v>
      </c>
      <c r="D6" s="75" t="s">
        <v>326</v>
      </c>
      <c r="E6" s="21" t="s">
        <v>82</v>
      </c>
      <c r="F6" s="75" t="s">
        <v>326</v>
      </c>
    </row>
    <row r="7" spans="2:6" ht="15" customHeight="1" x14ac:dyDescent="0.2">
      <c r="B7" s="143" t="str">
        <f>Index!$B$4</f>
        <v>Yorkshire</v>
      </c>
      <c r="C7" s="69"/>
      <c r="D7" s="69"/>
      <c r="E7" s="22"/>
      <c r="F7" s="71"/>
    </row>
    <row r="8" spans="2:6" ht="15" customHeight="1" x14ac:dyDescent="0.2">
      <c r="B8" s="78" t="s">
        <v>341</v>
      </c>
      <c r="C8" s="67">
        <f>'Section 15 data'!$J$24</f>
        <v>0.13200000000000001</v>
      </c>
      <c r="D8" s="85">
        <f>'Section 15 data'!$K$24</f>
        <v>0.115</v>
      </c>
      <c r="E8" s="202">
        <f>'Section 15 data'!$L$24</f>
        <v>54.14</v>
      </c>
      <c r="F8" s="633">
        <f>SUM(C8,D8)</f>
        <v>0.247</v>
      </c>
    </row>
    <row r="9" spans="2:6" ht="15" customHeight="1" x14ac:dyDescent="0.2">
      <c r="B9" s="79" t="s">
        <v>342</v>
      </c>
      <c r="C9" s="67">
        <f>'Section 15 data'!$J$25</f>
        <v>5.2469999999999999</v>
      </c>
      <c r="D9" s="85">
        <f>'Section 15 data'!$K$25</f>
        <v>3.145</v>
      </c>
      <c r="E9" s="202">
        <f>'Section 15 data'!$L$25</f>
        <v>38.340000000000003</v>
      </c>
      <c r="F9" s="633">
        <f t="shared" ref="F9:F17" si="0">SUM(C9,D9)</f>
        <v>8.3919999999999995</v>
      </c>
    </row>
    <row r="10" spans="2:6" ht="15" customHeight="1" x14ac:dyDescent="0.2">
      <c r="B10" s="80" t="s">
        <v>343</v>
      </c>
      <c r="C10" s="67">
        <f>'Section 15 data'!$J$26</f>
        <v>53.246000000000002</v>
      </c>
      <c r="D10" s="85">
        <f>'Section 15 data'!$K$26</f>
        <v>29.795999999999999</v>
      </c>
      <c r="E10" s="202">
        <f>'Section 15 data'!$L$26</f>
        <v>48.45</v>
      </c>
      <c r="F10" s="633">
        <f t="shared" si="0"/>
        <v>83.042000000000002</v>
      </c>
    </row>
    <row r="11" spans="2:6" ht="15" customHeight="1" x14ac:dyDescent="0.2">
      <c r="B11" s="78" t="s">
        <v>344</v>
      </c>
      <c r="C11" s="67">
        <f>'Section 15 data'!$J$27</f>
        <v>40.554000000000002</v>
      </c>
      <c r="D11" s="85">
        <f>'Section 15 data'!$K$27</f>
        <v>174.61600000000001</v>
      </c>
      <c r="E11" s="202">
        <f>'Section 15 data'!$L$27</f>
        <v>28.2</v>
      </c>
      <c r="F11" s="633">
        <f t="shared" si="0"/>
        <v>215.17000000000002</v>
      </c>
    </row>
    <row r="12" spans="2:6" ht="15" customHeight="1" x14ac:dyDescent="0.2">
      <c r="B12" s="78" t="s">
        <v>345</v>
      </c>
      <c r="C12" s="67">
        <f>'Section 15 data'!$J$28</f>
        <v>187.97</v>
      </c>
      <c r="D12" s="85">
        <f>'Section 15 data'!$K$28</f>
        <v>545.87400000000002</v>
      </c>
      <c r="E12" s="202">
        <f>'Section 15 data'!$L$28</f>
        <v>18.510000000000002</v>
      </c>
      <c r="F12" s="633">
        <f t="shared" si="0"/>
        <v>733.84400000000005</v>
      </c>
    </row>
    <row r="13" spans="2:6" ht="15" customHeight="1" x14ac:dyDescent="0.2">
      <c r="B13" s="78" t="s">
        <v>346</v>
      </c>
      <c r="C13" s="67">
        <f>'Section 15 data'!$J$29</f>
        <v>137.36699999999999</v>
      </c>
      <c r="D13" s="85">
        <f>'Section 15 data'!$K$29</f>
        <v>462.37099999999998</v>
      </c>
      <c r="E13" s="202">
        <f>'Section 15 data'!$L$29</f>
        <v>24.18</v>
      </c>
      <c r="F13" s="633">
        <f t="shared" si="0"/>
        <v>599.73799999999994</v>
      </c>
    </row>
    <row r="14" spans="2:6" ht="15" customHeight="1" x14ac:dyDescent="0.2">
      <c r="B14" s="78" t="s">
        <v>347</v>
      </c>
      <c r="C14" s="67">
        <f>'Section 15 data'!$J$30</f>
        <v>39.594000000000001</v>
      </c>
      <c r="D14" s="85">
        <f>'Section 15 data'!$K$30</f>
        <v>359.25700000000001</v>
      </c>
      <c r="E14" s="202">
        <f>'Section 15 data'!$L$30</f>
        <v>29.58</v>
      </c>
      <c r="F14" s="633">
        <f t="shared" si="0"/>
        <v>398.851</v>
      </c>
    </row>
    <row r="15" spans="2:6" ht="15" customHeight="1" x14ac:dyDescent="0.2">
      <c r="B15" s="78" t="s">
        <v>348</v>
      </c>
      <c r="C15" s="67">
        <f>'Section 15 data'!$J$31</f>
        <v>1.095</v>
      </c>
      <c r="D15" s="85">
        <f>'Section 15 data'!$K$31</f>
        <v>16.748000000000001</v>
      </c>
      <c r="E15" s="202">
        <f>'Section 15 data'!$L$31</f>
        <v>83.08</v>
      </c>
      <c r="F15" s="633">
        <f t="shared" si="0"/>
        <v>17.843</v>
      </c>
    </row>
    <row r="16" spans="2:6" ht="15" customHeight="1" x14ac:dyDescent="0.2">
      <c r="B16" s="78" t="s">
        <v>271</v>
      </c>
      <c r="C16" s="67">
        <f>'Section 15 data'!$J$32</f>
        <v>0.42699999999999999</v>
      </c>
      <c r="D16" s="85">
        <f>'Section 15 data'!$K$32</f>
        <v>0</v>
      </c>
      <c r="E16" s="202">
        <f>'Section 15 data'!$L$32</f>
        <v>0</v>
      </c>
      <c r="F16" s="633">
        <f t="shared" si="0"/>
        <v>0.42699999999999999</v>
      </c>
    </row>
    <row r="17" spans="2:6" ht="15" customHeight="1" x14ac:dyDescent="0.2">
      <c r="B17" s="86" t="s">
        <v>80</v>
      </c>
      <c r="C17" s="87">
        <f>'Section 15 data'!$J$8</f>
        <v>465.63200000000001</v>
      </c>
      <c r="D17" s="87">
        <f>'Section 15 data'!$K$8</f>
        <v>1591.922</v>
      </c>
      <c r="E17" s="318">
        <f>'Section 15 data'!$L$8</f>
        <v>11.37</v>
      </c>
      <c r="F17" s="87">
        <f t="shared" si="0"/>
        <v>2057.5540000000001</v>
      </c>
    </row>
    <row r="18" spans="2:6" ht="15" customHeight="1" x14ac:dyDescent="0.2">
      <c r="C18" s="772"/>
      <c r="D18" s="772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70B73EB-3CE9-4E2D-93CE-75FFBFA54C8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A0C9D0B7-E758-4F49-928D-61272E8544F8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652</v>
      </c>
      <c r="C3" t="s">
        <v>629</v>
      </c>
    </row>
    <row r="5" spans="2:6" ht="15" customHeight="1" x14ac:dyDescent="0.2">
      <c r="B5" s="838" t="s">
        <v>268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924"/>
      <c r="C6" s="31" t="s">
        <v>272</v>
      </c>
      <c r="D6" s="31" t="s">
        <v>272</v>
      </c>
      <c r="E6" s="84" t="s">
        <v>82</v>
      </c>
      <c r="F6" s="31" t="s">
        <v>272</v>
      </c>
    </row>
    <row r="7" spans="2:6" ht="15" customHeight="1" x14ac:dyDescent="0.2">
      <c r="B7" s="143" t="str">
        <f>Index!$B$4</f>
        <v>Yorkshire</v>
      </c>
      <c r="C7" s="69"/>
      <c r="D7" s="69"/>
      <c r="E7" s="20"/>
      <c r="F7" s="71"/>
    </row>
    <row r="8" spans="2:6" ht="15" customHeight="1" x14ac:dyDescent="0.2">
      <c r="B8" s="81" t="s">
        <v>335</v>
      </c>
      <c r="C8" s="67">
        <f>'Section 15 data'!$Q$13</f>
        <v>252.97399999999999</v>
      </c>
      <c r="D8" s="638">
        <f>'Section 15 data'!$R$13</f>
        <v>0</v>
      </c>
      <c r="E8" s="202">
        <f>'Section 15 data'!$S$13</f>
        <v>0</v>
      </c>
      <c r="F8" s="633">
        <f>SUM(C8,D8)</f>
        <v>252.97399999999999</v>
      </c>
    </row>
    <row r="9" spans="2:6" ht="15" customHeight="1" x14ac:dyDescent="0.2">
      <c r="B9" s="82" t="s">
        <v>336</v>
      </c>
      <c r="C9" s="67">
        <f>'Section 15 data'!$Q$14</f>
        <v>1181.6469999999999</v>
      </c>
      <c r="D9" s="638">
        <f>'Section 15 data'!$R$14</f>
        <v>605.66</v>
      </c>
      <c r="E9" s="202">
        <f>'Section 15 data'!$S$14</f>
        <v>44.83</v>
      </c>
      <c r="F9" s="633">
        <f t="shared" ref="F9:F15" si="0">SUM(C9,D9)</f>
        <v>1787.3069999999998</v>
      </c>
    </row>
    <row r="10" spans="2:6" ht="15" customHeight="1" x14ac:dyDescent="0.2">
      <c r="B10" s="81" t="s">
        <v>337</v>
      </c>
      <c r="C10" s="67">
        <f>'Section 15 data'!$Q$15</f>
        <v>782.12900000000002</v>
      </c>
      <c r="D10" s="638">
        <f>'Section 15 data'!$R$15</f>
        <v>1463.3589999999999</v>
      </c>
      <c r="E10" s="202">
        <f>'Section 15 data'!$S$15</f>
        <v>21.540360430098364</v>
      </c>
      <c r="F10" s="633">
        <f t="shared" si="0"/>
        <v>2245.4879999999998</v>
      </c>
    </row>
    <row r="11" spans="2:6" ht="15" customHeight="1" x14ac:dyDescent="0.2">
      <c r="B11" s="81" t="s">
        <v>338</v>
      </c>
      <c r="C11" s="67">
        <f>'Section 15 data'!$Q$16</f>
        <v>536.03800000000001</v>
      </c>
      <c r="D11" s="638">
        <f>'Section 15 data'!$R$16</f>
        <v>1609.144</v>
      </c>
      <c r="E11" s="202">
        <f>'Section 15 data'!$S$16</f>
        <v>18.643807328935004</v>
      </c>
      <c r="F11" s="633">
        <f t="shared" si="0"/>
        <v>2145.1819999999998</v>
      </c>
    </row>
    <row r="12" spans="2:6" ht="15" customHeight="1" x14ac:dyDescent="0.2">
      <c r="B12" s="81" t="s">
        <v>339</v>
      </c>
      <c r="C12" s="67">
        <f>'Section 15 data'!$Q$17</f>
        <v>123.59399999999999</v>
      </c>
      <c r="D12" s="638">
        <f>'Section 15 data'!$R$17</f>
        <v>295.517</v>
      </c>
      <c r="E12" s="202">
        <f>'Section 15 data'!$S$17</f>
        <v>24.33</v>
      </c>
      <c r="F12" s="633">
        <f t="shared" si="0"/>
        <v>419.11099999999999</v>
      </c>
    </row>
    <row r="13" spans="2:6" ht="15" customHeight="1" x14ac:dyDescent="0.2">
      <c r="B13" s="81" t="s">
        <v>340</v>
      </c>
      <c r="C13" s="67">
        <f>'Section 15 data'!$Q$18</f>
        <v>25.454000000000001</v>
      </c>
      <c r="D13" s="638">
        <f>'Section 15 data'!$R$18</f>
        <v>20.666</v>
      </c>
      <c r="E13" s="202">
        <f>'Section 15 data'!$S$18</f>
        <v>79.849999999999994</v>
      </c>
      <c r="F13" s="633">
        <f t="shared" si="0"/>
        <v>46.120000000000005</v>
      </c>
    </row>
    <row r="14" spans="2:6" ht="15" customHeight="1" x14ac:dyDescent="0.2">
      <c r="B14" s="81" t="s">
        <v>269</v>
      </c>
      <c r="C14" s="67">
        <f>'Section 15 data'!$Q$19</f>
        <v>6.9550000000000001</v>
      </c>
      <c r="D14" s="638">
        <f>'Section 15 data'!$R$19</f>
        <v>0</v>
      </c>
      <c r="E14" s="202">
        <f>'Section 15 data'!$S$19</f>
        <v>0</v>
      </c>
      <c r="F14" s="633">
        <f t="shared" si="0"/>
        <v>6.9550000000000001</v>
      </c>
    </row>
    <row r="15" spans="2:6" ht="15" customHeight="1" x14ac:dyDescent="0.2">
      <c r="B15" s="83" t="s">
        <v>80</v>
      </c>
      <c r="C15" s="639">
        <f>'Section 15 data'!$Q$8</f>
        <v>2908.7910000000002</v>
      </c>
      <c r="D15" s="639">
        <f>'Section 15 data'!$R$8</f>
        <v>3994.3449999999998</v>
      </c>
      <c r="E15" s="318">
        <f>'Section 15 data'!$S$8</f>
        <v>12.08</v>
      </c>
      <c r="F15" s="640">
        <f t="shared" si="0"/>
        <v>6903.1360000000004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22851D3F-4906-4AA4-B169-2C0193DA83CE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A666129D-9545-4BB4-A881-54510C71CFC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653</v>
      </c>
      <c r="C3" t="s">
        <v>628</v>
      </c>
    </row>
    <row r="5" spans="2:6" ht="15" customHeight="1" x14ac:dyDescent="0.2">
      <c r="B5" s="841" t="s">
        <v>270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842"/>
      <c r="C6" s="75" t="s">
        <v>273</v>
      </c>
      <c r="D6" s="31" t="s">
        <v>272</v>
      </c>
      <c r="E6" s="9" t="s">
        <v>82</v>
      </c>
      <c r="F6" s="31" t="s">
        <v>272</v>
      </c>
    </row>
    <row r="7" spans="2:6" ht="15" customHeight="1" x14ac:dyDescent="0.2">
      <c r="B7" s="143" t="str">
        <f>Index!$B$4</f>
        <v>Yorkshire</v>
      </c>
      <c r="C7" s="69"/>
      <c r="D7" s="69"/>
      <c r="E7" s="70"/>
      <c r="F7" s="71"/>
    </row>
    <row r="8" spans="2:6" ht="15" customHeight="1" x14ac:dyDescent="0.2">
      <c r="B8" s="78" t="s">
        <v>341</v>
      </c>
      <c r="C8" s="634">
        <f>'Section 15 data'!$Q$24</f>
        <v>59.231999999999999</v>
      </c>
      <c r="D8" s="635">
        <f>'Section 15 data'!$R$24</f>
        <v>330.74400000000003</v>
      </c>
      <c r="E8" s="202">
        <f>'Section 15 data'!$S$24</f>
        <v>71.78</v>
      </c>
      <c r="F8" s="636">
        <f>SUM(C8,D8)</f>
        <v>389.976</v>
      </c>
    </row>
    <row r="9" spans="2:6" ht="15" customHeight="1" x14ac:dyDescent="0.2">
      <c r="B9" s="79" t="s">
        <v>342</v>
      </c>
      <c r="C9" s="634">
        <f>'Section 15 data'!$Q$25</f>
        <v>518.63099999999997</v>
      </c>
      <c r="D9" s="635">
        <f>'Section 15 data'!$R$25</f>
        <v>202.184</v>
      </c>
      <c r="E9" s="202">
        <f>'Section 15 data'!$S$25</f>
        <v>32.79</v>
      </c>
      <c r="F9" s="636">
        <f t="shared" ref="F9:F17" si="0">SUM(C9,D9)</f>
        <v>720.81499999999994</v>
      </c>
    </row>
    <row r="10" spans="2:6" ht="15" customHeight="1" x14ac:dyDescent="0.2">
      <c r="B10" s="80" t="s">
        <v>343</v>
      </c>
      <c r="C10" s="634">
        <f>'Section 15 data'!$Q$26</f>
        <v>1360.5530000000001</v>
      </c>
      <c r="D10" s="635">
        <f>'Section 15 data'!$R$26</f>
        <v>388.28399999999999</v>
      </c>
      <c r="E10" s="202">
        <f>'Section 15 data'!$S$26</f>
        <v>42.54</v>
      </c>
      <c r="F10" s="636">
        <f t="shared" si="0"/>
        <v>1748.837</v>
      </c>
    </row>
    <row r="11" spans="2:6" ht="15" customHeight="1" x14ac:dyDescent="0.2">
      <c r="B11" s="78" t="s">
        <v>344</v>
      </c>
      <c r="C11" s="634">
        <f>'Section 15 data'!$Q$27</f>
        <v>287.43900000000002</v>
      </c>
      <c r="D11" s="635">
        <f>'Section 15 data'!$R$27</f>
        <v>1006.778</v>
      </c>
      <c r="E11" s="202">
        <f>'Section 15 data'!$S$27</f>
        <v>26.93</v>
      </c>
      <c r="F11" s="636">
        <f t="shared" si="0"/>
        <v>1294.2170000000001</v>
      </c>
    </row>
    <row r="12" spans="2:6" ht="15" customHeight="1" x14ac:dyDescent="0.2">
      <c r="B12" s="78" t="s">
        <v>345</v>
      </c>
      <c r="C12" s="634">
        <f>'Section 15 data'!$Q$28</f>
        <v>501.78699999999998</v>
      </c>
      <c r="D12" s="635">
        <f>'Section 15 data'!$R$28</f>
        <v>1341.068</v>
      </c>
      <c r="E12" s="202">
        <f>'Section 15 data'!$S$28</f>
        <v>18.34</v>
      </c>
      <c r="F12" s="636">
        <f t="shared" si="0"/>
        <v>1842.855</v>
      </c>
    </row>
    <row r="13" spans="2:6" ht="15" customHeight="1" x14ac:dyDescent="0.2">
      <c r="B13" s="78" t="s">
        <v>346</v>
      </c>
      <c r="C13" s="634">
        <f>'Section 15 data'!$Q$29</f>
        <v>156.06700000000001</v>
      </c>
      <c r="D13" s="635">
        <f>'Section 15 data'!$R$29</f>
        <v>513.72799999999995</v>
      </c>
      <c r="E13" s="202">
        <f>'Section 15 data'!$S$29</f>
        <v>24.17</v>
      </c>
      <c r="F13" s="636">
        <f t="shared" si="0"/>
        <v>669.79499999999996</v>
      </c>
    </row>
    <row r="14" spans="2:6" ht="15" customHeight="1" x14ac:dyDescent="0.2">
      <c r="B14" s="78" t="s">
        <v>347</v>
      </c>
      <c r="C14" s="634">
        <f>'Section 15 data'!$Q$30</f>
        <v>24.713999999999999</v>
      </c>
      <c r="D14" s="635">
        <f>'Section 15 data'!$R$30</f>
        <v>206.084</v>
      </c>
      <c r="E14" s="202">
        <f>'Section 15 data'!$S$30</f>
        <v>29.79</v>
      </c>
      <c r="F14" s="636">
        <f t="shared" si="0"/>
        <v>230.798</v>
      </c>
    </row>
    <row r="15" spans="2:6" ht="15" customHeight="1" x14ac:dyDescent="0.2">
      <c r="B15" s="78" t="s">
        <v>348</v>
      </c>
      <c r="C15" s="634">
        <f>'Section 15 data'!$Q$31</f>
        <v>0.31</v>
      </c>
      <c r="D15" s="635">
        <f>'Section 15 data'!$R$31</f>
        <v>5.4740000000000002</v>
      </c>
      <c r="E15" s="202">
        <f>'Section 15 data'!$S$31</f>
        <v>83.08</v>
      </c>
      <c r="F15" s="636">
        <f t="shared" si="0"/>
        <v>5.7839999999999998</v>
      </c>
    </row>
    <row r="16" spans="2:6" ht="15" customHeight="1" x14ac:dyDescent="0.2">
      <c r="B16" s="78" t="s">
        <v>271</v>
      </c>
      <c r="C16" s="634">
        <f>'Section 15 data'!$Q$32</f>
        <v>5.8000000000000003E-2</v>
      </c>
      <c r="D16" s="635">
        <f>'Section 15 data'!$R$32</f>
        <v>0</v>
      </c>
      <c r="E16" s="202">
        <f>'Section 15 data'!$S$32</f>
        <v>0</v>
      </c>
      <c r="F16" s="636">
        <f t="shared" si="0"/>
        <v>5.8000000000000003E-2</v>
      </c>
    </row>
    <row r="17" spans="2:6" ht="15" customHeight="1" x14ac:dyDescent="0.2">
      <c r="B17" s="72" t="s">
        <v>80</v>
      </c>
      <c r="C17" s="87">
        <f>'Section 15 data'!$Q$8</f>
        <v>2908.7910000000002</v>
      </c>
      <c r="D17" s="87">
        <f>'Section 15 data'!$R$8</f>
        <v>3994.3449999999998</v>
      </c>
      <c r="E17" s="318">
        <f>'Section 15 data'!$S$8</f>
        <v>12.08</v>
      </c>
      <c r="F17" s="87">
        <f t="shared" si="0"/>
        <v>6903.1360000000004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FAF6D698-F4DB-41EE-B78A-DF777004CE0F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  <x14:conditionalFormatting xmlns:xm="http://schemas.microsoft.com/office/excel/2006/main">
          <x14:cfRule type="expression" priority="1" id="{FA28F2F8-2F4D-47A2-B931-284CC4ED539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</x14:conditionalFormattings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654</v>
      </c>
      <c r="C3" t="s">
        <v>635</v>
      </c>
    </row>
    <row r="5" spans="2:12" ht="15" customHeight="1" x14ac:dyDescent="0.2">
      <c r="B5" s="845" t="s">
        <v>377</v>
      </c>
      <c r="C5" s="909" t="s">
        <v>636</v>
      </c>
      <c r="D5" s="909"/>
      <c r="E5" s="909"/>
      <c r="F5" s="901"/>
      <c r="H5" s="845" t="s">
        <v>377</v>
      </c>
      <c r="I5" s="794" t="s">
        <v>759</v>
      </c>
      <c r="J5" s="865"/>
      <c r="K5" s="865"/>
      <c r="L5" s="793"/>
    </row>
    <row r="6" spans="2:12" ht="60" customHeight="1" x14ac:dyDescent="0.2">
      <c r="B6" s="925"/>
      <c r="C6" s="13" t="s">
        <v>78</v>
      </c>
      <c r="D6" s="926" t="s">
        <v>79</v>
      </c>
      <c r="E6" s="926"/>
      <c r="F6" s="30" t="s">
        <v>276</v>
      </c>
      <c r="H6" s="925"/>
      <c r="I6" s="33" t="s">
        <v>655</v>
      </c>
      <c r="J6" s="34" t="s">
        <v>278</v>
      </c>
      <c r="K6" s="34" t="s">
        <v>656</v>
      </c>
      <c r="L6" s="35" t="s">
        <v>637</v>
      </c>
    </row>
    <row r="7" spans="2:12" ht="30" customHeight="1" x14ac:dyDescent="0.2">
      <c r="B7" s="925"/>
      <c r="C7" s="31" t="s">
        <v>81</v>
      </c>
      <c r="D7" s="31" t="s">
        <v>81</v>
      </c>
      <c r="E7" s="12" t="s">
        <v>82</v>
      </c>
      <c r="F7" s="32" t="s">
        <v>81</v>
      </c>
      <c r="H7" s="925"/>
      <c r="I7" s="351" t="s">
        <v>81</v>
      </c>
      <c r="J7" s="36" t="s">
        <v>81</v>
      </c>
      <c r="K7" s="352" t="s">
        <v>281</v>
      </c>
      <c r="L7" s="353" t="s">
        <v>281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Yorkshire</v>
      </c>
      <c r="C9" s="57">
        <f>'Section 15 data'!$C$8</f>
        <v>2.89046</v>
      </c>
      <c r="D9" s="57">
        <f>'Section 15 data'!$D$8</f>
        <v>4.9429799999999995</v>
      </c>
      <c r="E9" s="58">
        <f>'Section 15 data'!$E$8</f>
        <v>9.7100000000000009</v>
      </c>
      <c r="F9" s="76">
        <f>SUM(C9,D9)</f>
        <v>7.8334399999999995</v>
      </c>
      <c r="G9" s="25"/>
      <c r="H9" s="28" t="str">
        <f>Index!$B$4</f>
        <v>Yorkshire</v>
      </c>
      <c r="I9" s="59">
        <f>'Section 15 data'!$G$6</f>
        <v>31.440729999999999</v>
      </c>
      <c r="J9" s="60">
        <f>'Section 15 data'!$G$5</f>
        <v>100.85017000000001</v>
      </c>
      <c r="K9" s="43">
        <f>IF(I9=0,0,100*F9/I9)</f>
        <v>24.914943132681714</v>
      </c>
      <c r="L9" s="61">
        <f>IF(J9=0,0,100*F9/J9)</f>
        <v>7.7674038625814896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95A2CC-18A9-451E-8D4C-D87498DF3F4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4FCEF00-ACB0-4810-B4EA-F43C72E7AEE2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657</v>
      </c>
      <c r="C3" t="s">
        <v>638</v>
      </c>
    </row>
    <row r="5" spans="2:12" ht="15" customHeight="1" x14ac:dyDescent="0.2">
      <c r="B5" s="845" t="s">
        <v>377</v>
      </c>
      <c r="C5" s="909" t="s">
        <v>639</v>
      </c>
      <c r="D5" s="909"/>
      <c r="E5" s="909"/>
      <c r="F5" s="901"/>
      <c r="G5" s="25"/>
      <c r="H5" s="845" t="s">
        <v>377</v>
      </c>
      <c r="I5" s="794" t="s">
        <v>760</v>
      </c>
      <c r="J5" s="865"/>
      <c r="K5" s="865"/>
      <c r="L5" s="793"/>
    </row>
    <row r="6" spans="2:12" ht="60" customHeight="1" x14ac:dyDescent="0.2">
      <c r="B6" s="927"/>
      <c r="C6" s="13" t="s">
        <v>78</v>
      </c>
      <c r="D6" s="926" t="s">
        <v>79</v>
      </c>
      <c r="E6" s="926"/>
      <c r="F6" s="30" t="s">
        <v>276</v>
      </c>
      <c r="G6" s="25"/>
      <c r="H6" s="927"/>
      <c r="I6" s="33" t="s">
        <v>655</v>
      </c>
      <c r="J6" s="34" t="s">
        <v>278</v>
      </c>
      <c r="K6" s="34" t="s">
        <v>656</v>
      </c>
      <c r="L6" s="35" t="s">
        <v>637</v>
      </c>
    </row>
    <row r="7" spans="2:12" ht="30" customHeight="1" x14ac:dyDescent="0.2">
      <c r="B7" s="927"/>
      <c r="C7" s="31" t="s">
        <v>326</v>
      </c>
      <c r="D7" s="31" t="s">
        <v>326</v>
      </c>
      <c r="E7" s="12" t="s">
        <v>82</v>
      </c>
      <c r="F7" s="32" t="s">
        <v>326</v>
      </c>
      <c r="G7" s="25"/>
      <c r="H7" s="927"/>
      <c r="I7" s="351" t="s">
        <v>326</v>
      </c>
      <c r="J7" s="36" t="s">
        <v>326</v>
      </c>
      <c r="K7" s="352" t="s">
        <v>281</v>
      </c>
      <c r="L7" s="353" t="s">
        <v>281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Yorkshire</v>
      </c>
      <c r="C9" s="67">
        <f>'Section 15 data'!$J$8</f>
        <v>465.63200000000001</v>
      </c>
      <c r="D9" s="67">
        <f>'Section 15 data'!$K$8</f>
        <v>1591.922</v>
      </c>
      <c r="E9" s="771">
        <f>'Section 15 data'!$L$8</f>
        <v>11.37</v>
      </c>
      <c r="F9" s="77">
        <f>SUM(C9,D9)</f>
        <v>2057.5540000000001</v>
      </c>
      <c r="G9" s="25"/>
      <c r="H9" s="28" t="str">
        <f>Index!$B$4</f>
        <v>Yorkshire</v>
      </c>
      <c r="I9" s="67">
        <f>'Section 15 data'!$N$6</f>
        <v>8384.402</v>
      </c>
      <c r="J9" s="67">
        <f>'Section 15 data'!$N$5</f>
        <v>19961.705999999998</v>
      </c>
      <c r="K9" s="641">
        <f>IF(I9=0,0,100*F9/I9)</f>
        <v>24.540259400730072</v>
      </c>
      <c r="L9" s="77">
        <f>IF(J9=0,0,100*F9/J9)</f>
        <v>10.307505781319495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B7C2499-9576-4A59-A929-0A9626FEB182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C89EC99F-9986-4EEB-AB3A-E85690C7C05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658</v>
      </c>
      <c r="C3" t="s">
        <v>640</v>
      </c>
    </row>
    <row r="5" spans="2:12" ht="15" customHeight="1" x14ac:dyDescent="0.2">
      <c r="B5" s="845" t="s">
        <v>381</v>
      </c>
      <c r="C5" s="909" t="s">
        <v>641</v>
      </c>
      <c r="D5" s="909"/>
      <c r="E5" s="909"/>
      <c r="F5" s="901"/>
      <c r="G5" s="25"/>
      <c r="H5" s="845" t="s">
        <v>381</v>
      </c>
      <c r="I5" s="794" t="s">
        <v>761</v>
      </c>
      <c r="J5" s="865"/>
      <c r="K5" s="865"/>
      <c r="L5" s="793"/>
    </row>
    <row r="6" spans="2:12" ht="60" customHeight="1" x14ac:dyDescent="0.2">
      <c r="B6" s="927"/>
      <c r="C6" s="13" t="s">
        <v>78</v>
      </c>
      <c r="D6" s="926" t="s">
        <v>79</v>
      </c>
      <c r="E6" s="926"/>
      <c r="F6" s="30" t="s">
        <v>276</v>
      </c>
      <c r="G6" s="25"/>
      <c r="H6" s="927"/>
      <c r="I6" s="33" t="s">
        <v>655</v>
      </c>
      <c r="J6" s="34" t="s">
        <v>278</v>
      </c>
      <c r="K6" s="34" t="s">
        <v>656</v>
      </c>
      <c r="L6" s="35" t="s">
        <v>637</v>
      </c>
    </row>
    <row r="7" spans="2:12" ht="45" customHeight="1" x14ac:dyDescent="0.2">
      <c r="B7" s="927"/>
      <c r="C7" s="31" t="s">
        <v>272</v>
      </c>
      <c r="D7" s="31" t="s">
        <v>272</v>
      </c>
      <c r="E7" s="12" t="s">
        <v>82</v>
      </c>
      <c r="F7" s="32" t="s">
        <v>272</v>
      </c>
      <c r="G7" s="25"/>
      <c r="H7" s="927"/>
      <c r="I7" s="351" t="s">
        <v>272</v>
      </c>
      <c r="J7" s="36" t="s">
        <v>272</v>
      </c>
      <c r="K7" s="352" t="s">
        <v>281</v>
      </c>
      <c r="L7" s="353" t="s">
        <v>281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Yorkshire</v>
      </c>
      <c r="C9" s="67">
        <f>'Section 15 data'!$Q$8</f>
        <v>2908.7910000000002</v>
      </c>
      <c r="D9" s="67">
        <f>'Section 15 data'!$R$8</f>
        <v>3994.3449999999998</v>
      </c>
      <c r="E9" s="771">
        <f>'Section 15 data'!$S$8</f>
        <v>12.08</v>
      </c>
      <c r="F9" s="77">
        <f>SUM(C9,D9)</f>
        <v>6903.1360000000004</v>
      </c>
      <c r="G9" s="642"/>
      <c r="H9" s="28" t="str">
        <f>Index!$B$4</f>
        <v>Yorkshire</v>
      </c>
      <c r="I9" s="68">
        <f>'Section 15 data'!$U$6</f>
        <v>31594.226000000002</v>
      </c>
      <c r="J9" s="43">
        <f>'Section 15 data'!$U$5</f>
        <v>110045.046</v>
      </c>
      <c r="K9" s="43">
        <f>IF(I9=0,0,100*F9/I9)</f>
        <v>21.849359436752781</v>
      </c>
      <c r="L9" s="61">
        <f>IF(J9=0,0,100*F9/J9)</f>
        <v>6.2730093274712253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C455C86-73FE-44F8-8C81-C0022AC234B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E3A72-4467-4890-A0FF-73C8D1E8DEAC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6"/>
  <sheetViews>
    <sheetView workbookViewId="0"/>
  </sheetViews>
  <sheetFormatPr defaultRowHeight="12.75" x14ac:dyDescent="0.2"/>
  <sheetData>
    <row r="3" spans="3:6" x14ac:dyDescent="0.2">
      <c r="C3" t="s">
        <v>704</v>
      </c>
      <c r="D3" t="s">
        <v>703</v>
      </c>
      <c r="E3" t="s">
        <v>702</v>
      </c>
      <c r="F3" t="s">
        <v>701</v>
      </c>
    </row>
    <row r="4" spans="3:6" x14ac:dyDescent="0.2">
      <c r="C4">
        <v>0</v>
      </c>
      <c r="D4">
        <v>1E-4</v>
      </c>
      <c r="E4">
        <v>1</v>
      </c>
      <c r="F4">
        <v>25</v>
      </c>
    </row>
    <row r="5" spans="3:6" x14ac:dyDescent="0.2">
      <c r="C5">
        <v>1</v>
      </c>
      <c r="D5">
        <v>1E-4</v>
      </c>
      <c r="E5">
        <v>0.1</v>
      </c>
      <c r="F5">
        <v>25</v>
      </c>
    </row>
    <row r="6" spans="3:6" x14ac:dyDescent="0.2">
      <c r="C6">
        <v>2</v>
      </c>
      <c r="D6">
        <v>1E-4</v>
      </c>
      <c r="E6">
        <v>0.01</v>
      </c>
      <c r="F6">
        <v>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6" t="s">
        <v>643</v>
      </c>
      <c r="C3" s="807"/>
      <c r="D3" s="807"/>
      <c r="E3" s="807"/>
      <c r="F3" s="807"/>
      <c r="G3" s="807"/>
      <c r="I3" s="806" t="s">
        <v>645</v>
      </c>
      <c r="J3" s="807"/>
      <c r="K3" s="807"/>
      <c r="L3" s="807"/>
      <c r="M3" s="807"/>
      <c r="N3" s="807"/>
      <c r="P3" s="806" t="s">
        <v>644</v>
      </c>
      <c r="Q3" s="807"/>
      <c r="R3" s="807"/>
      <c r="S3" s="807"/>
      <c r="T3" s="807"/>
      <c r="U3" s="807"/>
    </row>
    <row r="4" spans="2:21" ht="13.5" thickBot="1" x14ac:dyDescent="0.25">
      <c r="B4" s="441"/>
      <c r="C4" s="441" t="s">
        <v>78</v>
      </c>
      <c r="D4" s="441" t="s">
        <v>309</v>
      </c>
      <c r="E4" s="461" t="s">
        <v>82</v>
      </c>
      <c r="F4" s="441" t="s">
        <v>310</v>
      </c>
      <c r="G4" s="441" t="s">
        <v>485</v>
      </c>
      <c r="I4" s="441"/>
      <c r="J4" s="441" t="s">
        <v>78</v>
      </c>
      <c r="K4" s="441" t="s">
        <v>309</v>
      </c>
      <c r="L4" s="461" t="s">
        <v>82</v>
      </c>
      <c r="M4" s="441" t="s">
        <v>310</v>
      </c>
      <c r="N4" s="441" t="s">
        <v>485</v>
      </c>
      <c r="P4" s="441"/>
      <c r="Q4" s="441" t="s">
        <v>78</v>
      </c>
      <c r="R4" s="441" t="s">
        <v>309</v>
      </c>
      <c r="S4" s="461" t="s">
        <v>82</v>
      </c>
      <c r="T4" s="441" t="s">
        <v>310</v>
      </c>
      <c r="U4" s="441" t="s">
        <v>485</v>
      </c>
    </row>
    <row r="5" spans="2:21" x14ac:dyDescent="0.2">
      <c r="B5" s="344" t="s">
        <v>106</v>
      </c>
      <c r="C5" s="345">
        <v>16.078620000000001</v>
      </c>
      <c r="D5" s="23">
        <v>84.771550000000005</v>
      </c>
      <c r="E5" s="462">
        <v>1.6</v>
      </c>
      <c r="F5" s="465">
        <f>C5*E5/100</f>
        <v>0.25725792000000003</v>
      </c>
      <c r="G5" s="466">
        <f>C5+D5</f>
        <v>100.85017000000001</v>
      </c>
      <c r="I5" s="344" t="s">
        <v>106</v>
      </c>
      <c r="J5" s="345">
        <v>2737.3220000000001</v>
      </c>
      <c r="K5" s="345">
        <v>17224.383999999998</v>
      </c>
      <c r="L5" s="462">
        <v>3.48</v>
      </c>
      <c r="M5" s="465">
        <f>K5*L5/100</f>
        <v>599.40856319999989</v>
      </c>
      <c r="N5" s="466">
        <f>J5+K5</f>
        <v>19961.705999999998</v>
      </c>
      <c r="P5" s="344" t="s">
        <v>106</v>
      </c>
      <c r="Q5" s="345">
        <v>15997.425999999999</v>
      </c>
      <c r="R5" s="345">
        <v>94047.62</v>
      </c>
      <c r="S5" s="462">
        <v>3.28</v>
      </c>
      <c r="T5" s="465">
        <f>R5*S5/100</f>
        <v>3084.7619359999994</v>
      </c>
      <c r="U5" s="466">
        <f>Q5+R5</f>
        <v>110045.046</v>
      </c>
    </row>
    <row r="6" spans="2:21" x14ac:dyDescent="0.2">
      <c r="B6" s="346" t="s">
        <v>92</v>
      </c>
      <c r="C6" s="343">
        <v>13.151479999999999</v>
      </c>
      <c r="D6" s="23">
        <v>18.289249999999999</v>
      </c>
      <c r="E6" s="463">
        <v>4.3099999999999996</v>
      </c>
      <c r="F6" s="467">
        <f>C6*E6/100</f>
        <v>0.56682878799999992</v>
      </c>
      <c r="G6" s="468">
        <f t="shared" ref="G6:G8" si="0">C6+D6</f>
        <v>31.440729999999999</v>
      </c>
      <c r="I6" s="346" t="s">
        <v>92</v>
      </c>
      <c r="J6" s="343">
        <v>2406.424</v>
      </c>
      <c r="K6" s="343">
        <v>5977.9780000000001</v>
      </c>
      <c r="L6" s="463">
        <v>6.12</v>
      </c>
      <c r="M6" s="467">
        <f>K6*L6/100</f>
        <v>365.85225360000004</v>
      </c>
      <c r="N6" s="468">
        <f>J6+K6</f>
        <v>8384.402</v>
      </c>
      <c r="P6" s="346" t="s">
        <v>92</v>
      </c>
      <c r="Q6" s="343">
        <v>13108.904</v>
      </c>
      <c r="R6" s="343">
        <v>18485.322</v>
      </c>
      <c r="S6" s="463">
        <v>6.7</v>
      </c>
      <c r="T6" s="467">
        <f>R6*S6/100</f>
        <v>1238.5165740000002</v>
      </c>
      <c r="U6" s="468">
        <f>Q6+R6</f>
        <v>31594.226000000002</v>
      </c>
    </row>
    <row r="7" spans="2:21" x14ac:dyDescent="0.2">
      <c r="B7" s="347" t="s">
        <v>105</v>
      </c>
      <c r="C7" s="343">
        <v>2.9271400000000001</v>
      </c>
      <c r="D7" s="23">
        <v>66.428780000000003</v>
      </c>
      <c r="E7" s="463">
        <v>2.23</v>
      </c>
      <c r="F7" s="467">
        <f>C7*E7/100</f>
        <v>6.5275221999999994E-2</v>
      </c>
      <c r="G7" s="468">
        <f t="shared" si="0"/>
        <v>69.355919999999998</v>
      </c>
      <c r="I7" s="347" t="s">
        <v>105</v>
      </c>
      <c r="J7" s="343">
        <v>330.89800000000002</v>
      </c>
      <c r="K7" s="343">
        <v>11256.602000000001</v>
      </c>
      <c r="L7" s="463">
        <v>4.5599999999999996</v>
      </c>
      <c r="M7" s="467">
        <f>K7*L7/100</f>
        <v>513.30105119999996</v>
      </c>
      <c r="N7" s="468">
        <f>J7+K7</f>
        <v>11587.5</v>
      </c>
      <c r="P7" s="347" t="s">
        <v>105</v>
      </c>
      <c r="Q7" s="343">
        <v>2888.5230000000001</v>
      </c>
      <c r="R7" s="343">
        <v>75484.421000000002</v>
      </c>
      <c r="S7" s="463">
        <v>3.96</v>
      </c>
      <c r="T7" s="467">
        <f>R7*S7/100</f>
        <v>2989.1830716000004</v>
      </c>
      <c r="U7" s="468">
        <f>Q7+R7</f>
        <v>78372.944000000003</v>
      </c>
    </row>
    <row r="8" spans="2:21" ht="13.5" thickBot="1" x14ac:dyDescent="0.25">
      <c r="B8" s="348" t="s">
        <v>99</v>
      </c>
      <c r="C8" s="349">
        <v>8.8000000000000005E-3</v>
      </c>
      <c r="D8" s="23">
        <v>0.29508000000000001</v>
      </c>
      <c r="E8" s="464">
        <v>39.36</v>
      </c>
      <c r="F8" s="469">
        <f>C8*E8/100</f>
        <v>3.4636800000000002E-3</v>
      </c>
      <c r="G8" s="470">
        <f t="shared" si="0"/>
        <v>0.30387999999999998</v>
      </c>
      <c r="I8" s="348" t="s">
        <v>99</v>
      </c>
      <c r="J8" s="582">
        <v>1.9730000000000001</v>
      </c>
      <c r="K8" s="349">
        <v>75.024000000000001</v>
      </c>
      <c r="L8" s="464">
        <v>55.57</v>
      </c>
      <c r="M8" s="469">
        <f>K8*L8/100</f>
        <v>41.6908368</v>
      </c>
      <c r="N8" s="470">
        <f>J8+K8</f>
        <v>76.997</v>
      </c>
      <c r="P8" s="348" t="s">
        <v>99</v>
      </c>
      <c r="Q8" s="349">
        <v>9.2799999999999994</v>
      </c>
      <c r="R8" s="349">
        <v>121.928</v>
      </c>
      <c r="S8" s="464">
        <v>53.05</v>
      </c>
      <c r="T8" s="469">
        <f>R8*S8/100</f>
        <v>64.68280399999999</v>
      </c>
      <c r="U8" s="470">
        <f>Q8+R8</f>
        <v>131.208</v>
      </c>
    </row>
    <row r="9" spans="2:21" x14ac:dyDescent="0.2">
      <c r="D9" s="583"/>
      <c r="J9" s="583"/>
    </row>
    <row r="11" spans="2:21" ht="38.25" customHeight="1" x14ac:dyDescent="0.2">
      <c r="B11" s="806" t="s">
        <v>473</v>
      </c>
      <c r="C11" s="807"/>
      <c r="D11" s="807"/>
      <c r="E11" s="807"/>
      <c r="F11" s="807"/>
      <c r="G11" s="807"/>
      <c r="I11" s="806" t="s">
        <v>486</v>
      </c>
      <c r="J11" s="807"/>
      <c r="K11" s="807"/>
      <c r="L11" s="807"/>
      <c r="M11" s="807"/>
      <c r="N11" s="807"/>
      <c r="P11" s="806" t="s">
        <v>474</v>
      </c>
      <c r="Q11" s="807"/>
      <c r="R11" s="807"/>
      <c r="S11" s="807"/>
      <c r="T11" s="807"/>
      <c r="U11" s="807"/>
    </row>
    <row r="12" spans="2:21" ht="13.5" thickBot="1" x14ac:dyDescent="0.25">
      <c r="B12" s="441"/>
      <c r="C12" s="441" t="s">
        <v>78</v>
      </c>
      <c r="D12" s="441" t="s">
        <v>309</v>
      </c>
      <c r="E12" s="461" t="s">
        <v>82</v>
      </c>
      <c r="F12" s="441" t="s">
        <v>310</v>
      </c>
      <c r="G12" s="441" t="s">
        <v>485</v>
      </c>
      <c r="I12" s="441"/>
      <c r="J12" s="441" t="s">
        <v>78</v>
      </c>
      <c r="K12" s="441" t="s">
        <v>309</v>
      </c>
      <c r="L12" s="461" t="s">
        <v>82</v>
      </c>
      <c r="M12" s="441" t="s">
        <v>310</v>
      </c>
      <c r="N12" s="441" t="s">
        <v>485</v>
      </c>
      <c r="P12" s="441"/>
      <c r="Q12" s="441" t="s">
        <v>78</v>
      </c>
      <c r="R12" s="441" t="s">
        <v>309</v>
      </c>
      <c r="S12" s="461" t="s">
        <v>82</v>
      </c>
      <c r="T12" s="441" t="s">
        <v>310</v>
      </c>
      <c r="U12" s="441" t="s">
        <v>485</v>
      </c>
    </row>
    <row r="13" spans="2:21" x14ac:dyDescent="0.2">
      <c r="B13" s="344" t="s">
        <v>119</v>
      </c>
      <c r="C13" s="550">
        <v>0</v>
      </c>
      <c r="D13" s="345">
        <v>1.0070000000000001E-2</v>
      </c>
      <c r="E13" s="462">
        <v>97.64</v>
      </c>
      <c r="F13" s="465">
        <f t="shared" ref="F13:F19" si="1">D13*E13/100</f>
        <v>9.8323480000000012E-3</v>
      </c>
      <c r="G13" s="466">
        <f t="shared" ref="G13:G19" si="2">C13+D13</f>
        <v>1.0070000000000001E-2</v>
      </c>
      <c r="I13" s="344" t="s">
        <v>119</v>
      </c>
      <c r="J13" s="345">
        <v>0</v>
      </c>
      <c r="K13" s="345">
        <v>0</v>
      </c>
      <c r="L13" s="462">
        <v>0</v>
      </c>
      <c r="M13" s="465">
        <f t="shared" ref="M13:M19" si="3">K13*L13/100</f>
        <v>0</v>
      </c>
      <c r="N13" s="466">
        <f t="shared" ref="N13:N19" si="4">J13+K13</f>
        <v>0</v>
      </c>
      <c r="P13" s="344" t="s">
        <v>119</v>
      </c>
      <c r="Q13" s="345">
        <v>0</v>
      </c>
      <c r="R13" s="345">
        <v>0</v>
      </c>
      <c r="S13" s="462">
        <v>0</v>
      </c>
      <c r="T13" s="465">
        <f t="shared" ref="T13:T19" si="5">R13*S13/100</f>
        <v>0</v>
      </c>
      <c r="U13" s="466">
        <f t="shared" ref="U13:U19" si="6">Q13+R13</f>
        <v>0</v>
      </c>
    </row>
    <row r="14" spans="2:21" x14ac:dyDescent="0.2">
      <c r="B14" s="346" t="s">
        <v>120</v>
      </c>
      <c r="C14" s="550">
        <v>0</v>
      </c>
      <c r="D14" s="343">
        <v>1.3890000000000001E-2</v>
      </c>
      <c r="E14" s="463">
        <v>93.61</v>
      </c>
      <c r="F14" s="467">
        <f t="shared" si="1"/>
        <v>1.3002429000000003E-2</v>
      </c>
      <c r="G14" s="468">
        <f t="shared" si="2"/>
        <v>1.3890000000000001E-2</v>
      </c>
      <c r="I14" s="346" t="s">
        <v>120</v>
      </c>
      <c r="J14" s="343">
        <v>0</v>
      </c>
      <c r="K14" s="343">
        <v>0.32100000000000001</v>
      </c>
      <c r="L14" s="463">
        <v>97.75</v>
      </c>
      <c r="M14" s="467">
        <f t="shared" si="3"/>
        <v>0.31377750000000004</v>
      </c>
      <c r="N14" s="468">
        <f t="shared" si="4"/>
        <v>0.32100000000000001</v>
      </c>
      <c r="P14" s="346" t="s">
        <v>120</v>
      </c>
      <c r="Q14" s="343">
        <v>0</v>
      </c>
      <c r="R14" s="343">
        <v>63.033000000000001</v>
      </c>
      <c r="S14" s="463">
        <v>96.25</v>
      </c>
      <c r="T14" s="467">
        <f t="shared" si="5"/>
        <v>60.669262500000002</v>
      </c>
      <c r="U14" s="468">
        <f t="shared" si="6"/>
        <v>63.033000000000001</v>
      </c>
    </row>
    <row r="15" spans="2:21" x14ac:dyDescent="0.2">
      <c r="B15" s="347" t="s">
        <v>121</v>
      </c>
      <c r="C15" s="550">
        <v>0</v>
      </c>
      <c r="D15" s="343">
        <v>8.8910000000000003E-2</v>
      </c>
      <c r="E15" s="463">
        <v>64.232575479673088</v>
      </c>
      <c r="F15" s="467">
        <f t="shared" si="1"/>
        <v>5.7109182858977342E-2</v>
      </c>
      <c r="G15" s="468">
        <f t="shared" si="2"/>
        <v>8.8910000000000003E-2</v>
      </c>
      <c r="I15" s="347" t="s">
        <v>121</v>
      </c>
      <c r="J15" s="343">
        <v>0</v>
      </c>
      <c r="K15" s="343">
        <v>6.6289999999999996</v>
      </c>
      <c r="L15" s="463">
        <v>63.812274976121884</v>
      </c>
      <c r="M15" s="467">
        <f t="shared" si="3"/>
        <v>4.2301157081671192</v>
      </c>
      <c r="N15" s="468">
        <f t="shared" si="4"/>
        <v>6.6289999999999996</v>
      </c>
      <c r="P15" s="347" t="s">
        <v>121</v>
      </c>
      <c r="Q15" s="343">
        <v>0</v>
      </c>
      <c r="R15" s="343">
        <v>26.712</v>
      </c>
      <c r="S15" s="463">
        <v>57.828555407629537</v>
      </c>
      <c r="T15" s="467">
        <f t="shared" si="5"/>
        <v>15.447163720486001</v>
      </c>
      <c r="U15" s="468">
        <f t="shared" si="6"/>
        <v>26.712</v>
      </c>
    </row>
    <row r="16" spans="2:21" x14ac:dyDescent="0.2">
      <c r="B16" s="347" t="s">
        <v>122</v>
      </c>
      <c r="C16" s="550">
        <v>1.07E-3</v>
      </c>
      <c r="D16" s="343">
        <v>4.8979999999999996E-2</v>
      </c>
      <c r="E16" s="463">
        <v>80.28</v>
      </c>
      <c r="F16" s="467">
        <f t="shared" si="1"/>
        <v>3.9321143999999995E-2</v>
      </c>
      <c r="G16" s="468">
        <f t="shared" si="2"/>
        <v>5.0049999999999997E-2</v>
      </c>
      <c r="I16" s="347" t="s">
        <v>122</v>
      </c>
      <c r="J16" s="343">
        <v>0.17499999999999999</v>
      </c>
      <c r="K16" s="343">
        <v>7.2080000000000002</v>
      </c>
      <c r="L16" s="463">
        <v>88.04</v>
      </c>
      <c r="M16" s="467">
        <f t="shared" si="3"/>
        <v>6.3459232000000005</v>
      </c>
      <c r="N16" s="468">
        <f t="shared" si="4"/>
        <v>7.383</v>
      </c>
      <c r="P16" s="347" t="s">
        <v>122</v>
      </c>
      <c r="Q16" s="343">
        <v>1.9119999999999999</v>
      </c>
      <c r="R16" s="343">
        <v>12.289</v>
      </c>
      <c r="S16" s="463">
        <v>69.3</v>
      </c>
      <c r="T16" s="467">
        <f t="shared" si="5"/>
        <v>8.5162769999999988</v>
      </c>
      <c r="U16" s="468">
        <f t="shared" si="6"/>
        <v>14.201000000000001</v>
      </c>
    </row>
    <row r="17" spans="2:21" x14ac:dyDescent="0.2">
      <c r="B17" s="347" t="s">
        <v>123</v>
      </c>
      <c r="C17" s="550">
        <v>4.2399999999999998E-3</v>
      </c>
      <c r="D17" s="343">
        <v>0.13325000000000001</v>
      </c>
      <c r="E17" s="463">
        <v>66.38</v>
      </c>
      <c r="F17" s="467">
        <f t="shared" si="1"/>
        <v>8.8451349999999984E-2</v>
      </c>
      <c r="G17" s="468">
        <f t="shared" si="2"/>
        <v>0.13749</v>
      </c>
      <c r="I17" s="347" t="s">
        <v>123</v>
      </c>
      <c r="J17" s="343">
        <v>0.94799999999999995</v>
      </c>
      <c r="K17" s="343">
        <v>60.866999999999997</v>
      </c>
      <c r="L17" s="463">
        <v>67.45</v>
      </c>
      <c r="M17" s="467">
        <f t="shared" si="3"/>
        <v>41.0547915</v>
      </c>
      <c r="N17" s="468">
        <f t="shared" si="4"/>
        <v>61.814999999999998</v>
      </c>
      <c r="P17" s="347" t="s">
        <v>123</v>
      </c>
      <c r="Q17" s="343">
        <v>5.7149999999999999</v>
      </c>
      <c r="R17" s="343">
        <v>19.893999999999998</v>
      </c>
      <c r="S17" s="463">
        <v>72.05</v>
      </c>
      <c r="T17" s="467">
        <f t="shared" si="5"/>
        <v>14.333627</v>
      </c>
      <c r="U17" s="468">
        <f t="shared" si="6"/>
        <v>25.608999999999998</v>
      </c>
    </row>
    <row r="18" spans="2:21" x14ac:dyDescent="0.2">
      <c r="B18" s="347" t="s">
        <v>124</v>
      </c>
      <c r="C18" s="550">
        <v>3.48E-3</v>
      </c>
      <c r="D18" s="343">
        <v>0</v>
      </c>
      <c r="E18" s="463">
        <v>0</v>
      </c>
      <c r="F18" s="467">
        <f t="shared" si="1"/>
        <v>0</v>
      </c>
      <c r="G18" s="468">
        <f t="shared" si="2"/>
        <v>3.48E-3</v>
      </c>
      <c r="I18" s="347" t="s">
        <v>124</v>
      </c>
      <c r="J18" s="343">
        <v>0.85</v>
      </c>
      <c r="K18" s="343">
        <v>0</v>
      </c>
      <c r="L18" s="463">
        <v>0</v>
      </c>
      <c r="M18" s="467">
        <f t="shared" si="3"/>
        <v>0</v>
      </c>
      <c r="N18" s="468">
        <f t="shared" si="4"/>
        <v>0.85</v>
      </c>
      <c r="P18" s="347" t="s">
        <v>124</v>
      </c>
      <c r="Q18" s="343">
        <v>1.653</v>
      </c>
      <c r="R18" s="343">
        <v>0</v>
      </c>
      <c r="S18" s="463">
        <v>0</v>
      </c>
      <c r="T18" s="467">
        <f t="shared" si="5"/>
        <v>0</v>
      </c>
      <c r="U18" s="468">
        <f t="shared" si="6"/>
        <v>1.653</v>
      </c>
    </row>
    <row r="19" spans="2:21" ht="13.5" thickBot="1" x14ac:dyDescent="0.25">
      <c r="B19" s="348" t="s">
        <v>125</v>
      </c>
      <c r="C19" s="550">
        <v>0</v>
      </c>
      <c r="D19" s="349">
        <v>0</v>
      </c>
      <c r="E19" s="464">
        <v>0</v>
      </c>
      <c r="F19" s="469">
        <f t="shared" si="1"/>
        <v>0</v>
      </c>
      <c r="G19" s="470">
        <f t="shared" si="2"/>
        <v>0</v>
      </c>
      <c r="I19" s="348" t="s">
        <v>125</v>
      </c>
      <c r="J19" s="349">
        <v>0</v>
      </c>
      <c r="K19" s="349">
        <v>0</v>
      </c>
      <c r="L19" s="464">
        <v>0</v>
      </c>
      <c r="M19" s="469">
        <f t="shared" si="3"/>
        <v>0</v>
      </c>
      <c r="N19" s="470">
        <f t="shared" si="4"/>
        <v>0</v>
      </c>
      <c r="P19" s="348" t="s">
        <v>125</v>
      </c>
      <c r="Q19" s="349">
        <v>0</v>
      </c>
      <c r="R19" s="349">
        <v>0</v>
      </c>
      <c r="S19" s="464">
        <v>0</v>
      </c>
      <c r="T19" s="469">
        <f t="shared" si="5"/>
        <v>0</v>
      </c>
      <c r="U19" s="470">
        <f t="shared" si="6"/>
        <v>0</v>
      </c>
    </row>
    <row r="20" spans="2:21" x14ac:dyDescent="0.2">
      <c r="C20" s="583"/>
    </row>
    <row r="22" spans="2:21" ht="38.25" customHeight="1" x14ac:dyDescent="0.2">
      <c r="B22" s="806" t="s">
        <v>472</v>
      </c>
      <c r="C22" s="807"/>
      <c r="D22" s="807"/>
      <c r="E22" s="807"/>
      <c r="F22" s="807"/>
      <c r="G22" s="807"/>
      <c r="I22" s="806" t="s">
        <v>659</v>
      </c>
      <c r="J22" s="807"/>
      <c r="K22" s="807"/>
      <c r="L22" s="807"/>
      <c r="M22" s="807"/>
      <c r="N22" s="807"/>
      <c r="P22" s="806" t="s">
        <v>475</v>
      </c>
      <c r="Q22" s="807"/>
      <c r="R22" s="807"/>
      <c r="S22" s="807"/>
      <c r="T22" s="807"/>
      <c r="U22" s="807"/>
    </row>
    <row r="23" spans="2:21" ht="13.5" thickBot="1" x14ac:dyDescent="0.25">
      <c r="B23" s="441"/>
      <c r="C23" s="441" t="s">
        <v>78</v>
      </c>
      <c r="D23" s="441" t="s">
        <v>309</v>
      </c>
      <c r="E23" s="461" t="s">
        <v>82</v>
      </c>
      <c r="F23" s="441" t="s">
        <v>310</v>
      </c>
      <c r="G23" s="441" t="s">
        <v>485</v>
      </c>
      <c r="I23" s="441"/>
      <c r="J23" s="441" t="s">
        <v>78</v>
      </c>
      <c r="K23" s="441" t="s">
        <v>309</v>
      </c>
      <c r="L23" s="461" t="s">
        <v>82</v>
      </c>
      <c r="M23" s="441" t="s">
        <v>310</v>
      </c>
      <c r="N23" s="441" t="s">
        <v>485</v>
      </c>
      <c r="P23" s="441"/>
      <c r="Q23" s="441" t="s">
        <v>78</v>
      </c>
      <c r="R23" s="441" t="s">
        <v>309</v>
      </c>
      <c r="S23" s="461" t="s">
        <v>82</v>
      </c>
      <c r="T23" s="441" t="s">
        <v>310</v>
      </c>
      <c r="U23" s="441" t="s">
        <v>485</v>
      </c>
    </row>
    <row r="24" spans="2:21" x14ac:dyDescent="0.2">
      <c r="B24" s="344" t="s">
        <v>127</v>
      </c>
      <c r="C24" s="345">
        <v>0</v>
      </c>
      <c r="D24" s="345">
        <v>2.3949999999999999E-2</v>
      </c>
      <c r="E24" s="462">
        <v>67.91</v>
      </c>
      <c r="F24" s="465">
        <f t="shared" ref="F24:F32" si="7">D24*E24/100</f>
        <v>1.6264444999999999E-2</v>
      </c>
      <c r="G24" s="466">
        <f t="shared" ref="G24:G32" si="8">C24+D24</f>
        <v>2.3949999999999999E-2</v>
      </c>
      <c r="I24" s="344" t="s">
        <v>127</v>
      </c>
      <c r="J24" s="345">
        <v>0</v>
      </c>
      <c r="K24" s="345">
        <v>0.32100000000000001</v>
      </c>
      <c r="L24" s="462">
        <v>97.75</v>
      </c>
      <c r="M24" s="465">
        <f t="shared" ref="M24:M32" si="9">K24*L24/100</f>
        <v>0.31377750000000004</v>
      </c>
      <c r="N24" s="466">
        <f t="shared" ref="N24:N32" si="10">J24+K24</f>
        <v>0.32100000000000001</v>
      </c>
      <c r="P24" s="344" t="s">
        <v>127</v>
      </c>
      <c r="Q24" s="345">
        <v>0</v>
      </c>
      <c r="R24" s="345">
        <v>63.033000000000001</v>
      </c>
      <c r="S24" s="462">
        <v>96.25</v>
      </c>
      <c r="T24" s="465">
        <f t="shared" ref="T24:T32" si="11">R24*S24/100</f>
        <v>60.669262500000002</v>
      </c>
      <c r="U24" s="466">
        <f t="shared" ref="U24:U32" si="12">Q24+R24</f>
        <v>63.033000000000001</v>
      </c>
    </row>
    <row r="25" spans="2:21" x14ac:dyDescent="0.2">
      <c r="B25" s="346" t="s">
        <v>128</v>
      </c>
      <c r="C25" s="343">
        <v>0</v>
      </c>
      <c r="D25" s="343">
        <v>0</v>
      </c>
      <c r="E25" s="463">
        <v>0</v>
      </c>
      <c r="F25" s="467">
        <f t="shared" si="7"/>
        <v>0</v>
      </c>
      <c r="G25" s="468">
        <f t="shared" si="8"/>
        <v>0</v>
      </c>
      <c r="I25" s="346" t="s">
        <v>128</v>
      </c>
      <c r="J25" s="343">
        <v>0</v>
      </c>
      <c r="K25" s="343">
        <v>0</v>
      </c>
      <c r="L25" s="463">
        <v>0</v>
      </c>
      <c r="M25" s="467">
        <f t="shared" si="9"/>
        <v>0</v>
      </c>
      <c r="N25" s="468">
        <f t="shared" si="10"/>
        <v>0</v>
      </c>
      <c r="P25" s="346" t="s">
        <v>128</v>
      </c>
      <c r="Q25" s="343">
        <v>0</v>
      </c>
      <c r="R25" s="343">
        <v>0</v>
      </c>
      <c r="S25" s="463">
        <v>0</v>
      </c>
      <c r="T25" s="467">
        <f t="shared" si="11"/>
        <v>0</v>
      </c>
      <c r="U25" s="468">
        <f t="shared" si="12"/>
        <v>0</v>
      </c>
    </row>
    <row r="26" spans="2:21" x14ac:dyDescent="0.2">
      <c r="B26" s="346" t="s">
        <v>129</v>
      </c>
      <c r="C26" s="343">
        <v>1.23E-3</v>
      </c>
      <c r="D26" s="343">
        <v>1.8079999999999999E-2</v>
      </c>
      <c r="E26" s="463">
        <v>75.73</v>
      </c>
      <c r="F26" s="467">
        <f t="shared" si="7"/>
        <v>1.3691983999999999E-2</v>
      </c>
      <c r="G26" s="468">
        <f t="shared" si="8"/>
        <v>1.9309999999999997E-2</v>
      </c>
      <c r="I26" s="346" t="s">
        <v>129</v>
      </c>
      <c r="J26" s="343">
        <v>0.22700000000000001</v>
      </c>
      <c r="K26" s="343">
        <v>0.58599999999999997</v>
      </c>
      <c r="L26" s="463">
        <v>75.73</v>
      </c>
      <c r="M26" s="467">
        <f t="shared" si="9"/>
        <v>0.4437778</v>
      </c>
      <c r="N26" s="468">
        <f t="shared" si="10"/>
        <v>0.81299999999999994</v>
      </c>
      <c r="P26" s="346" t="s">
        <v>129</v>
      </c>
      <c r="Q26" s="343">
        <v>3.1819999999999999</v>
      </c>
      <c r="R26" s="343">
        <v>10.67</v>
      </c>
      <c r="S26" s="463">
        <v>75.73</v>
      </c>
      <c r="T26" s="467">
        <f t="shared" si="11"/>
        <v>8.0803910000000005</v>
      </c>
      <c r="U26" s="468">
        <f t="shared" si="12"/>
        <v>13.852</v>
      </c>
    </row>
    <row r="27" spans="2:21" x14ac:dyDescent="0.2">
      <c r="B27" s="346" t="s">
        <v>130</v>
      </c>
      <c r="C27" s="343">
        <v>2.2000000000000001E-3</v>
      </c>
      <c r="D27" s="343">
        <v>9.9299999999999996E-3</v>
      </c>
      <c r="E27" s="463">
        <v>98.05</v>
      </c>
      <c r="F27" s="467">
        <f t="shared" si="7"/>
        <v>9.7363649999999986E-3</v>
      </c>
      <c r="G27" s="468">
        <f t="shared" si="8"/>
        <v>1.213E-2</v>
      </c>
      <c r="I27" s="346" t="s">
        <v>130</v>
      </c>
      <c r="J27" s="343">
        <v>0.52900000000000003</v>
      </c>
      <c r="K27" s="343">
        <v>0.75</v>
      </c>
      <c r="L27" s="463">
        <v>98.05</v>
      </c>
      <c r="M27" s="467">
        <f t="shared" si="9"/>
        <v>0.73537499999999989</v>
      </c>
      <c r="N27" s="468">
        <f t="shared" si="10"/>
        <v>1.2789999999999999</v>
      </c>
      <c r="P27" s="346" t="s">
        <v>130</v>
      </c>
      <c r="Q27" s="343">
        <v>3.4140000000000001</v>
      </c>
      <c r="R27" s="343">
        <v>5.6109999999999998</v>
      </c>
      <c r="S27" s="463">
        <v>98.05</v>
      </c>
      <c r="T27" s="467">
        <f t="shared" si="11"/>
        <v>5.5015855</v>
      </c>
      <c r="U27" s="468">
        <f t="shared" si="12"/>
        <v>9.0250000000000004</v>
      </c>
    </row>
    <row r="28" spans="2:21" x14ac:dyDescent="0.2">
      <c r="B28" s="346" t="s">
        <v>131</v>
      </c>
      <c r="C28" s="343">
        <v>1.8500000000000001E-3</v>
      </c>
      <c r="D28" s="343">
        <v>5.4700000000000006E-2</v>
      </c>
      <c r="E28" s="463">
        <v>97.19</v>
      </c>
      <c r="F28" s="467">
        <f t="shared" si="7"/>
        <v>5.3162930000000011E-2</v>
      </c>
      <c r="G28" s="468">
        <f t="shared" si="8"/>
        <v>5.6550000000000003E-2</v>
      </c>
      <c r="I28" s="346" t="s">
        <v>131</v>
      </c>
      <c r="J28" s="343">
        <v>0.42099999999999999</v>
      </c>
      <c r="K28" s="343">
        <v>2.5640000000000001</v>
      </c>
      <c r="L28" s="463">
        <v>97.19</v>
      </c>
      <c r="M28" s="467">
        <f t="shared" si="9"/>
        <v>2.4919515999999997</v>
      </c>
      <c r="N28" s="468">
        <f t="shared" si="10"/>
        <v>2.9849999999999999</v>
      </c>
      <c r="P28" s="346" t="s">
        <v>131</v>
      </c>
      <c r="Q28" s="343">
        <v>1.637</v>
      </c>
      <c r="R28" s="343">
        <v>13.256</v>
      </c>
      <c r="S28" s="463">
        <v>97.19</v>
      </c>
      <c r="T28" s="467">
        <f t="shared" si="11"/>
        <v>12.883506399999998</v>
      </c>
      <c r="U28" s="468">
        <f t="shared" si="12"/>
        <v>14.893000000000001</v>
      </c>
    </row>
    <row r="29" spans="2:21" x14ac:dyDescent="0.2">
      <c r="B29" s="346" t="s">
        <v>132</v>
      </c>
      <c r="C29" s="343">
        <v>3.5200000000000001E-3</v>
      </c>
      <c r="D29" s="343">
        <v>3.9049999999999994E-2</v>
      </c>
      <c r="E29" s="463">
        <v>97.64</v>
      </c>
      <c r="F29" s="467">
        <f t="shared" si="7"/>
        <v>3.8128419999999996E-2</v>
      </c>
      <c r="G29" s="468">
        <f t="shared" si="8"/>
        <v>4.2569999999999997E-2</v>
      </c>
      <c r="I29" s="346" t="s">
        <v>132</v>
      </c>
      <c r="J29" s="343">
        <v>0.79600000000000004</v>
      </c>
      <c r="K29" s="343">
        <v>6.4580000000000002</v>
      </c>
      <c r="L29" s="463">
        <v>97.64</v>
      </c>
      <c r="M29" s="467">
        <f t="shared" si="9"/>
        <v>6.3055912000000003</v>
      </c>
      <c r="N29" s="468">
        <f t="shared" si="10"/>
        <v>7.2540000000000004</v>
      </c>
      <c r="P29" s="346" t="s">
        <v>132</v>
      </c>
      <c r="Q29" s="343">
        <v>1.0469999999999999</v>
      </c>
      <c r="R29" s="343">
        <v>6.6779999999999999</v>
      </c>
      <c r="S29" s="463">
        <v>97.64</v>
      </c>
      <c r="T29" s="467">
        <f t="shared" si="11"/>
        <v>6.5203992000000008</v>
      </c>
      <c r="U29" s="468">
        <f t="shared" si="12"/>
        <v>7.7249999999999996</v>
      </c>
    </row>
    <row r="30" spans="2:21" x14ac:dyDescent="0.2">
      <c r="B30" s="346" t="s">
        <v>133</v>
      </c>
      <c r="C30" s="343">
        <v>0</v>
      </c>
      <c r="D30" s="343">
        <v>7.1510000000000004E-2</v>
      </c>
      <c r="E30" s="463">
        <v>78.98</v>
      </c>
      <c r="F30" s="467">
        <f t="shared" si="7"/>
        <v>5.6478598000000012E-2</v>
      </c>
      <c r="G30" s="468">
        <f t="shared" si="8"/>
        <v>7.1510000000000004E-2</v>
      </c>
      <c r="I30" s="346" t="s">
        <v>133</v>
      </c>
      <c r="J30" s="343">
        <v>0</v>
      </c>
      <c r="K30" s="343">
        <v>25.26</v>
      </c>
      <c r="L30" s="463">
        <v>85.56</v>
      </c>
      <c r="M30" s="467">
        <f t="shared" si="9"/>
        <v>21.612456000000002</v>
      </c>
      <c r="N30" s="468">
        <f t="shared" si="10"/>
        <v>25.26</v>
      </c>
      <c r="P30" s="346" t="s">
        <v>133</v>
      </c>
      <c r="Q30" s="343">
        <v>0</v>
      </c>
      <c r="R30" s="343">
        <v>16.138999999999999</v>
      </c>
      <c r="S30" s="463">
        <v>82.78</v>
      </c>
      <c r="T30" s="467">
        <f t="shared" si="11"/>
        <v>13.359864199999999</v>
      </c>
      <c r="U30" s="468">
        <f t="shared" si="12"/>
        <v>16.138999999999999</v>
      </c>
    </row>
    <row r="31" spans="2:21" x14ac:dyDescent="0.2">
      <c r="B31" s="346" t="s">
        <v>134</v>
      </c>
      <c r="C31" s="343">
        <v>0</v>
      </c>
      <c r="D31" s="343">
        <v>0</v>
      </c>
      <c r="E31" s="463">
        <v>0</v>
      </c>
      <c r="F31" s="467">
        <f t="shared" si="7"/>
        <v>0</v>
      </c>
      <c r="G31" s="468">
        <f t="shared" si="8"/>
        <v>0</v>
      </c>
      <c r="I31" s="346" t="s">
        <v>134</v>
      </c>
      <c r="J31" s="343">
        <v>0</v>
      </c>
      <c r="K31" s="343">
        <v>0</v>
      </c>
      <c r="L31" s="463">
        <v>0</v>
      </c>
      <c r="M31" s="467">
        <f t="shared" si="9"/>
        <v>0</v>
      </c>
      <c r="N31" s="468">
        <f t="shared" si="10"/>
        <v>0</v>
      </c>
      <c r="P31" s="346" t="s">
        <v>134</v>
      </c>
      <c r="Q31" s="343">
        <v>0</v>
      </c>
      <c r="R31" s="343">
        <v>0</v>
      </c>
      <c r="S31" s="463">
        <v>0</v>
      </c>
      <c r="T31" s="467">
        <f t="shared" si="11"/>
        <v>0</v>
      </c>
      <c r="U31" s="468">
        <f t="shared" si="12"/>
        <v>0</v>
      </c>
    </row>
    <row r="32" spans="2:21" ht="13.5" thickBot="1" x14ac:dyDescent="0.25">
      <c r="B32" s="348" t="s">
        <v>135</v>
      </c>
      <c r="C32" s="349">
        <v>0</v>
      </c>
      <c r="D32" s="349">
        <v>7.7859999999999999E-2</v>
      </c>
      <c r="E32" s="464">
        <v>89.89</v>
      </c>
      <c r="F32" s="469">
        <f t="shared" si="7"/>
        <v>6.9988354000000003E-2</v>
      </c>
      <c r="G32" s="470">
        <f t="shared" si="8"/>
        <v>7.7859999999999999E-2</v>
      </c>
      <c r="I32" s="348" t="s">
        <v>135</v>
      </c>
      <c r="J32" s="349">
        <v>0</v>
      </c>
      <c r="K32" s="349">
        <v>39.085000000000001</v>
      </c>
      <c r="L32" s="464">
        <v>89.89</v>
      </c>
      <c r="M32" s="469">
        <f t="shared" si="9"/>
        <v>35.133506500000003</v>
      </c>
      <c r="N32" s="470">
        <f t="shared" si="10"/>
        <v>39.085000000000001</v>
      </c>
      <c r="P32" s="348" t="s">
        <v>135</v>
      </c>
      <c r="Q32" s="349">
        <v>0</v>
      </c>
      <c r="R32" s="349">
        <v>6.5430000000000001</v>
      </c>
      <c r="S32" s="464">
        <v>89.89</v>
      </c>
      <c r="T32" s="469">
        <f t="shared" si="11"/>
        <v>5.8815026999999995</v>
      </c>
      <c r="U32" s="470">
        <f t="shared" si="12"/>
        <v>6.5430000000000001</v>
      </c>
    </row>
    <row r="35" spans="2:21" ht="29.25" customHeight="1" x14ac:dyDescent="0.2">
      <c r="B35" s="806" t="s">
        <v>383</v>
      </c>
      <c r="C35" s="807"/>
      <c r="D35" s="807"/>
      <c r="E35" s="807"/>
      <c r="F35" s="807"/>
      <c r="G35" s="807"/>
      <c r="I35" s="806" t="s">
        <v>384</v>
      </c>
      <c r="J35" s="807"/>
      <c r="K35" s="807"/>
      <c r="L35" s="807"/>
      <c r="M35" s="807"/>
      <c r="N35" s="807"/>
      <c r="P35" s="806" t="s">
        <v>385</v>
      </c>
      <c r="Q35" s="807"/>
      <c r="R35" s="807"/>
      <c r="S35" s="807"/>
      <c r="T35" s="807"/>
      <c r="U35" s="807"/>
    </row>
    <row r="36" spans="2:21" ht="39" thickBot="1" x14ac:dyDescent="0.25">
      <c r="B36" s="441"/>
      <c r="C36" s="441"/>
      <c r="D36" s="441"/>
      <c r="E36" s="441"/>
      <c r="F36" s="441"/>
      <c r="G36" s="342" t="s">
        <v>476</v>
      </c>
      <c r="I36" s="441"/>
      <c r="J36" s="441"/>
      <c r="K36" s="441"/>
      <c r="L36" s="441"/>
      <c r="M36" s="441"/>
      <c r="N36" s="342" t="s">
        <v>487</v>
      </c>
      <c r="P36" s="441"/>
      <c r="Q36" s="441"/>
      <c r="R36" s="441"/>
      <c r="S36" s="441"/>
      <c r="T36" s="441"/>
      <c r="U36" s="342" t="s">
        <v>477</v>
      </c>
    </row>
    <row r="37" spans="2:21" x14ac:dyDescent="0.2">
      <c r="B37" s="344" t="s">
        <v>99</v>
      </c>
      <c r="C37" s="345"/>
      <c r="D37" s="345"/>
      <c r="E37" s="345"/>
      <c r="F37" s="345"/>
      <c r="G37" s="466">
        <f>G8</f>
        <v>0.30387999999999998</v>
      </c>
      <c r="I37" s="344" t="s">
        <v>99</v>
      </c>
      <c r="J37" s="345"/>
      <c r="K37" s="345"/>
      <c r="L37" s="345"/>
      <c r="M37" s="345"/>
      <c r="N37" s="466">
        <f>N8</f>
        <v>76.997</v>
      </c>
      <c r="P37" s="344" t="s">
        <v>99</v>
      </c>
      <c r="Q37" s="345"/>
      <c r="R37" s="345"/>
      <c r="S37" s="345"/>
      <c r="T37" s="345"/>
      <c r="U37" s="466">
        <f>U8</f>
        <v>131.208</v>
      </c>
    </row>
    <row r="38" spans="2:21" ht="38.25" x14ac:dyDescent="0.2">
      <c r="B38" s="350" t="s">
        <v>382</v>
      </c>
      <c r="C38" s="343"/>
      <c r="D38" s="343"/>
      <c r="E38" s="343"/>
      <c r="F38" s="343"/>
      <c r="G38" s="468">
        <f>G7-G8</f>
        <v>69.052039999999991</v>
      </c>
      <c r="I38" s="350" t="s">
        <v>382</v>
      </c>
      <c r="J38" s="343"/>
      <c r="K38" s="343"/>
      <c r="L38" s="343"/>
      <c r="M38" s="343"/>
      <c r="N38" s="468">
        <f>N7-N8</f>
        <v>11510.503000000001</v>
      </c>
      <c r="P38" s="350" t="s">
        <v>382</v>
      </c>
      <c r="Q38" s="343"/>
      <c r="R38" s="343"/>
      <c r="S38" s="343"/>
      <c r="T38" s="343"/>
      <c r="U38" s="468">
        <f>U7-U8</f>
        <v>78241.736000000004</v>
      </c>
    </row>
    <row r="39" spans="2:21" ht="13.5" thickBot="1" x14ac:dyDescent="0.25">
      <c r="B39" s="348" t="s">
        <v>83</v>
      </c>
      <c r="C39" s="349"/>
      <c r="D39" s="349"/>
      <c r="E39" s="349"/>
      <c r="F39" s="349"/>
      <c r="G39" s="470">
        <f>G6</f>
        <v>31.440729999999999</v>
      </c>
      <c r="I39" s="348" t="s">
        <v>83</v>
      </c>
      <c r="J39" s="349"/>
      <c r="K39" s="349"/>
      <c r="L39" s="349"/>
      <c r="M39" s="349"/>
      <c r="N39" s="470">
        <f>N6</f>
        <v>8384.402</v>
      </c>
      <c r="P39" s="348" t="s">
        <v>83</v>
      </c>
      <c r="Q39" s="349"/>
      <c r="R39" s="349"/>
      <c r="S39" s="349"/>
      <c r="T39" s="349"/>
      <c r="U39" s="470">
        <f>U6</f>
        <v>31594.226000000002</v>
      </c>
    </row>
  </sheetData>
  <mergeCells count="12">
    <mergeCell ref="B3:G3"/>
    <mergeCell ref="I3:N3"/>
    <mergeCell ref="P3:U3"/>
    <mergeCell ref="B11:G11"/>
    <mergeCell ref="I11:N11"/>
    <mergeCell ref="P11:U11"/>
    <mergeCell ref="B22:G22"/>
    <mergeCell ref="I22:N22"/>
    <mergeCell ref="P22:U22"/>
    <mergeCell ref="B35:G35"/>
    <mergeCell ref="I35:N35"/>
    <mergeCell ref="P35:U3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6" t="s">
        <v>643</v>
      </c>
      <c r="C3" s="807"/>
      <c r="D3" s="807"/>
      <c r="E3" s="807"/>
      <c r="F3" s="807"/>
      <c r="G3" s="807"/>
      <c r="I3" s="806" t="s">
        <v>645</v>
      </c>
      <c r="J3" s="807"/>
      <c r="K3" s="807"/>
      <c r="L3" s="807"/>
      <c r="M3" s="807"/>
      <c r="N3" s="807"/>
      <c r="P3" s="806" t="s">
        <v>644</v>
      </c>
      <c r="Q3" s="807"/>
      <c r="R3" s="807"/>
      <c r="S3" s="807"/>
      <c r="T3" s="807"/>
      <c r="U3" s="807"/>
    </row>
    <row r="4" spans="2:21" ht="13.5" thickBot="1" x14ac:dyDescent="0.25">
      <c r="B4" s="441"/>
      <c r="C4" s="441" t="s">
        <v>78</v>
      </c>
      <c r="D4" s="441" t="s">
        <v>309</v>
      </c>
      <c r="E4" s="461" t="s">
        <v>82</v>
      </c>
      <c r="F4" s="441" t="s">
        <v>310</v>
      </c>
      <c r="G4" s="441" t="s">
        <v>485</v>
      </c>
      <c r="I4" s="441"/>
      <c r="J4" s="441" t="s">
        <v>78</v>
      </c>
      <c r="K4" s="441" t="s">
        <v>309</v>
      </c>
      <c r="L4" s="461" t="s">
        <v>82</v>
      </c>
      <c r="M4" s="441" t="s">
        <v>310</v>
      </c>
      <c r="N4" s="441" t="s">
        <v>485</v>
      </c>
      <c r="P4" s="441"/>
      <c r="Q4" s="441" t="s">
        <v>78</v>
      </c>
      <c r="R4" s="441" t="s">
        <v>309</v>
      </c>
      <c r="S4" s="461" t="s">
        <v>82</v>
      </c>
      <c r="T4" s="441" t="s">
        <v>310</v>
      </c>
      <c r="U4" s="441" t="s">
        <v>485</v>
      </c>
    </row>
    <row r="5" spans="2:21" x14ac:dyDescent="0.2">
      <c r="B5" s="344" t="s">
        <v>106</v>
      </c>
      <c r="C5" s="345">
        <v>16.078620000000001</v>
      </c>
      <c r="D5" s="345">
        <v>84.771550000000005</v>
      </c>
      <c r="E5" s="462">
        <v>1.6</v>
      </c>
      <c r="F5" s="465">
        <f>D5*E5/100</f>
        <v>1.3563448000000002</v>
      </c>
      <c r="G5" s="466">
        <f>C5+D5</f>
        <v>100.85017000000001</v>
      </c>
      <c r="I5" s="344" t="s">
        <v>106</v>
      </c>
      <c r="J5" s="345">
        <v>2737.3220000000001</v>
      </c>
      <c r="K5" s="345">
        <v>17224.383999999998</v>
      </c>
      <c r="L5" s="462">
        <v>3.48</v>
      </c>
      <c r="M5" s="465">
        <f>K5*L5/100</f>
        <v>599.40856319999989</v>
      </c>
      <c r="N5" s="466">
        <f>J5+K5</f>
        <v>19961.705999999998</v>
      </c>
      <c r="P5" s="344" t="s">
        <v>106</v>
      </c>
      <c r="Q5" s="345">
        <v>15997.425999999999</v>
      </c>
      <c r="R5" s="345">
        <v>94047.62</v>
      </c>
      <c r="S5" s="462">
        <v>3.28</v>
      </c>
      <c r="T5" s="465">
        <f>R5*S5/100</f>
        <v>3084.7619359999994</v>
      </c>
      <c r="U5" s="466">
        <f>Q5+R5</f>
        <v>110045.046</v>
      </c>
    </row>
    <row r="6" spans="2:21" x14ac:dyDescent="0.2">
      <c r="B6" s="346" t="s">
        <v>92</v>
      </c>
      <c r="C6" s="343">
        <v>13.151479999999999</v>
      </c>
      <c r="D6" s="343">
        <v>18.289249999999999</v>
      </c>
      <c r="E6" s="463">
        <v>4.3099999999999996</v>
      </c>
      <c r="F6" s="467">
        <f>D6*E6/100</f>
        <v>0.78826667499999981</v>
      </c>
      <c r="G6" s="468">
        <f>C6+D6</f>
        <v>31.440729999999999</v>
      </c>
      <c r="I6" s="346" t="s">
        <v>92</v>
      </c>
      <c r="J6" s="343">
        <v>2406.424</v>
      </c>
      <c r="K6" s="343">
        <v>5977.9780000000001</v>
      </c>
      <c r="L6" s="463">
        <v>6.12</v>
      </c>
      <c r="M6" s="467">
        <f>K6*L6/100</f>
        <v>365.85225360000004</v>
      </c>
      <c r="N6" s="468">
        <f>J6+K6</f>
        <v>8384.402</v>
      </c>
      <c r="P6" s="346" t="s">
        <v>92</v>
      </c>
      <c r="Q6" s="343">
        <v>13108.904</v>
      </c>
      <c r="R6" s="343">
        <v>18485.322</v>
      </c>
      <c r="S6" s="463">
        <v>6.7</v>
      </c>
      <c r="T6" s="467">
        <f>R6*S6/100</f>
        <v>1238.5165740000002</v>
      </c>
      <c r="U6" s="468">
        <f>Q6+R6</f>
        <v>31594.226000000002</v>
      </c>
    </row>
    <row r="7" spans="2:21" x14ac:dyDescent="0.2">
      <c r="B7" s="347" t="s">
        <v>105</v>
      </c>
      <c r="C7" s="343">
        <v>2.9271400000000001</v>
      </c>
      <c r="D7" s="343">
        <v>66.428780000000003</v>
      </c>
      <c r="E7" s="463">
        <v>2.23</v>
      </c>
      <c r="F7" s="467">
        <f>D7*E7/100</f>
        <v>1.4813617940000001</v>
      </c>
      <c r="G7" s="468">
        <f>C7+D7</f>
        <v>69.355919999999998</v>
      </c>
      <c r="I7" s="347" t="s">
        <v>105</v>
      </c>
      <c r="J7" s="343">
        <v>330.89800000000002</v>
      </c>
      <c r="K7" s="343">
        <v>11256.602000000001</v>
      </c>
      <c r="L7" s="463">
        <v>4.5599999999999996</v>
      </c>
      <c r="M7" s="467">
        <f>K7*L7/100</f>
        <v>513.30105119999996</v>
      </c>
      <c r="N7" s="468">
        <f>J7+K7</f>
        <v>11587.5</v>
      </c>
      <c r="P7" s="347" t="s">
        <v>105</v>
      </c>
      <c r="Q7" s="343">
        <v>2888.5230000000001</v>
      </c>
      <c r="R7" s="343">
        <v>75484.421000000002</v>
      </c>
      <c r="S7" s="463">
        <v>3.96</v>
      </c>
      <c r="T7" s="467">
        <f>R7*S7/100</f>
        <v>2989.1830716000004</v>
      </c>
      <c r="U7" s="468">
        <f>Q7+R7</f>
        <v>78372.944000000003</v>
      </c>
    </row>
    <row r="8" spans="2:21" ht="13.5" thickBot="1" x14ac:dyDescent="0.25">
      <c r="B8" s="348" t="s">
        <v>634</v>
      </c>
      <c r="C8" s="349">
        <v>2.89046</v>
      </c>
      <c r="D8" s="349">
        <v>4.9429799999999995</v>
      </c>
      <c r="E8" s="464">
        <v>9.7100000000000009</v>
      </c>
      <c r="F8" s="469">
        <f>D8*E8/100</f>
        <v>0.47996335799999995</v>
      </c>
      <c r="G8" s="470">
        <f>C8+D8</f>
        <v>7.8334399999999995</v>
      </c>
      <c r="I8" s="348" t="s">
        <v>634</v>
      </c>
      <c r="J8" s="349">
        <v>465.63200000000001</v>
      </c>
      <c r="K8" s="349">
        <v>1591.922</v>
      </c>
      <c r="L8" s="464">
        <v>11.37</v>
      </c>
      <c r="M8" s="469">
        <f>K8*L8/100</f>
        <v>181.00153139999998</v>
      </c>
      <c r="N8" s="470">
        <f>J8+K8</f>
        <v>2057.5540000000001</v>
      </c>
      <c r="P8" s="348" t="s">
        <v>634</v>
      </c>
      <c r="Q8" s="349">
        <v>2908.7910000000002</v>
      </c>
      <c r="R8" s="349">
        <v>3994.3449999999998</v>
      </c>
      <c r="S8" s="464">
        <v>12.08</v>
      </c>
      <c r="T8" s="469">
        <f>R8*S8/100</f>
        <v>482.51687599999997</v>
      </c>
      <c r="U8" s="470">
        <f>Q8+R8</f>
        <v>6903.1360000000004</v>
      </c>
    </row>
    <row r="11" spans="2:21" ht="38.25" customHeight="1" x14ac:dyDescent="0.2">
      <c r="B11" s="806" t="s">
        <v>630</v>
      </c>
      <c r="C11" s="807"/>
      <c r="D11" s="807"/>
      <c r="E11" s="807"/>
      <c r="F11" s="807"/>
      <c r="G11" s="807"/>
      <c r="I11" s="806" t="s">
        <v>646</v>
      </c>
      <c r="J11" s="807"/>
      <c r="K11" s="807"/>
      <c r="L11" s="807"/>
      <c r="M11" s="807"/>
      <c r="N11" s="807"/>
      <c r="P11" s="806" t="s">
        <v>631</v>
      </c>
      <c r="Q11" s="807"/>
      <c r="R11" s="807"/>
      <c r="S11" s="807"/>
      <c r="T11" s="807"/>
      <c r="U11" s="807"/>
    </row>
    <row r="12" spans="2:21" ht="13.5" thickBot="1" x14ac:dyDescent="0.25">
      <c r="B12" s="441"/>
      <c r="C12" s="441" t="s">
        <v>78</v>
      </c>
      <c r="D12" s="441" t="s">
        <v>309</v>
      </c>
      <c r="E12" s="461" t="s">
        <v>82</v>
      </c>
      <c r="F12" s="441" t="s">
        <v>310</v>
      </c>
      <c r="G12" s="441" t="s">
        <v>485</v>
      </c>
      <c r="I12" s="441"/>
      <c r="J12" s="441" t="s">
        <v>78</v>
      </c>
      <c r="K12" s="441" t="s">
        <v>309</v>
      </c>
      <c r="L12" s="461" t="s">
        <v>82</v>
      </c>
      <c r="M12" s="441" t="s">
        <v>310</v>
      </c>
      <c r="N12" s="441" t="s">
        <v>485</v>
      </c>
      <c r="P12" s="441"/>
      <c r="Q12" s="441" t="s">
        <v>78</v>
      </c>
      <c r="R12" s="441" t="s">
        <v>309</v>
      </c>
      <c r="S12" s="461" t="s">
        <v>82</v>
      </c>
      <c r="T12" s="441" t="s">
        <v>310</v>
      </c>
      <c r="U12" s="441" t="s">
        <v>485</v>
      </c>
    </row>
    <row r="13" spans="2:21" x14ac:dyDescent="0.2">
      <c r="B13" s="344" t="s">
        <v>119</v>
      </c>
      <c r="C13" s="550">
        <v>0.28975000000000001</v>
      </c>
      <c r="D13" s="345">
        <v>2.6539999999999998E-2</v>
      </c>
      <c r="E13" s="462">
        <v>86.89</v>
      </c>
      <c r="F13" s="465">
        <f t="shared" ref="F13:F19" si="0">D13*E13/100</f>
        <v>2.3060605999999997E-2</v>
      </c>
      <c r="G13" s="466">
        <f t="shared" ref="G13:G19" si="1">C13+D13</f>
        <v>0.31629000000000002</v>
      </c>
      <c r="I13" s="344" t="s">
        <v>119</v>
      </c>
      <c r="J13" s="345">
        <v>1.012</v>
      </c>
      <c r="K13" s="345">
        <v>0</v>
      </c>
      <c r="L13" s="462">
        <v>0</v>
      </c>
      <c r="M13" s="465">
        <f t="shared" ref="M13:M19" si="2">K13*L13/100</f>
        <v>0</v>
      </c>
      <c r="N13" s="466">
        <f t="shared" ref="N13:N19" si="3">J13+K13</f>
        <v>1.012</v>
      </c>
      <c r="P13" s="344" t="s">
        <v>119</v>
      </c>
      <c r="Q13" s="345">
        <v>252.97399999999999</v>
      </c>
      <c r="R13" s="345">
        <v>0</v>
      </c>
      <c r="S13" s="462">
        <v>0</v>
      </c>
      <c r="T13" s="465">
        <f t="shared" ref="T13:T19" si="4">R13*S13/100</f>
        <v>0</v>
      </c>
      <c r="U13" s="466">
        <f t="shared" ref="U13:U19" si="5">Q13+R13</f>
        <v>252.97399999999999</v>
      </c>
    </row>
    <row r="14" spans="2:21" x14ac:dyDescent="0.2">
      <c r="B14" s="346" t="s">
        <v>120</v>
      </c>
      <c r="C14" s="550">
        <v>0.42246</v>
      </c>
      <c r="D14" s="343">
        <v>0.32019999999999998</v>
      </c>
      <c r="E14" s="463">
        <v>37.32</v>
      </c>
      <c r="F14" s="467">
        <f t="shared" si="0"/>
        <v>0.11949864</v>
      </c>
      <c r="G14" s="468">
        <f t="shared" si="1"/>
        <v>0.74265999999999999</v>
      </c>
      <c r="I14" s="346" t="s">
        <v>120</v>
      </c>
      <c r="J14" s="343">
        <v>29.658000000000001</v>
      </c>
      <c r="K14" s="343">
        <v>18.693000000000001</v>
      </c>
      <c r="L14" s="463">
        <v>63.5</v>
      </c>
      <c r="M14" s="467">
        <f t="shared" si="2"/>
        <v>11.870055000000001</v>
      </c>
      <c r="N14" s="468">
        <f t="shared" si="3"/>
        <v>48.350999999999999</v>
      </c>
      <c r="P14" s="346" t="s">
        <v>120</v>
      </c>
      <c r="Q14" s="343">
        <v>1181.6469999999999</v>
      </c>
      <c r="R14" s="343">
        <v>605.66</v>
      </c>
      <c r="S14" s="463">
        <v>44.83</v>
      </c>
      <c r="T14" s="467">
        <f t="shared" si="4"/>
        <v>271.51737800000001</v>
      </c>
      <c r="U14" s="468">
        <f t="shared" si="5"/>
        <v>1787.3069999999998</v>
      </c>
    </row>
    <row r="15" spans="2:21" x14ac:dyDescent="0.2">
      <c r="B15" s="347" t="s">
        <v>121</v>
      </c>
      <c r="C15" s="550">
        <v>0.60029999999999994</v>
      </c>
      <c r="D15" s="343">
        <v>1.40649</v>
      </c>
      <c r="E15" s="463">
        <v>20.435676839178225</v>
      </c>
      <c r="F15" s="467">
        <f t="shared" si="0"/>
        <v>0.28742575117535785</v>
      </c>
      <c r="G15" s="468">
        <f t="shared" si="1"/>
        <v>2.0067900000000001</v>
      </c>
      <c r="I15" s="347" t="s">
        <v>121</v>
      </c>
      <c r="J15" s="343">
        <v>89.061999999999998</v>
      </c>
      <c r="K15" s="343">
        <v>287.22199999999998</v>
      </c>
      <c r="L15" s="463">
        <v>24.021688037562893</v>
      </c>
      <c r="M15" s="467">
        <f t="shared" si="2"/>
        <v>68.995572815248892</v>
      </c>
      <c r="N15" s="468">
        <f t="shared" si="3"/>
        <v>376.28399999999999</v>
      </c>
      <c r="P15" s="347" t="s">
        <v>121</v>
      </c>
      <c r="Q15" s="343">
        <v>782.12900000000002</v>
      </c>
      <c r="R15" s="343">
        <v>1463.3589999999999</v>
      </c>
      <c r="S15" s="463">
        <v>21.540360430098364</v>
      </c>
      <c r="T15" s="467">
        <f t="shared" si="4"/>
        <v>315.21280298628312</v>
      </c>
      <c r="U15" s="468">
        <f t="shared" si="5"/>
        <v>2245.4879999999998</v>
      </c>
    </row>
    <row r="16" spans="2:21" x14ac:dyDescent="0.2">
      <c r="B16" s="347" t="s">
        <v>122</v>
      </c>
      <c r="C16" s="550">
        <v>1.10812</v>
      </c>
      <c r="D16" s="343">
        <v>2.3425599999999998</v>
      </c>
      <c r="E16" s="463">
        <v>15.814127008455328</v>
      </c>
      <c r="F16" s="467">
        <f t="shared" si="0"/>
        <v>0.37045541364927109</v>
      </c>
      <c r="G16" s="468">
        <f t="shared" si="1"/>
        <v>3.4506799999999997</v>
      </c>
      <c r="I16" s="347" t="s">
        <v>122</v>
      </c>
      <c r="J16" s="343">
        <v>236.035</v>
      </c>
      <c r="K16" s="343">
        <v>903.19899999999996</v>
      </c>
      <c r="L16" s="463">
        <v>16.981860672866883</v>
      </c>
      <c r="M16" s="467">
        <f t="shared" si="2"/>
        <v>153.37999577872696</v>
      </c>
      <c r="N16" s="468">
        <f t="shared" si="3"/>
        <v>1139.2339999999999</v>
      </c>
      <c r="P16" s="347" t="s">
        <v>122</v>
      </c>
      <c r="Q16" s="343">
        <v>536.03800000000001</v>
      </c>
      <c r="R16" s="343">
        <v>1609.144</v>
      </c>
      <c r="S16" s="463">
        <v>18.643807328935004</v>
      </c>
      <c r="T16" s="467">
        <f t="shared" si="4"/>
        <v>300.00570700511787</v>
      </c>
      <c r="U16" s="468">
        <f t="shared" si="5"/>
        <v>2145.1819999999998</v>
      </c>
    </row>
    <row r="17" spans="2:21" x14ac:dyDescent="0.2">
      <c r="B17" s="347" t="s">
        <v>123</v>
      </c>
      <c r="C17" s="550">
        <v>0.38421</v>
      </c>
      <c r="D17" s="343">
        <v>0.78351000000000004</v>
      </c>
      <c r="E17" s="463">
        <v>28.26</v>
      </c>
      <c r="F17" s="467">
        <f t="shared" si="0"/>
        <v>0.22141992600000002</v>
      </c>
      <c r="G17" s="468">
        <f t="shared" si="1"/>
        <v>1.1677200000000001</v>
      </c>
      <c r="I17" s="347" t="s">
        <v>123</v>
      </c>
      <c r="J17" s="343">
        <v>92.257999999999996</v>
      </c>
      <c r="K17" s="343">
        <v>358.33300000000003</v>
      </c>
      <c r="L17" s="463">
        <v>27.89</v>
      </c>
      <c r="M17" s="467">
        <f t="shared" si="2"/>
        <v>99.939073700000009</v>
      </c>
      <c r="N17" s="468">
        <f t="shared" si="3"/>
        <v>450.59100000000001</v>
      </c>
      <c r="P17" s="347" t="s">
        <v>123</v>
      </c>
      <c r="Q17" s="343">
        <v>123.59399999999999</v>
      </c>
      <c r="R17" s="343">
        <v>295.517</v>
      </c>
      <c r="S17" s="463">
        <v>24.33</v>
      </c>
      <c r="T17" s="467">
        <f t="shared" si="4"/>
        <v>71.899286099999983</v>
      </c>
      <c r="U17" s="468">
        <f t="shared" si="5"/>
        <v>419.11099999999999</v>
      </c>
    </row>
    <row r="18" spans="2:21" x14ac:dyDescent="0.2">
      <c r="B18" s="347" t="s">
        <v>124</v>
      </c>
      <c r="C18" s="550">
        <v>7.9420000000000004E-2</v>
      </c>
      <c r="D18" s="343">
        <v>6.3670000000000004E-2</v>
      </c>
      <c r="E18" s="463">
        <v>85.05</v>
      </c>
      <c r="F18" s="467">
        <f t="shared" si="0"/>
        <v>5.4151335000000002E-2</v>
      </c>
      <c r="G18" s="468">
        <f t="shared" si="1"/>
        <v>0.14308999999999999</v>
      </c>
      <c r="I18" s="347" t="s">
        <v>124</v>
      </c>
      <c r="J18" s="343">
        <v>16.146000000000001</v>
      </c>
      <c r="K18" s="343">
        <v>24.475000000000001</v>
      </c>
      <c r="L18" s="463">
        <v>85.12</v>
      </c>
      <c r="M18" s="467">
        <f t="shared" si="2"/>
        <v>20.833120000000005</v>
      </c>
      <c r="N18" s="468">
        <f t="shared" si="3"/>
        <v>40.621000000000002</v>
      </c>
      <c r="P18" s="347" t="s">
        <v>124</v>
      </c>
      <c r="Q18" s="343">
        <v>25.454000000000001</v>
      </c>
      <c r="R18" s="343">
        <v>20.666</v>
      </c>
      <c r="S18" s="463">
        <v>79.849999999999994</v>
      </c>
      <c r="T18" s="467">
        <f t="shared" si="4"/>
        <v>16.501800999999997</v>
      </c>
      <c r="U18" s="468">
        <f t="shared" si="5"/>
        <v>46.120000000000005</v>
      </c>
    </row>
    <row r="19" spans="2:21" ht="13.5" thickBot="1" x14ac:dyDescent="0.25">
      <c r="B19" s="348" t="s">
        <v>125</v>
      </c>
      <c r="C19" s="550">
        <v>6.1900000000000002E-3</v>
      </c>
      <c r="D19" s="349">
        <v>0</v>
      </c>
      <c r="E19" s="464">
        <v>0</v>
      </c>
      <c r="F19" s="469">
        <f t="shared" si="0"/>
        <v>0</v>
      </c>
      <c r="G19" s="470">
        <f t="shared" si="1"/>
        <v>6.1900000000000002E-3</v>
      </c>
      <c r="I19" s="348" t="s">
        <v>125</v>
      </c>
      <c r="J19" s="349">
        <v>1.4610000000000001</v>
      </c>
      <c r="K19" s="349">
        <v>0</v>
      </c>
      <c r="L19" s="464">
        <v>0</v>
      </c>
      <c r="M19" s="469">
        <f t="shared" si="2"/>
        <v>0</v>
      </c>
      <c r="N19" s="470">
        <f t="shared" si="3"/>
        <v>1.4610000000000001</v>
      </c>
      <c r="P19" s="348" t="s">
        <v>125</v>
      </c>
      <c r="Q19" s="349">
        <v>6.9550000000000001</v>
      </c>
      <c r="R19" s="349">
        <v>0</v>
      </c>
      <c r="S19" s="464">
        <v>0</v>
      </c>
      <c r="T19" s="469">
        <f t="shared" si="4"/>
        <v>0</v>
      </c>
      <c r="U19" s="470">
        <f t="shared" si="5"/>
        <v>6.9550000000000001</v>
      </c>
    </row>
    <row r="20" spans="2:21" x14ac:dyDescent="0.2">
      <c r="C20" s="583"/>
    </row>
    <row r="22" spans="2:21" ht="38.25" customHeight="1" x14ac:dyDescent="0.2">
      <c r="B22" s="806" t="s">
        <v>632</v>
      </c>
      <c r="C22" s="807"/>
      <c r="D22" s="807"/>
      <c r="E22" s="807"/>
      <c r="F22" s="807"/>
      <c r="G22" s="807"/>
      <c r="I22" s="806" t="s">
        <v>647</v>
      </c>
      <c r="J22" s="807"/>
      <c r="K22" s="807"/>
      <c r="L22" s="807"/>
      <c r="M22" s="807"/>
      <c r="N22" s="807"/>
      <c r="P22" s="806" t="s">
        <v>633</v>
      </c>
      <c r="Q22" s="807"/>
      <c r="R22" s="807"/>
      <c r="S22" s="807"/>
      <c r="T22" s="807"/>
      <c r="U22" s="807"/>
    </row>
    <row r="23" spans="2:21" ht="13.5" thickBot="1" x14ac:dyDescent="0.25">
      <c r="B23" s="441"/>
      <c r="C23" s="441" t="s">
        <v>78</v>
      </c>
      <c r="D23" s="441" t="s">
        <v>309</v>
      </c>
      <c r="E23" s="461" t="s">
        <v>82</v>
      </c>
      <c r="F23" s="441" t="s">
        <v>310</v>
      </c>
      <c r="G23" s="441" t="s">
        <v>485</v>
      </c>
      <c r="I23" s="441"/>
      <c r="J23" s="441" t="s">
        <v>78</v>
      </c>
      <c r="K23" s="441" t="s">
        <v>309</v>
      </c>
      <c r="L23" s="461" t="s">
        <v>82</v>
      </c>
      <c r="M23" s="441" t="s">
        <v>310</v>
      </c>
      <c r="N23" s="441" t="s">
        <v>485</v>
      </c>
      <c r="P23" s="441"/>
      <c r="Q23" s="441" t="s">
        <v>78</v>
      </c>
      <c r="R23" s="441" t="s">
        <v>309</v>
      </c>
      <c r="S23" s="461" t="s">
        <v>82</v>
      </c>
      <c r="T23" s="441" t="s">
        <v>310</v>
      </c>
      <c r="U23" s="441" t="s">
        <v>485</v>
      </c>
    </row>
    <row r="24" spans="2:21" x14ac:dyDescent="0.2">
      <c r="B24" s="344" t="s">
        <v>127</v>
      </c>
      <c r="C24" s="345">
        <v>0.21883000000000002</v>
      </c>
      <c r="D24" s="345">
        <v>0.16050999999999999</v>
      </c>
      <c r="E24" s="462">
        <v>59.94</v>
      </c>
      <c r="F24" s="465">
        <f t="shared" ref="F24:F32" si="6">D24*E24/100</f>
        <v>9.6209693999999985E-2</v>
      </c>
      <c r="G24" s="466">
        <f t="shared" ref="G24:G32" si="7">C24+D24</f>
        <v>0.37934000000000001</v>
      </c>
      <c r="I24" s="344" t="s">
        <v>127</v>
      </c>
      <c r="J24" s="345">
        <v>0.13200000000000001</v>
      </c>
      <c r="K24" s="345">
        <v>0.115</v>
      </c>
      <c r="L24" s="462">
        <v>54.14</v>
      </c>
      <c r="M24" s="465">
        <f t="shared" ref="M24:M32" si="8">K24*L24/100</f>
        <v>6.2261000000000004E-2</v>
      </c>
      <c r="N24" s="466">
        <f t="shared" ref="N24:N32" si="9">J24+K24</f>
        <v>0.247</v>
      </c>
      <c r="P24" s="344" t="s">
        <v>127</v>
      </c>
      <c r="Q24" s="345">
        <v>59.231999999999999</v>
      </c>
      <c r="R24" s="345">
        <v>330.74400000000003</v>
      </c>
      <c r="S24" s="462">
        <v>71.78</v>
      </c>
      <c r="T24" s="465">
        <f t="shared" ref="T24:T32" si="10">R24*S24/100</f>
        <v>237.40804320000004</v>
      </c>
      <c r="U24" s="466">
        <f t="shared" ref="U24:U32" si="11">Q24+R24</f>
        <v>389.976</v>
      </c>
    </row>
    <row r="25" spans="2:21" x14ac:dyDescent="0.2">
      <c r="B25" s="346" t="s">
        <v>128</v>
      </c>
      <c r="C25" s="343">
        <v>0.18797999999999998</v>
      </c>
      <c r="D25" s="343">
        <v>0.10108</v>
      </c>
      <c r="E25" s="463">
        <v>38.090000000000003</v>
      </c>
      <c r="F25" s="467">
        <f t="shared" si="6"/>
        <v>3.8501372000000006E-2</v>
      </c>
      <c r="G25" s="468">
        <f t="shared" si="7"/>
        <v>0.28905999999999998</v>
      </c>
      <c r="I25" s="346" t="s">
        <v>128</v>
      </c>
      <c r="J25" s="343">
        <v>5.2469999999999999</v>
      </c>
      <c r="K25" s="343">
        <v>3.145</v>
      </c>
      <c r="L25" s="463">
        <v>38.340000000000003</v>
      </c>
      <c r="M25" s="467">
        <f t="shared" si="8"/>
        <v>1.2057930000000001</v>
      </c>
      <c r="N25" s="468">
        <f t="shared" si="9"/>
        <v>8.3919999999999995</v>
      </c>
      <c r="P25" s="346" t="s">
        <v>128</v>
      </c>
      <c r="Q25" s="343">
        <v>518.63099999999997</v>
      </c>
      <c r="R25" s="343">
        <v>202.184</v>
      </c>
      <c r="S25" s="463">
        <v>32.79</v>
      </c>
      <c r="T25" s="467">
        <f t="shared" si="10"/>
        <v>66.29613359999999</v>
      </c>
      <c r="U25" s="468">
        <f t="shared" si="11"/>
        <v>720.81499999999994</v>
      </c>
    </row>
    <row r="26" spans="2:21" x14ac:dyDescent="0.2">
      <c r="B26" s="346" t="s">
        <v>129</v>
      </c>
      <c r="C26" s="343">
        <v>0.50597999999999999</v>
      </c>
      <c r="D26" s="343">
        <v>0.17238999999999999</v>
      </c>
      <c r="E26" s="463">
        <v>39.14</v>
      </c>
      <c r="F26" s="467">
        <f t="shared" si="6"/>
        <v>6.7473445999999992E-2</v>
      </c>
      <c r="G26" s="468">
        <f t="shared" si="7"/>
        <v>0.67836999999999992</v>
      </c>
      <c r="I26" s="346" t="s">
        <v>129</v>
      </c>
      <c r="J26" s="343">
        <v>53.246000000000002</v>
      </c>
      <c r="K26" s="343">
        <v>29.795999999999999</v>
      </c>
      <c r="L26" s="463">
        <v>48.45</v>
      </c>
      <c r="M26" s="467">
        <f t="shared" si="8"/>
        <v>14.436162000000001</v>
      </c>
      <c r="N26" s="468">
        <f t="shared" si="9"/>
        <v>83.042000000000002</v>
      </c>
      <c r="P26" s="346" t="s">
        <v>129</v>
      </c>
      <c r="Q26" s="343">
        <v>1360.5530000000001</v>
      </c>
      <c r="R26" s="343">
        <v>388.28399999999999</v>
      </c>
      <c r="S26" s="463">
        <v>42.54</v>
      </c>
      <c r="T26" s="467">
        <f t="shared" si="10"/>
        <v>165.1760136</v>
      </c>
      <c r="U26" s="468">
        <f t="shared" si="11"/>
        <v>1748.837</v>
      </c>
    </row>
    <row r="27" spans="2:21" x14ac:dyDescent="0.2">
      <c r="B27" s="346" t="s">
        <v>130</v>
      </c>
      <c r="C27" s="343">
        <v>0.24321999999999999</v>
      </c>
      <c r="D27" s="343">
        <v>0.80929999999999991</v>
      </c>
      <c r="E27" s="463">
        <v>25.61</v>
      </c>
      <c r="F27" s="467">
        <f t="shared" si="6"/>
        <v>0.20726172999999995</v>
      </c>
      <c r="G27" s="468">
        <f t="shared" si="7"/>
        <v>1.0525199999999999</v>
      </c>
      <c r="I27" s="346" t="s">
        <v>130</v>
      </c>
      <c r="J27" s="343">
        <v>40.554000000000002</v>
      </c>
      <c r="K27" s="343">
        <v>174.61600000000001</v>
      </c>
      <c r="L27" s="463">
        <v>28.2</v>
      </c>
      <c r="M27" s="467">
        <f t="shared" si="8"/>
        <v>49.241712000000007</v>
      </c>
      <c r="N27" s="468">
        <f t="shared" si="9"/>
        <v>215.17000000000002</v>
      </c>
      <c r="P27" s="346" t="s">
        <v>130</v>
      </c>
      <c r="Q27" s="343">
        <v>287.43900000000002</v>
      </c>
      <c r="R27" s="343">
        <v>1006.778</v>
      </c>
      <c r="S27" s="463">
        <v>26.93</v>
      </c>
      <c r="T27" s="467">
        <f t="shared" si="10"/>
        <v>271.12531539999998</v>
      </c>
      <c r="U27" s="468">
        <f t="shared" si="11"/>
        <v>1294.2170000000001</v>
      </c>
    </row>
    <row r="28" spans="2:21" x14ac:dyDescent="0.2">
      <c r="B28" s="346" t="s">
        <v>131</v>
      </c>
      <c r="C28" s="343">
        <v>0.99070000000000003</v>
      </c>
      <c r="D28" s="343">
        <v>1.8103399999999998</v>
      </c>
      <c r="E28" s="463">
        <v>17.190000000000001</v>
      </c>
      <c r="F28" s="467">
        <f t="shared" si="6"/>
        <v>0.31119744599999999</v>
      </c>
      <c r="G28" s="468">
        <f t="shared" si="7"/>
        <v>2.80104</v>
      </c>
      <c r="I28" s="346" t="s">
        <v>131</v>
      </c>
      <c r="J28" s="343">
        <v>187.97</v>
      </c>
      <c r="K28" s="343">
        <v>545.87400000000002</v>
      </c>
      <c r="L28" s="463">
        <v>18.510000000000002</v>
      </c>
      <c r="M28" s="467">
        <f t="shared" si="8"/>
        <v>101.04127740000001</v>
      </c>
      <c r="N28" s="468">
        <f t="shared" si="9"/>
        <v>733.84400000000005</v>
      </c>
      <c r="P28" s="346" t="s">
        <v>131</v>
      </c>
      <c r="Q28" s="343">
        <v>501.78699999999998</v>
      </c>
      <c r="R28" s="343">
        <v>1341.068</v>
      </c>
      <c r="S28" s="463">
        <v>18.34</v>
      </c>
      <c r="T28" s="467">
        <f t="shared" si="10"/>
        <v>245.9518712</v>
      </c>
      <c r="U28" s="468">
        <f t="shared" si="11"/>
        <v>1842.855</v>
      </c>
    </row>
    <row r="29" spans="2:21" x14ac:dyDescent="0.2">
      <c r="B29" s="346" t="s">
        <v>132</v>
      </c>
      <c r="C29" s="343">
        <v>0.58953</v>
      </c>
      <c r="D29" s="343">
        <v>1.1454800000000001</v>
      </c>
      <c r="E29" s="463">
        <v>21.44</v>
      </c>
      <c r="F29" s="467">
        <f t="shared" si="6"/>
        <v>0.24559091200000002</v>
      </c>
      <c r="G29" s="468">
        <f t="shared" si="7"/>
        <v>1.7350099999999999</v>
      </c>
      <c r="I29" s="346" t="s">
        <v>132</v>
      </c>
      <c r="J29" s="343">
        <v>137.36699999999999</v>
      </c>
      <c r="K29" s="343">
        <v>462.37099999999998</v>
      </c>
      <c r="L29" s="463">
        <v>24.18</v>
      </c>
      <c r="M29" s="467">
        <f t="shared" si="8"/>
        <v>111.80130779999999</v>
      </c>
      <c r="N29" s="468">
        <f t="shared" si="9"/>
        <v>599.73799999999994</v>
      </c>
      <c r="P29" s="346" t="s">
        <v>132</v>
      </c>
      <c r="Q29" s="343">
        <v>156.06700000000001</v>
      </c>
      <c r="R29" s="343">
        <v>513.72799999999995</v>
      </c>
      <c r="S29" s="463">
        <v>24.17</v>
      </c>
      <c r="T29" s="467">
        <f t="shared" si="10"/>
        <v>124.1680576</v>
      </c>
      <c r="U29" s="468">
        <f t="shared" si="11"/>
        <v>669.79499999999996</v>
      </c>
    </row>
    <row r="30" spans="2:21" x14ac:dyDescent="0.2">
      <c r="B30" s="346" t="s">
        <v>133</v>
      </c>
      <c r="C30" s="343">
        <v>0.14804</v>
      </c>
      <c r="D30" s="343">
        <v>0.72811000000000003</v>
      </c>
      <c r="E30" s="463">
        <v>30.78</v>
      </c>
      <c r="F30" s="467">
        <f t="shared" si="6"/>
        <v>0.22411225800000001</v>
      </c>
      <c r="G30" s="468">
        <f t="shared" si="7"/>
        <v>0.87614999999999998</v>
      </c>
      <c r="I30" s="346" t="s">
        <v>133</v>
      </c>
      <c r="J30" s="343">
        <v>39.594000000000001</v>
      </c>
      <c r="K30" s="343">
        <v>359.25700000000001</v>
      </c>
      <c r="L30" s="463">
        <v>29.58</v>
      </c>
      <c r="M30" s="467">
        <f t="shared" si="8"/>
        <v>106.26822060000001</v>
      </c>
      <c r="N30" s="468">
        <f t="shared" si="9"/>
        <v>398.851</v>
      </c>
      <c r="P30" s="346" t="s">
        <v>133</v>
      </c>
      <c r="Q30" s="343">
        <v>24.713999999999999</v>
      </c>
      <c r="R30" s="343">
        <v>206.084</v>
      </c>
      <c r="S30" s="463">
        <v>29.79</v>
      </c>
      <c r="T30" s="467">
        <f t="shared" si="10"/>
        <v>61.392423600000001</v>
      </c>
      <c r="U30" s="468">
        <f t="shared" si="11"/>
        <v>230.798</v>
      </c>
    </row>
    <row r="31" spans="2:21" x14ac:dyDescent="0.2">
      <c r="B31" s="346" t="s">
        <v>134</v>
      </c>
      <c r="C31" s="343">
        <v>4.2900000000000004E-3</v>
      </c>
      <c r="D31" s="343">
        <v>1.5779999999999999E-2</v>
      </c>
      <c r="E31" s="463">
        <v>83.08</v>
      </c>
      <c r="F31" s="467">
        <f t="shared" si="6"/>
        <v>1.3110023999999998E-2</v>
      </c>
      <c r="G31" s="468">
        <f t="shared" si="7"/>
        <v>2.0069999999999998E-2</v>
      </c>
      <c r="I31" s="346" t="s">
        <v>134</v>
      </c>
      <c r="J31" s="343">
        <v>1.095</v>
      </c>
      <c r="K31" s="343">
        <v>16.748000000000001</v>
      </c>
      <c r="L31" s="463">
        <v>83.08</v>
      </c>
      <c r="M31" s="467">
        <f t="shared" si="8"/>
        <v>13.914238400000002</v>
      </c>
      <c r="N31" s="468">
        <f t="shared" si="9"/>
        <v>17.843</v>
      </c>
      <c r="P31" s="346" t="s">
        <v>134</v>
      </c>
      <c r="Q31" s="343">
        <v>0.31</v>
      </c>
      <c r="R31" s="343">
        <v>5.4740000000000002</v>
      </c>
      <c r="S31" s="463">
        <v>83.08</v>
      </c>
      <c r="T31" s="467">
        <f t="shared" si="10"/>
        <v>4.5477992</v>
      </c>
      <c r="U31" s="468">
        <f t="shared" si="11"/>
        <v>5.7839999999999998</v>
      </c>
    </row>
    <row r="32" spans="2:21" ht="13.5" thickBot="1" x14ac:dyDescent="0.25">
      <c r="B32" s="348" t="s">
        <v>135</v>
      </c>
      <c r="C32" s="349">
        <v>1.8799999999999999E-3</v>
      </c>
      <c r="D32" s="349">
        <v>0</v>
      </c>
      <c r="E32" s="464">
        <v>0</v>
      </c>
      <c r="F32" s="469">
        <f t="shared" si="6"/>
        <v>0</v>
      </c>
      <c r="G32" s="470">
        <f t="shared" si="7"/>
        <v>1.8799999999999999E-3</v>
      </c>
      <c r="I32" s="348" t="s">
        <v>135</v>
      </c>
      <c r="J32" s="349">
        <v>0.42699999999999999</v>
      </c>
      <c r="K32" s="349">
        <v>0</v>
      </c>
      <c r="L32" s="464">
        <v>0</v>
      </c>
      <c r="M32" s="469">
        <f t="shared" si="8"/>
        <v>0</v>
      </c>
      <c r="N32" s="470">
        <f t="shared" si="9"/>
        <v>0.42699999999999999</v>
      </c>
      <c r="P32" s="348" t="s">
        <v>135</v>
      </c>
      <c r="Q32" s="349">
        <v>5.8000000000000003E-2</v>
      </c>
      <c r="R32" s="349">
        <v>0</v>
      </c>
      <c r="S32" s="464">
        <v>0</v>
      </c>
      <c r="T32" s="469">
        <f t="shared" si="10"/>
        <v>0</v>
      </c>
      <c r="U32" s="470">
        <f t="shared" si="11"/>
        <v>5.8000000000000003E-2</v>
      </c>
    </row>
    <row r="35" spans="2:21" ht="29.25" customHeight="1" x14ac:dyDescent="0.2">
      <c r="B35" s="806" t="s">
        <v>383</v>
      </c>
      <c r="C35" s="807"/>
      <c r="D35" s="807"/>
      <c r="E35" s="807"/>
      <c r="F35" s="807"/>
      <c r="G35" s="807"/>
      <c r="I35" s="806" t="s">
        <v>384</v>
      </c>
      <c r="J35" s="807"/>
      <c r="K35" s="807"/>
      <c r="L35" s="807"/>
      <c r="M35" s="807"/>
      <c r="N35" s="807"/>
      <c r="P35" s="806" t="s">
        <v>385</v>
      </c>
      <c r="Q35" s="807"/>
      <c r="R35" s="807"/>
      <c r="S35" s="807"/>
      <c r="T35" s="807"/>
      <c r="U35" s="807"/>
    </row>
    <row r="36" spans="2:21" ht="39" thickBot="1" x14ac:dyDescent="0.25">
      <c r="B36" s="441"/>
      <c r="C36" s="441"/>
      <c r="D36" s="441"/>
      <c r="E36" s="441"/>
      <c r="F36" s="441"/>
      <c r="G36" s="342" t="s">
        <v>476</v>
      </c>
      <c r="I36" s="441"/>
      <c r="J36" s="441"/>
      <c r="K36" s="441"/>
      <c r="L36" s="441"/>
      <c r="M36" s="441"/>
      <c r="N36" s="342" t="s">
        <v>487</v>
      </c>
      <c r="P36" s="441"/>
      <c r="Q36" s="441"/>
      <c r="R36" s="441"/>
      <c r="S36" s="441"/>
      <c r="T36" s="441"/>
      <c r="U36" s="342" t="s">
        <v>477</v>
      </c>
    </row>
    <row r="37" spans="2:21" x14ac:dyDescent="0.2">
      <c r="B37" s="344" t="s">
        <v>634</v>
      </c>
      <c r="C37" s="345"/>
      <c r="D37" s="345"/>
      <c r="E37" s="345"/>
      <c r="F37" s="345"/>
      <c r="G37" s="466">
        <f>G8</f>
        <v>7.8334399999999995</v>
      </c>
      <c r="I37" s="344" t="s">
        <v>634</v>
      </c>
      <c r="J37" s="345"/>
      <c r="K37" s="345"/>
      <c r="L37" s="345"/>
      <c r="M37" s="345"/>
      <c r="N37" s="466">
        <f>N8</f>
        <v>2057.5540000000001</v>
      </c>
      <c r="P37" s="344" t="s">
        <v>634</v>
      </c>
      <c r="Q37" s="345"/>
      <c r="R37" s="345"/>
      <c r="S37" s="345"/>
      <c r="T37" s="345"/>
      <c r="U37" s="466">
        <f>U8</f>
        <v>6903.1360000000004</v>
      </c>
    </row>
    <row r="38" spans="2:21" ht="25.5" x14ac:dyDescent="0.2">
      <c r="B38" s="350" t="s">
        <v>642</v>
      </c>
      <c r="C38" s="343"/>
      <c r="D38" s="343"/>
      <c r="E38" s="343"/>
      <c r="F38" s="343"/>
      <c r="G38" s="468">
        <f>G6-G8</f>
        <v>23.607289999999999</v>
      </c>
      <c r="I38" s="350" t="s">
        <v>642</v>
      </c>
      <c r="J38" s="343"/>
      <c r="K38" s="343"/>
      <c r="L38" s="343"/>
      <c r="M38" s="343"/>
      <c r="N38" s="468">
        <f>N6-N8</f>
        <v>6326.848</v>
      </c>
      <c r="P38" s="350" t="s">
        <v>642</v>
      </c>
      <c r="Q38" s="343"/>
      <c r="R38" s="343"/>
      <c r="S38" s="343"/>
      <c r="T38" s="343"/>
      <c r="U38" s="468">
        <f>U6-U8</f>
        <v>24691.090000000004</v>
      </c>
    </row>
    <row r="39" spans="2:21" ht="13.5" thickBot="1" x14ac:dyDescent="0.25">
      <c r="B39" s="348" t="s">
        <v>93</v>
      </c>
      <c r="C39" s="349"/>
      <c r="D39" s="349"/>
      <c r="E39" s="349"/>
      <c r="F39" s="349"/>
      <c r="G39" s="470">
        <f>G7</f>
        <v>69.355919999999998</v>
      </c>
      <c r="I39" s="348" t="s">
        <v>93</v>
      </c>
      <c r="J39" s="349"/>
      <c r="K39" s="349"/>
      <c r="L39" s="349"/>
      <c r="M39" s="349"/>
      <c r="N39" s="470">
        <f>N7</f>
        <v>11587.5</v>
      </c>
      <c r="P39" s="348" t="s">
        <v>93</v>
      </c>
      <c r="Q39" s="349"/>
      <c r="R39" s="349"/>
      <c r="S39" s="349"/>
      <c r="T39" s="349"/>
      <c r="U39" s="470">
        <f>U7</f>
        <v>78372.944000000003</v>
      </c>
    </row>
  </sheetData>
  <mergeCells count="12">
    <mergeCell ref="B3:G3"/>
    <mergeCell ref="I3:N3"/>
    <mergeCell ref="P3:U3"/>
    <mergeCell ref="B35:G35"/>
    <mergeCell ref="I35:N35"/>
    <mergeCell ref="P35:U35"/>
    <mergeCell ref="B11:G11"/>
    <mergeCell ref="I11:N11"/>
    <mergeCell ref="P11:U11"/>
    <mergeCell ref="B22:G22"/>
    <mergeCell ref="I22:N22"/>
    <mergeCell ref="P22:U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2:G18"/>
  <sheetViews>
    <sheetView workbookViewId="0"/>
  </sheetViews>
  <sheetFormatPr defaultRowHeight="12.75" x14ac:dyDescent="0.2"/>
  <cols>
    <col min="2" max="2" width="5.625" bestFit="1" customWidth="1"/>
    <col min="3" max="3" width="39.125" bestFit="1" customWidth="1"/>
    <col min="4" max="7" width="20.625" customWidth="1"/>
  </cols>
  <sheetData>
    <row r="2" spans="2:7" ht="13.5" thickBot="1" x14ac:dyDescent="0.25"/>
    <row r="3" spans="2:7" ht="38.25" x14ac:dyDescent="0.2">
      <c r="B3" s="553"/>
      <c r="C3" s="554"/>
      <c r="D3" s="555" t="s">
        <v>693</v>
      </c>
      <c r="E3" s="556" t="s">
        <v>694</v>
      </c>
      <c r="F3" s="556" t="s">
        <v>695</v>
      </c>
      <c r="G3" s="557" t="s">
        <v>696</v>
      </c>
    </row>
    <row r="4" spans="2:7" x14ac:dyDescent="0.2">
      <c r="B4" s="558"/>
      <c r="C4" s="559" t="s">
        <v>699</v>
      </c>
      <c r="D4" s="560">
        <f>SUM(D5:D18)</f>
        <v>3830</v>
      </c>
      <c r="E4" s="560">
        <f t="shared" ref="E4:F4" si="0">SUM(E5:E18)</f>
        <v>3735</v>
      </c>
      <c r="F4" s="560">
        <f t="shared" si="0"/>
        <v>2183</v>
      </c>
      <c r="G4" s="561">
        <f>SUM(G5:G18)</f>
        <v>3482</v>
      </c>
    </row>
    <row r="5" spans="2:7" x14ac:dyDescent="0.2">
      <c r="B5" s="562" t="s">
        <v>313</v>
      </c>
      <c r="C5" s="563" t="s">
        <v>286</v>
      </c>
      <c r="D5" s="564">
        <v>284</v>
      </c>
      <c r="E5" s="564">
        <v>277</v>
      </c>
      <c r="F5" s="564">
        <v>191</v>
      </c>
      <c r="G5" s="565">
        <v>243</v>
      </c>
    </row>
    <row r="6" spans="2:7" x14ac:dyDescent="0.2">
      <c r="B6" s="562" t="s">
        <v>325</v>
      </c>
      <c r="C6" s="563" t="s">
        <v>307</v>
      </c>
      <c r="D6" s="564">
        <v>321</v>
      </c>
      <c r="E6" s="564">
        <v>318</v>
      </c>
      <c r="F6" s="564">
        <v>169</v>
      </c>
      <c r="G6" s="565">
        <v>304</v>
      </c>
    </row>
    <row r="7" spans="2:7" x14ac:dyDescent="0.2">
      <c r="B7" s="562" t="s">
        <v>319</v>
      </c>
      <c r="C7" s="563" t="s">
        <v>287</v>
      </c>
      <c r="D7" s="564">
        <v>362</v>
      </c>
      <c r="E7" s="564">
        <v>352</v>
      </c>
      <c r="F7" s="564">
        <v>189</v>
      </c>
      <c r="G7" s="565">
        <v>326</v>
      </c>
    </row>
    <row r="8" spans="2:7" x14ac:dyDescent="0.2">
      <c r="B8" s="562" t="s">
        <v>317</v>
      </c>
      <c r="C8" s="563" t="s">
        <v>288</v>
      </c>
      <c r="D8" s="564">
        <v>150</v>
      </c>
      <c r="E8" s="564">
        <v>146</v>
      </c>
      <c r="F8" s="564">
        <v>68</v>
      </c>
      <c r="G8" s="565">
        <v>141</v>
      </c>
    </row>
    <row r="9" spans="2:7" x14ac:dyDescent="0.2">
      <c r="B9" s="562" t="s">
        <v>315</v>
      </c>
      <c r="C9" s="563" t="s">
        <v>305</v>
      </c>
      <c r="D9" s="564">
        <v>68</v>
      </c>
      <c r="E9" s="564">
        <v>67</v>
      </c>
      <c r="F9" s="564">
        <v>28</v>
      </c>
      <c r="G9" s="565">
        <v>61</v>
      </c>
    </row>
    <row r="10" spans="2:7" x14ac:dyDescent="0.2">
      <c r="B10" s="562" t="s">
        <v>320</v>
      </c>
      <c r="C10" s="563" t="s">
        <v>289</v>
      </c>
      <c r="D10" s="564">
        <v>105</v>
      </c>
      <c r="E10" s="564">
        <v>104</v>
      </c>
      <c r="F10" s="564">
        <v>59</v>
      </c>
      <c r="G10" s="565">
        <v>102</v>
      </c>
    </row>
    <row r="11" spans="2:7" x14ac:dyDescent="0.2">
      <c r="B11" s="562" t="s">
        <v>321</v>
      </c>
      <c r="C11" s="563" t="s">
        <v>306</v>
      </c>
      <c r="D11" s="564">
        <v>281</v>
      </c>
      <c r="E11" s="564">
        <v>273</v>
      </c>
      <c r="F11" s="564">
        <v>154</v>
      </c>
      <c r="G11" s="565">
        <v>265</v>
      </c>
    </row>
    <row r="12" spans="2:7" x14ac:dyDescent="0.2">
      <c r="B12" s="562" t="s">
        <v>318</v>
      </c>
      <c r="C12" s="563" t="s">
        <v>290</v>
      </c>
      <c r="D12" s="564">
        <v>171</v>
      </c>
      <c r="E12" s="564">
        <v>170</v>
      </c>
      <c r="F12" s="564">
        <v>80</v>
      </c>
      <c r="G12" s="565">
        <v>164</v>
      </c>
    </row>
    <row r="13" spans="2:7" x14ac:dyDescent="0.2">
      <c r="B13" s="562" t="s">
        <v>312</v>
      </c>
      <c r="C13" s="563" t="s">
        <v>291</v>
      </c>
      <c r="D13" s="564">
        <v>186</v>
      </c>
      <c r="E13" s="564">
        <v>160</v>
      </c>
      <c r="F13" s="564">
        <v>125</v>
      </c>
      <c r="G13" s="565">
        <v>128</v>
      </c>
    </row>
    <row r="14" spans="2:7" x14ac:dyDescent="0.2">
      <c r="B14" s="562" t="s">
        <v>322</v>
      </c>
      <c r="C14" s="563" t="s">
        <v>292</v>
      </c>
      <c r="D14" s="564">
        <v>374</v>
      </c>
      <c r="E14" s="564">
        <v>369</v>
      </c>
      <c r="F14" s="564">
        <v>225</v>
      </c>
      <c r="G14" s="565">
        <v>352</v>
      </c>
    </row>
    <row r="15" spans="2:7" x14ac:dyDescent="0.2">
      <c r="B15" s="562" t="s">
        <v>323</v>
      </c>
      <c r="C15" s="563" t="s">
        <v>293</v>
      </c>
      <c r="D15" s="564">
        <v>361</v>
      </c>
      <c r="E15" s="564">
        <v>354</v>
      </c>
      <c r="F15" s="564">
        <v>227</v>
      </c>
      <c r="G15" s="565">
        <v>345</v>
      </c>
    </row>
    <row r="16" spans="2:7" x14ac:dyDescent="0.2">
      <c r="B16" s="562" t="s">
        <v>324</v>
      </c>
      <c r="C16" s="563" t="s">
        <v>294</v>
      </c>
      <c r="D16" s="564">
        <v>311</v>
      </c>
      <c r="E16" s="564">
        <v>310</v>
      </c>
      <c r="F16" s="564">
        <v>174</v>
      </c>
      <c r="G16" s="565">
        <v>295</v>
      </c>
    </row>
    <row r="17" spans="2:7" x14ac:dyDescent="0.2">
      <c r="B17" s="562" t="s">
        <v>316</v>
      </c>
      <c r="C17" s="563" t="s">
        <v>295</v>
      </c>
      <c r="D17" s="564">
        <v>338</v>
      </c>
      <c r="E17" s="564">
        <v>322</v>
      </c>
      <c r="F17" s="564">
        <v>205</v>
      </c>
      <c r="G17" s="565">
        <v>299</v>
      </c>
    </row>
    <row r="18" spans="2:7" ht="13.5" thickBot="1" x14ac:dyDescent="0.25">
      <c r="B18" s="566" t="s">
        <v>314</v>
      </c>
      <c r="C18" s="567" t="s">
        <v>296</v>
      </c>
      <c r="D18" s="568">
        <v>518</v>
      </c>
      <c r="E18" s="568">
        <v>513</v>
      </c>
      <c r="F18" s="568">
        <v>289</v>
      </c>
      <c r="G18" s="569">
        <v>457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1:L576"/>
  <sheetViews>
    <sheetView workbookViewId="0"/>
  </sheetViews>
  <sheetFormatPr defaultRowHeight="12.75" x14ac:dyDescent="0.2"/>
  <cols>
    <col min="1" max="1" width="9" style="585"/>
    <col min="2" max="4" width="30.625" style="585" customWidth="1"/>
    <col min="5" max="5" width="21.125" style="585" customWidth="1"/>
    <col min="6" max="6" width="28.125" style="585" bestFit="1" customWidth="1"/>
    <col min="7" max="7" width="25.875" style="585" bestFit="1" customWidth="1"/>
    <col min="8" max="16384" width="9" style="585"/>
  </cols>
  <sheetData>
    <row r="1" spans="2:9" x14ac:dyDescent="0.2">
      <c r="B1" s="584"/>
    </row>
    <row r="2" spans="2:9" x14ac:dyDescent="0.2">
      <c r="B2" s="584"/>
      <c r="D2" s="586"/>
    </row>
    <row r="3" spans="2:9" x14ac:dyDescent="0.2">
      <c r="B3" s="356" t="s">
        <v>499</v>
      </c>
      <c r="C3" s="531">
        <f>SUM(C4:C7)</f>
        <v>3475.9264800000001</v>
      </c>
    </row>
    <row r="4" spans="2:9" x14ac:dyDescent="0.2">
      <c r="B4" s="356" t="s">
        <v>500</v>
      </c>
      <c r="C4" s="357">
        <v>1464.219102</v>
      </c>
    </row>
    <row r="5" spans="2:9" x14ac:dyDescent="0.2">
      <c r="B5" s="356" t="s">
        <v>20</v>
      </c>
      <c r="C5" s="357">
        <v>213.567699</v>
      </c>
    </row>
    <row r="6" spans="2:9" x14ac:dyDescent="0.2">
      <c r="B6" s="356" t="s">
        <v>501</v>
      </c>
      <c r="C6" s="357">
        <v>301.34618599999999</v>
      </c>
    </row>
    <row r="7" spans="2:9" x14ac:dyDescent="0.2">
      <c r="B7" s="356" t="s">
        <v>502</v>
      </c>
      <c r="C7" s="357">
        <v>1496.7934929999999</v>
      </c>
    </row>
    <row r="8" spans="2:9" x14ac:dyDescent="0.2">
      <c r="B8" s="584"/>
      <c r="C8" s="587"/>
    </row>
    <row r="9" spans="2:9" x14ac:dyDescent="0.2">
      <c r="B9" s="584"/>
      <c r="C9" s="587"/>
    </row>
    <row r="10" spans="2:9" x14ac:dyDescent="0.2">
      <c r="B10" s="584" t="s">
        <v>503</v>
      </c>
      <c r="C10" s="587"/>
    </row>
    <row r="11" spans="2:9" x14ac:dyDescent="0.2">
      <c r="B11" s="584"/>
    </row>
    <row r="12" spans="2:9" x14ac:dyDescent="0.2">
      <c r="B12" s="359"/>
      <c r="C12" s="588" t="s">
        <v>504</v>
      </c>
      <c r="D12" s="589" t="s">
        <v>505</v>
      </c>
      <c r="E12" s="590" t="s">
        <v>2</v>
      </c>
    </row>
    <row r="13" spans="2:9" x14ac:dyDescent="0.2">
      <c r="B13" s="360" t="s">
        <v>500</v>
      </c>
      <c r="C13" s="591" t="s">
        <v>506</v>
      </c>
      <c r="D13" s="592">
        <v>665.71301600000004</v>
      </c>
      <c r="E13" s="593">
        <f>IF(C$4=0,0,D13/C$4*100)</f>
        <v>45.46539620270574</v>
      </c>
    </row>
    <row r="14" spans="2:9" x14ac:dyDescent="0.2">
      <c r="B14" s="361"/>
      <c r="C14" s="584" t="s">
        <v>507</v>
      </c>
      <c r="D14" s="594">
        <v>126.341403</v>
      </c>
      <c r="E14" s="595">
        <f>IF(C$4=0,0,D14/C$4*100)</f>
        <v>8.628585901346888</v>
      </c>
    </row>
    <row r="15" spans="2:9" x14ac:dyDescent="0.2">
      <c r="B15" s="361"/>
      <c r="C15" s="584" t="s">
        <v>508</v>
      </c>
      <c r="D15" s="594">
        <v>556.81431099999998</v>
      </c>
      <c r="E15" s="595">
        <f>IF(C$4=0,0,D15/C$4*100)</f>
        <v>38.028073137376673</v>
      </c>
    </row>
    <row r="16" spans="2:9" s="586" customFormat="1" x14ac:dyDescent="0.2">
      <c r="B16" s="362"/>
      <c r="C16" s="596" t="s">
        <v>509</v>
      </c>
      <c r="D16" s="597">
        <v>115.35037199999999</v>
      </c>
      <c r="E16" s="598">
        <f>IF(C$4=0,0,D16/C$4*100)</f>
        <v>7.8779447585707016</v>
      </c>
      <c r="I16" s="585"/>
    </row>
    <row r="17" spans="2:5" x14ac:dyDescent="0.2">
      <c r="B17" s="363"/>
      <c r="C17" s="584"/>
      <c r="D17" s="594"/>
      <c r="E17" s="599"/>
    </row>
    <row r="18" spans="2:5" x14ac:dyDescent="0.2">
      <c r="B18" s="360" t="s">
        <v>20</v>
      </c>
      <c r="C18" s="591" t="s">
        <v>506</v>
      </c>
      <c r="D18" s="592">
        <v>15.476958</v>
      </c>
      <c r="E18" s="593">
        <f>IF(C$5=0,0,D18/C$5*100)</f>
        <v>7.2468627383582005</v>
      </c>
    </row>
    <row r="19" spans="2:5" x14ac:dyDescent="0.2">
      <c r="B19" s="361"/>
      <c r="C19" s="584" t="s">
        <v>507</v>
      </c>
      <c r="D19" s="594">
        <v>13.178489000000001</v>
      </c>
      <c r="E19" s="595">
        <f>IF(C$5=0,0,D19/C$5*100)</f>
        <v>6.170637723638162</v>
      </c>
    </row>
    <row r="20" spans="2:5" x14ac:dyDescent="0.2">
      <c r="B20" s="361"/>
      <c r="C20" s="584" t="s">
        <v>508</v>
      </c>
      <c r="D20" s="594">
        <v>154.06790599999999</v>
      </c>
      <c r="E20" s="595">
        <f>IF(C$5=0,0,D20/C$5*100)</f>
        <v>72.140078636142434</v>
      </c>
    </row>
    <row r="21" spans="2:5" x14ac:dyDescent="0.2">
      <c r="B21" s="362"/>
      <c r="C21" s="596" t="s">
        <v>509</v>
      </c>
      <c r="D21" s="597">
        <v>30.844346000000002</v>
      </c>
      <c r="E21" s="598">
        <f>IF(C$5=0,0,D21/C$5*100)</f>
        <v>14.442420901861194</v>
      </c>
    </row>
    <row r="22" spans="2:5" x14ac:dyDescent="0.2">
      <c r="B22" s="363"/>
      <c r="C22" s="584"/>
      <c r="D22" s="594"/>
      <c r="E22" s="599"/>
    </row>
    <row r="23" spans="2:5" x14ac:dyDescent="0.2">
      <c r="B23" s="360" t="s">
        <v>501</v>
      </c>
      <c r="C23" s="591" t="s">
        <v>506</v>
      </c>
      <c r="D23" s="592">
        <v>58.384942000000002</v>
      </c>
      <c r="E23" s="593">
        <f>IF(C$6=0,0,D23/C$6*100)</f>
        <v>19.374707466846786</v>
      </c>
    </row>
    <row r="24" spans="2:5" x14ac:dyDescent="0.2">
      <c r="B24" s="361"/>
      <c r="C24" s="584" t="s">
        <v>507</v>
      </c>
      <c r="D24" s="594">
        <v>20.879587000000001</v>
      </c>
      <c r="E24" s="595">
        <f>IF(C$6=0,0,D24/C$6*100)</f>
        <v>6.9287709518248226</v>
      </c>
    </row>
    <row r="25" spans="2:5" x14ac:dyDescent="0.2">
      <c r="B25" s="361"/>
      <c r="C25" s="584" t="s">
        <v>508</v>
      </c>
      <c r="D25" s="594">
        <v>181.41503700000001</v>
      </c>
      <c r="E25" s="595">
        <f>IF(C$6=0,0,D25/C$6*100)</f>
        <v>60.201537443715978</v>
      </c>
    </row>
    <row r="26" spans="2:5" x14ac:dyDescent="0.2">
      <c r="B26" s="362"/>
      <c r="C26" s="596" t="s">
        <v>509</v>
      </c>
      <c r="D26" s="597">
        <v>40.666620000000002</v>
      </c>
      <c r="E26" s="598">
        <f>IF(C$6=0,0,D26/C$6*100)</f>
        <v>13.494984137612414</v>
      </c>
    </row>
    <row r="27" spans="2:5" x14ac:dyDescent="0.2">
      <c r="B27" s="363"/>
      <c r="C27" s="584"/>
      <c r="D27" s="594"/>
      <c r="E27" s="599"/>
    </row>
    <row r="28" spans="2:5" x14ac:dyDescent="0.2">
      <c r="B28" s="600" t="s">
        <v>502</v>
      </c>
      <c r="C28" s="591" t="s">
        <v>506</v>
      </c>
      <c r="D28" s="592">
        <v>1099.0019629999999</v>
      </c>
      <c r="E28" s="593">
        <f>IF(C$7=0,0,D28/C$7*100)</f>
        <v>73.423753386132603</v>
      </c>
    </row>
    <row r="29" spans="2:5" x14ac:dyDescent="0.2">
      <c r="B29" s="361"/>
      <c r="C29" s="584" t="s">
        <v>507</v>
      </c>
      <c r="D29" s="594">
        <v>288.64410500000002</v>
      </c>
      <c r="E29" s="595">
        <f>IF(C$7=0,0,D29/C$7*100)</f>
        <v>19.28416353691351</v>
      </c>
    </row>
    <row r="30" spans="2:5" x14ac:dyDescent="0.2">
      <c r="B30" s="361"/>
      <c r="C30" s="584" t="s">
        <v>508</v>
      </c>
      <c r="D30" s="594">
        <v>85.443984999999998</v>
      </c>
      <c r="E30" s="595">
        <f>IF(C$7=0,0,D30/C$7*100)</f>
        <v>5.7084684961280763</v>
      </c>
    </row>
    <row r="31" spans="2:5" x14ac:dyDescent="0.2">
      <c r="B31" s="362"/>
      <c r="C31" s="596" t="s">
        <v>509</v>
      </c>
      <c r="D31" s="597">
        <v>23.703440000000001</v>
      </c>
      <c r="E31" s="598">
        <f>IF(C$7=0,0,D31/C$7*100)</f>
        <v>1.5836145808258133</v>
      </c>
    </row>
    <row r="32" spans="2:5" x14ac:dyDescent="0.2">
      <c r="B32" s="584"/>
      <c r="D32" s="601"/>
      <c r="E32" s="602"/>
    </row>
    <row r="34" spans="2:7" x14ac:dyDescent="0.2">
      <c r="B34" s="587" t="s">
        <v>510</v>
      </c>
    </row>
    <row r="36" spans="2:7" ht="38.25" x14ac:dyDescent="0.2">
      <c r="B36" s="603"/>
      <c r="C36" s="604" t="s">
        <v>511</v>
      </c>
      <c r="D36" s="605" t="s">
        <v>512</v>
      </c>
      <c r="E36" s="605" t="s">
        <v>513</v>
      </c>
      <c r="F36" s="605" t="s">
        <v>514</v>
      </c>
      <c r="G36" s="606" t="s">
        <v>515</v>
      </c>
    </row>
    <row r="37" spans="2:7" x14ac:dyDescent="0.2">
      <c r="B37" s="607" t="s">
        <v>500</v>
      </c>
      <c r="C37" s="608" t="s">
        <v>516</v>
      </c>
      <c r="D37" s="592">
        <v>0</v>
      </c>
      <c r="E37" s="609">
        <f>IF($C$4=0,0,D37/$C$4*100)</f>
        <v>0</v>
      </c>
      <c r="F37" s="609">
        <f>IF(SUM($D$14:$D$16)=0,0,D37/SUM($D$14:D$16)*100)</f>
        <v>0</v>
      </c>
      <c r="G37" s="593">
        <f>IF($D$14=0,0,D37/$D$14*100)</f>
        <v>0</v>
      </c>
    </row>
    <row r="38" spans="2:7" ht="12.75" customHeight="1" x14ac:dyDescent="0.2">
      <c r="B38" s="610"/>
      <c r="C38" s="776" t="s">
        <v>770</v>
      </c>
      <c r="D38" s="594">
        <v>1</v>
      </c>
      <c r="E38" s="612">
        <f t="shared" ref="E38:E68" si="0">IF($C$4=0,0,D38/$C$4*100)</f>
        <v>6.8295789792257477E-2</v>
      </c>
      <c r="F38" s="612">
        <f>IF(SUM($D$14:$D$16)=0,0,D38/SUM($D$14:D$16)*100)</f>
        <v>0.12523386077235235</v>
      </c>
      <c r="G38" s="595">
        <f t="shared" ref="G38:G68" si="1">IF($D$14=0,0,D38/$D$14*100)</f>
        <v>0.79150616999242918</v>
      </c>
    </row>
    <row r="39" spans="2:7" ht="12.75" customHeight="1" x14ac:dyDescent="0.2">
      <c r="B39" s="610"/>
      <c r="C39" s="613" t="s">
        <v>518</v>
      </c>
      <c r="D39" s="594">
        <v>6.371041</v>
      </c>
      <c r="E39" s="612">
        <f t="shared" si="0"/>
        <v>0.43511527689385382</v>
      </c>
      <c r="F39" s="612">
        <f>IF(SUM($D$14:$D$16)=0,0,D39/SUM($D$14:D$16)*100)</f>
        <v>0.79787006156894835</v>
      </c>
      <c r="G39" s="595">
        <f t="shared" si="1"/>
        <v>5.0427182607747358</v>
      </c>
    </row>
    <row r="40" spans="2:7" x14ac:dyDescent="0.2">
      <c r="B40" s="610"/>
      <c r="C40" s="613" t="s">
        <v>519</v>
      </c>
      <c r="D40" s="594">
        <v>2</v>
      </c>
      <c r="E40" s="612">
        <f t="shared" si="0"/>
        <v>0.13659157958451495</v>
      </c>
      <c r="F40" s="612">
        <f>IF(SUM($D$14:$D$16)=0,0,D40/SUM($D$14:D$16)*100)</f>
        <v>0.2504677215447047</v>
      </c>
      <c r="G40" s="595">
        <f t="shared" si="1"/>
        <v>1.5830123399848584</v>
      </c>
    </row>
    <row r="41" spans="2:7" x14ac:dyDescent="0.2">
      <c r="B41" s="610"/>
      <c r="C41" s="613" t="s">
        <v>520</v>
      </c>
      <c r="D41" s="594">
        <v>24.162811999999999</v>
      </c>
      <c r="E41" s="612">
        <f t="shared" si="0"/>
        <v>1.6502183291418362</v>
      </c>
      <c r="F41" s="612">
        <f>IF(SUM($D$14:$D$16)=0,0,D41/SUM($D$14:D$16)*100)</f>
        <v>3.0260022338765244</v>
      </c>
      <c r="G41" s="595">
        <f t="shared" si="1"/>
        <v>19.125014782367106</v>
      </c>
    </row>
    <row r="42" spans="2:7" x14ac:dyDescent="0.2">
      <c r="B42" s="610"/>
      <c r="C42" s="613" t="s">
        <v>521</v>
      </c>
      <c r="D42" s="594">
        <v>0</v>
      </c>
      <c r="E42" s="612">
        <f t="shared" si="0"/>
        <v>0</v>
      </c>
      <c r="F42" s="612">
        <f>IF(SUM($D$14:$D$16)=0,0,D42/SUM($D$14:D$16)*100)</f>
        <v>0</v>
      </c>
      <c r="G42" s="595">
        <f t="shared" si="1"/>
        <v>0</v>
      </c>
    </row>
    <row r="43" spans="2:7" x14ac:dyDescent="0.2">
      <c r="B43" s="610"/>
      <c r="C43" s="613" t="s">
        <v>522</v>
      </c>
      <c r="D43" s="594">
        <v>0</v>
      </c>
      <c r="E43" s="612">
        <f t="shared" si="0"/>
        <v>0</v>
      </c>
      <c r="F43" s="612">
        <f>IF(SUM($D$14:$D$16)=0,0,D43/SUM($D$14:D$16)*100)</f>
        <v>0</v>
      </c>
      <c r="G43" s="595">
        <f t="shared" si="1"/>
        <v>0</v>
      </c>
    </row>
    <row r="44" spans="2:7" x14ac:dyDescent="0.2">
      <c r="B44" s="610"/>
      <c r="C44" s="613" t="s">
        <v>523</v>
      </c>
      <c r="D44" s="594">
        <v>0</v>
      </c>
      <c r="E44" s="612">
        <f t="shared" si="0"/>
        <v>0</v>
      </c>
      <c r="F44" s="612">
        <f>IF(SUM($D$14:$D$16)=0,0,D44/SUM($D$14:D$16)*100)</f>
        <v>0</v>
      </c>
      <c r="G44" s="595">
        <f t="shared" si="1"/>
        <v>0</v>
      </c>
    </row>
    <row r="45" spans="2:7" x14ac:dyDescent="0.2">
      <c r="B45" s="610"/>
      <c r="C45" s="613" t="s">
        <v>524</v>
      </c>
      <c r="D45" s="594">
        <v>0</v>
      </c>
      <c r="E45" s="612">
        <f t="shared" si="0"/>
        <v>0</v>
      </c>
      <c r="F45" s="612">
        <f>IF(SUM($D$14:$D$16)=0,0,D45/SUM($D$14:D$16)*100)</f>
        <v>0</v>
      </c>
      <c r="G45" s="595">
        <f t="shared" si="1"/>
        <v>0</v>
      </c>
    </row>
    <row r="46" spans="2:7" x14ac:dyDescent="0.2">
      <c r="B46" s="610"/>
      <c r="C46" s="613" t="s">
        <v>525</v>
      </c>
      <c r="D46" s="594">
        <v>2.7658700000000001</v>
      </c>
      <c r="E46" s="612">
        <f t="shared" si="0"/>
        <v>0.18889727611271118</v>
      </c>
      <c r="F46" s="612">
        <f>IF(SUM($D$14:$D$16)=0,0,D46/SUM($D$14:D$16)*100)</f>
        <v>0.34638057849442616</v>
      </c>
      <c r="G46" s="595">
        <f>IF($D$14=0,0,D46/$D$14*100)</f>
        <v>2.1892031703969601</v>
      </c>
    </row>
    <row r="47" spans="2:7" x14ac:dyDescent="0.2">
      <c r="B47" s="610"/>
      <c r="C47" s="613" t="s">
        <v>526</v>
      </c>
      <c r="D47" s="594">
        <v>0</v>
      </c>
      <c r="E47" s="612">
        <f t="shared" si="0"/>
        <v>0</v>
      </c>
      <c r="F47" s="612">
        <f>IF(SUM($D$14:$D$16)=0,0,D47/SUM($D$14:D$16)*100)</f>
        <v>0</v>
      </c>
      <c r="G47" s="595">
        <f t="shared" si="1"/>
        <v>0</v>
      </c>
    </row>
    <row r="48" spans="2:7" x14ac:dyDescent="0.2">
      <c r="B48" s="610"/>
      <c r="C48" s="613" t="s">
        <v>527</v>
      </c>
      <c r="D48" s="594">
        <v>0</v>
      </c>
      <c r="E48" s="612">
        <f t="shared" si="0"/>
        <v>0</v>
      </c>
      <c r="F48" s="612">
        <f>IF(SUM($D$14:$D$16)=0,0,D48/SUM($D$14:D$16)*100)</f>
        <v>0</v>
      </c>
      <c r="G48" s="595">
        <f t="shared" si="1"/>
        <v>0</v>
      </c>
    </row>
    <row r="49" spans="2:7" x14ac:dyDescent="0.2">
      <c r="B49" s="610"/>
      <c r="C49" s="614" t="s">
        <v>528</v>
      </c>
      <c r="D49" s="594">
        <v>0</v>
      </c>
      <c r="E49" s="612">
        <f t="shared" si="0"/>
        <v>0</v>
      </c>
      <c r="F49" s="612">
        <f>IF(SUM($D$14:$D$16)=0,0,D49/SUM($D$14:D$16)*100)</f>
        <v>0</v>
      </c>
      <c r="G49" s="595">
        <f t="shared" si="1"/>
        <v>0</v>
      </c>
    </row>
    <row r="50" spans="2:7" x14ac:dyDescent="0.2">
      <c r="B50" s="610"/>
      <c r="C50" s="614" t="s">
        <v>529</v>
      </c>
      <c r="D50" s="594">
        <v>0</v>
      </c>
      <c r="E50" s="612">
        <f t="shared" si="0"/>
        <v>0</v>
      </c>
      <c r="F50" s="612">
        <f>IF(SUM($D$14:$D$16)=0,0,D50/SUM($D$14:D$16)*100)</f>
        <v>0</v>
      </c>
      <c r="G50" s="595">
        <f t="shared" si="1"/>
        <v>0</v>
      </c>
    </row>
    <row r="51" spans="2:7" x14ac:dyDescent="0.2">
      <c r="B51" s="610"/>
      <c r="C51" s="614" t="s">
        <v>530</v>
      </c>
      <c r="D51" s="594">
        <v>0</v>
      </c>
      <c r="E51" s="612">
        <f t="shared" si="0"/>
        <v>0</v>
      </c>
      <c r="F51" s="612">
        <f>IF(SUM($D$14:$D$16)=0,0,D51/SUM($D$14:D$16)*100)</f>
        <v>0</v>
      </c>
      <c r="G51" s="595">
        <f t="shared" si="1"/>
        <v>0</v>
      </c>
    </row>
    <row r="52" spans="2:7" x14ac:dyDescent="0.2">
      <c r="B52" s="610"/>
      <c r="C52" s="614" t="s">
        <v>531</v>
      </c>
      <c r="D52" s="594">
        <v>0</v>
      </c>
      <c r="E52" s="612">
        <f t="shared" si="0"/>
        <v>0</v>
      </c>
      <c r="F52" s="612">
        <f>IF(SUM($D$14:$D$16)=0,0,D52/SUM($D$14:D$16)*100)</f>
        <v>0</v>
      </c>
      <c r="G52" s="595">
        <f t="shared" si="1"/>
        <v>0</v>
      </c>
    </row>
    <row r="53" spans="2:7" x14ac:dyDescent="0.2">
      <c r="B53" s="610"/>
      <c r="C53" s="614" t="s">
        <v>532</v>
      </c>
      <c r="D53" s="594">
        <v>49.066105</v>
      </c>
      <c r="E53" s="612">
        <f t="shared" si="0"/>
        <v>3.3510083930048333</v>
      </c>
      <c r="F53" s="612">
        <f>IF(SUM($D$14:$D$16)=0,0,D53/SUM($D$14:D$16)*100)</f>
        <v>6.144737762211621</v>
      </c>
      <c r="G53" s="595">
        <f t="shared" si="1"/>
        <v>38.836124844996377</v>
      </c>
    </row>
    <row r="54" spans="2:7" x14ac:dyDescent="0.2">
      <c r="B54" s="610"/>
      <c r="C54" s="614" t="s">
        <v>533</v>
      </c>
      <c r="D54" s="594">
        <v>0</v>
      </c>
      <c r="E54" s="612">
        <f t="shared" si="0"/>
        <v>0</v>
      </c>
      <c r="F54" s="612">
        <f>IF(SUM($D$14:$D$16)=0,0,D54/SUM($D$14:D$16)*100)</f>
        <v>0</v>
      </c>
      <c r="G54" s="595">
        <f t="shared" si="1"/>
        <v>0</v>
      </c>
    </row>
    <row r="55" spans="2:7" x14ac:dyDescent="0.2">
      <c r="B55" s="610"/>
      <c r="C55" s="614" t="s">
        <v>534</v>
      </c>
      <c r="D55" s="594">
        <v>5.7679640000000001</v>
      </c>
      <c r="E55" s="612">
        <f t="shared" si="0"/>
        <v>0.39392765687330861</v>
      </c>
      <c r="F55" s="612">
        <f>IF(SUM($D$14:$D$16)=0,0,D55/SUM($D$14:D$16)*100)</f>
        <v>0.72234440051594051</v>
      </c>
      <c r="G55" s="595">
        <f t="shared" si="1"/>
        <v>4.5653790942942116</v>
      </c>
    </row>
    <row r="56" spans="2:7" x14ac:dyDescent="0.2">
      <c r="B56" s="610"/>
      <c r="C56" s="614" t="s">
        <v>535</v>
      </c>
      <c r="D56" s="594">
        <v>0</v>
      </c>
      <c r="E56" s="612">
        <f t="shared" si="0"/>
        <v>0</v>
      </c>
      <c r="F56" s="612">
        <f>IF(SUM($D$14:$D$16)=0,0,D56/SUM($D$14:D$16)*100)</f>
        <v>0</v>
      </c>
      <c r="G56" s="595">
        <f t="shared" si="1"/>
        <v>0</v>
      </c>
    </row>
    <row r="57" spans="2:7" x14ac:dyDescent="0.2">
      <c r="B57" s="610"/>
      <c r="C57" s="614" t="s">
        <v>536</v>
      </c>
      <c r="D57" s="594">
        <v>0</v>
      </c>
      <c r="E57" s="612">
        <f t="shared" si="0"/>
        <v>0</v>
      </c>
      <c r="F57" s="612">
        <f>IF(SUM($D$14:$D$16)=0,0,D57/SUM($D$14:D$16)*100)</f>
        <v>0</v>
      </c>
      <c r="G57" s="595">
        <f t="shared" si="1"/>
        <v>0</v>
      </c>
    </row>
    <row r="58" spans="2:7" x14ac:dyDescent="0.2">
      <c r="B58" s="610"/>
      <c r="C58" s="614" t="s">
        <v>537</v>
      </c>
      <c r="D58" s="594">
        <v>0</v>
      </c>
      <c r="E58" s="612">
        <f t="shared" si="0"/>
        <v>0</v>
      </c>
      <c r="F58" s="612">
        <f>IF(SUM($D$14:$D$16)=0,0,D58/SUM($D$14:D$16)*100)</f>
        <v>0</v>
      </c>
      <c r="G58" s="595">
        <f t="shared" si="1"/>
        <v>0</v>
      </c>
    </row>
    <row r="59" spans="2:7" x14ac:dyDescent="0.2">
      <c r="B59" s="610"/>
      <c r="C59" s="614" t="s">
        <v>538</v>
      </c>
      <c r="D59" s="594">
        <v>47.347225999999999</v>
      </c>
      <c r="E59" s="612">
        <f t="shared" si="0"/>
        <v>3.233616194142507</v>
      </c>
      <c r="F59" s="612">
        <f>IF(SUM($D$14:$D$16)=0,0,D59/SUM($D$14:D$16)*100)</f>
        <v>5.9294759088411002</v>
      </c>
      <c r="G59" s="595">
        <f t="shared" si="1"/>
        <v>37.475621511025963</v>
      </c>
    </row>
    <row r="60" spans="2:7" x14ac:dyDescent="0.2">
      <c r="B60" s="610"/>
      <c r="C60" s="614" t="s">
        <v>539</v>
      </c>
      <c r="D60" s="594">
        <v>0</v>
      </c>
      <c r="E60" s="612">
        <f t="shared" si="0"/>
        <v>0</v>
      </c>
      <c r="F60" s="612">
        <f>IF(SUM($D$14:$D$16)=0,0,D60/SUM($D$14:D$16)*100)</f>
        <v>0</v>
      </c>
      <c r="G60" s="595">
        <f t="shared" si="1"/>
        <v>0</v>
      </c>
    </row>
    <row r="61" spans="2:7" x14ac:dyDescent="0.2">
      <c r="B61" s="610"/>
      <c r="C61" s="614" t="s">
        <v>540</v>
      </c>
      <c r="D61" s="594">
        <v>0</v>
      </c>
      <c r="E61" s="612">
        <f t="shared" si="0"/>
        <v>0</v>
      </c>
      <c r="F61" s="612">
        <f>IF(SUM($D$14:$D$16)=0,0,D61/SUM($D$14:D$16)*100)</f>
        <v>0</v>
      </c>
      <c r="G61" s="595">
        <f t="shared" si="1"/>
        <v>0</v>
      </c>
    </row>
    <row r="62" spans="2:7" x14ac:dyDescent="0.2">
      <c r="B62" s="610"/>
      <c r="C62" s="614" t="s">
        <v>541</v>
      </c>
      <c r="D62" s="594">
        <v>0</v>
      </c>
      <c r="E62" s="612">
        <f t="shared" si="0"/>
        <v>0</v>
      </c>
      <c r="F62" s="612">
        <f>IF(SUM($D$14:$D$16)=0,0,D62/SUM($D$14:D$16)*100)</f>
        <v>0</v>
      </c>
      <c r="G62" s="595">
        <f t="shared" si="1"/>
        <v>0</v>
      </c>
    </row>
    <row r="63" spans="2:7" x14ac:dyDescent="0.2">
      <c r="B63" s="610"/>
      <c r="C63" s="614" t="s">
        <v>542</v>
      </c>
      <c r="D63" s="594">
        <v>0</v>
      </c>
      <c r="E63" s="612">
        <f t="shared" si="0"/>
        <v>0</v>
      </c>
      <c r="F63" s="612">
        <f>IF(SUM($D$14:$D$16)=0,0,D63/SUM($D$14:D$16)*100)</f>
        <v>0</v>
      </c>
      <c r="G63" s="595">
        <f t="shared" si="1"/>
        <v>0</v>
      </c>
    </row>
    <row r="64" spans="2:7" x14ac:dyDescent="0.2">
      <c r="B64" s="610"/>
      <c r="C64" s="614" t="s">
        <v>543</v>
      </c>
      <c r="D64" s="594">
        <v>2.0015360000000002</v>
      </c>
      <c r="E64" s="612">
        <f t="shared" si="0"/>
        <v>0.13669648191763584</v>
      </c>
      <c r="F64" s="612">
        <f>IF(SUM($D$14:$D$16)=0,0,D64/SUM($D$14:D$16)*100)</f>
        <v>0.25066008075485102</v>
      </c>
      <c r="G64" s="595">
        <f t="shared" si="1"/>
        <v>1.584228093461967</v>
      </c>
    </row>
    <row r="65" spans="2:7" x14ac:dyDescent="0.2">
      <c r="B65" s="610"/>
      <c r="C65" s="614" t="s">
        <v>544</v>
      </c>
      <c r="D65" s="594">
        <v>14.522812999999999</v>
      </c>
      <c r="E65" s="612">
        <f t="shared" si="0"/>
        <v>0.99184698384026404</v>
      </c>
      <c r="F65" s="612">
        <f>IF(SUM($D$14:$D$16)=0,0,D65/SUM($D$14:D$16)*100)</f>
        <v>1.8187479412649084</v>
      </c>
      <c r="G65" s="595">
        <f t="shared" si="1"/>
        <v>11.49489609514626</v>
      </c>
    </row>
    <row r="66" spans="2:7" x14ac:dyDescent="0.2">
      <c r="B66" s="610"/>
      <c r="C66" s="614" t="s">
        <v>545</v>
      </c>
      <c r="D66" s="594">
        <v>0</v>
      </c>
      <c r="E66" s="612">
        <f t="shared" si="0"/>
        <v>0</v>
      </c>
      <c r="F66" s="612">
        <f>IF(SUM($D$14:$D$16)=0,0,D66/SUM($D$14:D$16)*100)</f>
        <v>0</v>
      </c>
      <c r="G66" s="595">
        <f t="shared" si="1"/>
        <v>0</v>
      </c>
    </row>
    <row r="67" spans="2:7" x14ac:dyDescent="0.2">
      <c r="B67" s="610"/>
      <c r="C67" s="614" t="s">
        <v>546</v>
      </c>
      <c r="D67" s="594">
        <v>1</v>
      </c>
      <c r="E67" s="612">
        <f t="shared" si="0"/>
        <v>6.8295789792257477E-2</v>
      </c>
      <c r="F67" s="612">
        <f>IF(SUM($D$14:$D$16)=0,0,D67/SUM($D$14:D$16)*100)</f>
        <v>0.12523386077235235</v>
      </c>
      <c r="G67" s="595">
        <f t="shared" si="1"/>
        <v>0.79150616999242918</v>
      </c>
    </row>
    <row r="68" spans="2:7" x14ac:dyDescent="0.2">
      <c r="B68" s="615"/>
      <c r="C68" s="616" t="s">
        <v>547</v>
      </c>
      <c r="D68" s="617">
        <v>0</v>
      </c>
      <c r="E68" s="618">
        <f t="shared" si="0"/>
        <v>0</v>
      </c>
      <c r="F68" s="618">
        <f>IF(SUM($D$14:$D$16)=0,0,D68/SUM($D$14:D$16)*100)</f>
        <v>0</v>
      </c>
      <c r="G68" s="598">
        <f t="shared" si="1"/>
        <v>0</v>
      </c>
    </row>
    <row r="69" spans="2:7" x14ac:dyDescent="0.2">
      <c r="D69" s="601"/>
      <c r="E69" s="602"/>
      <c r="F69" s="602"/>
      <c r="G69" s="602"/>
    </row>
    <row r="70" spans="2:7" x14ac:dyDescent="0.2">
      <c r="B70" s="607" t="s">
        <v>20</v>
      </c>
      <c r="C70" s="608" t="s">
        <v>516</v>
      </c>
      <c r="D70" s="592">
        <v>0</v>
      </c>
      <c r="E70" s="609">
        <f>IF($C$5=0,0,D70/$C$5*100)</f>
        <v>0</v>
      </c>
      <c r="F70" s="609">
        <f>IF(SUM($D$19:$D$21)=0,0,D70/SUM($D$19:D$21)*100)</f>
        <v>0</v>
      </c>
      <c r="G70" s="593">
        <f>IF($D$19=0,0,D70/$D$19*100)</f>
        <v>0</v>
      </c>
    </row>
    <row r="71" spans="2:7" ht="25.5" x14ac:dyDescent="0.2">
      <c r="B71" s="610"/>
      <c r="C71" s="611" t="s">
        <v>517</v>
      </c>
      <c r="D71" s="594">
        <v>0</v>
      </c>
      <c r="E71" s="612">
        <f t="shared" ref="E71:E101" si="2">IF($C$5=0,0,D71/$C$5*100)</f>
        <v>0</v>
      </c>
      <c r="F71" s="612">
        <f>IF(SUM($D$19:$D$21)=0,0,D71/SUM($D$19:D$21)*100)</f>
        <v>0</v>
      </c>
      <c r="G71" s="595">
        <f t="shared" ref="G71:G101" si="3">IF($D$19=0,0,D71/$D$19*100)</f>
        <v>0</v>
      </c>
    </row>
    <row r="72" spans="2:7" x14ac:dyDescent="0.2">
      <c r="B72" s="610"/>
      <c r="C72" s="613" t="s">
        <v>518</v>
      </c>
      <c r="D72" s="594">
        <v>1.247976</v>
      </c>
      <c r="E72" s="612">
        <f t="shared" si="2"/>
        <v>0.58434679300449821</v>
      </c>
      <c r="F72" s="612">
        <f>IF(SUM($D$19:$D$21)=0,0,D72/SUM($D$19:D$21)*100)</f>
        <v>0.63000218672512298</v>
      </c>
      <c r="G72" s="595">
        <f t="shared" si="3"/>
        <v>9.4697958165006622</v>
      </c>
    </row>
    <row r="73" spans="2:7" x14ac:dyDescent="0.2">
      <c r="B73" s="610"/>
      <c r="C73" s="613" t="s">
        <v>519</v>
      </c>
      <c r="D73" s="594">
        <v>0</v>
      </c>
      <c r="E73" s="612">
        <f t="shared" si="2"/>
        <v>0</v>
      </c>
      <c r="F73" s="612">
        <f>IF(SUM($D$19:$D$21)=0,0,D73/SUM($D$19:D$21)*100)</f>
        <v>0</v>
      </c>
      <c r="G73" s="595">
        <f t="shared" si="3"/>
        <v>0</v>
      </c>
    </row>
    <row r="74" spans="2:7" x14ac:dyDescent="0.2">
      <c r="B74" s="610"/>
      <c r="C74" s="613" t="s">
        <v>520</v>
      </c>
      <c r="D74" s="594">
        <v>7.8137100000000004</v>
      </c>
      <c r="E74" s="612">
        <f t="shared" si="2"/>
        <v>3.6586572017147594</v>
      </c>
      <c r="F74" s="612">
        <f>IF(SUM($D$19:$D$21)=0,0,D74/SUM($D$19:D$21)*100)</f>
        <v>3.9445104604863888</v>
      </c>
      <c r="G74" s="595">
        <f t="shared" si="3"/>
        <v>59.291395242656421</v>
      </c>
    </row>
    <row r="75" spans="2:7" x14ac:dyDescent="0.2">
      <c r="B75" s="610"/>
      <c r="C75" s="613" t="s">
        <v>521</v>
      </c>
      <c r="D75" s="594">
        <v>0</v>
      </c>
      <c r="E75" s="612">
        <f t="shared" si="2"/>
        <v>0</v>
      </c>
      <c r="F75" s="612">
        <f>IF(SUM($D$19:$D$21)=0,0,D75/SUM($D$19:D$21)*100)</f>
        <v>0</v>
      </c>
      <c r="G75" s="595">
        <f t="shared" si="3"/>
        <v>0</v>
      </c>
    </row>
    <row r="76" spans="2:7" x14ac:dyDescent="0.2">
      <c r="B76" s="610"/>
      <c r="C76" s="613" t="s">
        <v>522</v>
      </c>
      <c r="D76" s="594">
        <v>0</v>
      </c>
      <c r="E76" s="612">
        <f t="shared" si="2"/>
        <v>0</v>
      </c>
      <c r="F76" s="612">
        <f>IF(SUM($D$19:$D$21)=0,0,D76/SUM($D$19:D$21)*100)</f>
        <v>0</v>
      </c>
      <c r="G76" s="595">
        <f t="shared" si="3"/>
        <v>0</v>
      </c>
    </row>
    <row r="77" spans="2:7" x14ac:dyDescent="0.2">
      <c r="B77" s="610"/>
      <c r="C77" s="613" t="s">
        <v>523</v>
      </c>
      <c r="D77" s="594">
        <v>0</v>
      </c>
      <c r="E77" s="612">
        <f t="shared" si="2"/>
        <v>0</v>
      </c>
      <c r="F77" s="612">
        <f>IF(SUM($D$19:$D$21)=0,0,D77/SUM($D$19:D$21)*100)</f>
        <v>0</v>
      </c>
      <c r="G77" s="595">
        <f t="shared" si="3"/>
        <v>0</v>
      </c>
    </row>
    <row r="78" spans="2:7" x14ac:dyDescent="0.2">
      <c r="B78" s="610"/>
      <c r="C78" s="613" t="s">
        <v>524</v>
      </c>
      <c r="D78" s="594">
        <v>1</v>
      </c>
      <c r="E78" s="612">
        <f t="shared" si="2"/>
        <v>0.46823560148953047</v>
      </c>
      <c r="F78" s="612">
        <f>IF(SUM($D$19:$D$21)=0,0,D78/SUM($D$19:D$21)*100)</f>
        <v>0.50481915255191057</v>
      </c>
      <c r="G78" s="595">
        <f t="shared" si="3"/>
        <v>7.5881233425167327</v>
      </c>
    </row>
    <row r="79" spans="2:7" x14ac:dyDescent="0.2">
      <c r="B79" s="610"/>
      <c r="C79" s="613" t="s">
        <v>525</v>
      </c>
      <c r="D79" s="594">
        <v>0</v>
      </c>
      <c r="E79" s="612">
        <f t="shared" si="2"/>
        <v>0</v>
      </c>
      <c r="F79" s="612">
        <f>IF(SUM($D$19:$D$21)=0,0,D79/SUM($D$19:D$21)*100)</f>
        <v>0</v>
      </c>
      <c r="G79" s="595">
        <f t="shared" si="3"/>
        <v>0</v>
      </c>
    </row>
    <row r="80" spans="2:7" x14ac:dyDescent="0.2">
      <c r="B80" s="610"/>
      <c r="C80" s="613" t="s">
        <v>526</v>
      </c>
      <c r="D80" s="594">
        <v>0</v>
      </c>
      <c r="E80" s="612">
        <f t="shared" si="2"/>
        <v>0</v>
      </c>
      <c r="F80" s="612">
        <f>IF(SUM($D$19:$D$21)=0,0,D80/SUM($D$19:D$21)*100)</f>
        <v>0</v>
      </c>
      <c r="G80" s="595">
        <f t="shared" si="3"/>
        <v>0</v>
      </c>
    </row>
    <row r="81" spans="2:9" x14ac:dyDescent="0.2">
      <c r="B81" s="610"/>
      <c r="C81" s="613" t="s">
        <v>527</v>
      </c>
      <c r="D81" s="594">
        <v>0</v>
      </c>
      <c r="E81" s="612">
        <f t="shared" si="2"/>
        <v>0</v>
      </c>
      <c r="F81" s="612">
        <f>IF(SUM($D$19:$D$21)=0,0,D81/SUM($D$19:D$21)*100)</f>
        <v>0</v>
      </c>
      <c r="G81" s="595">
        <f t="shared" si="3"/>
        <v>0</v>
      </c>
    </row>
    <row r="82" spans="2:9" x14ac:dyDescent="0.2">
      <c r="B82" s="610"/>
      <c r="C82" s="614" t="s">
        <v>528</v>
      </c>
      <c r="D82" s="594">
        <v>0</v>
      </c>
      <c r="E82" s="612">
        <f t="shared" si="2"/>
        <v>0</v>
      </c>
      <c r="F82" s="612">
        <f>IF(SUM($D$19:$D$21)=0,0,D82/SUM($D$19:D$21)*100)</f>
        <v>0</v>
      </c>
      <c r="G82" s="595">
        <f t="shared" si="3"/>
        <v>0</v>
      </c>
    </row>
    <row r="83" spans="2:9" x14ac:dyDescent="0.2">
      <c r="B83" s="610"/>
      <c r="C83" s="614" t="s">
        <v>529</v>
      </c>
      <c r="D83" s="594">
        <v>1</v>
      </c>
      <c r="E83" s="612">
        <f t="shared" si="2"/>
        <v>0.46823560148953047</v>
      </c>
      <c r="F83" s="612">
        <f>IF(SUM($D$19:$D$21)=0,0,D83/SUM($D$19:D$21)*100)</f>
        <v>0.50481915255191057</v>
      </c>
      <c r="G83" s="595">
        <f t="shared" si="3"/>
        <v>7.5881233425167327</v>
      </c>
    </row>
    <row r="84" spans="2:9" x14ac:dyDescent="0.2">
      <c r="B84" s="610"/>
      <c r="C84" s="614" t="s">
        <v>530</v>
      </c>
      <c r="D84" s="594">
        <v>0</v>
      </c>
      <c r="E84" s="612">
        <f t="shared" si="2"/>
        <v>0</v>
      </c>
      <c r="F84" s="612">
        <f>IF(SUM($D$19:$D$21)=0,0,D84/SUM($D$19:D$21)*100)</f>
        <v>0</v>
      </c>
      <c r="G84" s="595">
        <f t="shared" si="3"/>
        <v>0</v>
      </c>
    </row>
    <row r="85" spans="2:9" x14ac:dyDescent="0.2">
      <c r="B85" s="610"/>
      <c r="C85" s="614" t="s">
        <v>531</v>
      </c>
      <c r="D85" s="594">
        <v>0</v>
      </c>
      <c r="E85" s="612">
        <f t="shared" si="2"/>
        <v>0</v>
      </c>
      <c r="F85" s="612">
        <f>IF(SUM($D$19:$D$21)=0,0,D85/SUM($D$19:D$21)*100)</f>
        <v>0</v>
      </c>
      <c r="G85" s="595">
        <f t="shared" si="3"/>
        <v>0</v>
      </c>
    </row>
    <row r="86" spans="2:9" x14ac:dyDescent="0.2">
      <c r="B86" s="610"/>
      <c r="C86" s="614" t="s">
        <v>532</v>
      </c>
      <c r="D86" s="594">
        <v>2.116803</v>
      </c>
      <c r="E86" s="612">
        <f t="shared" si="2"/>
        <v>0.99116252593984266</v>
      </c>
      <c r="F86" s="612">
        <f>IF(SUM($D$19:$D$21)=0,0,D86/SUM($D$19:D$21)*100)</f>
        <v>1.0686026965793418</v>
      </c>
      <c r="G86" s="595">
        <f t="shared" si="3"/>
        <v>16.06256225580945</v>
      </c>
    </row>
    <row r="87" spans="2:9" x14ac:dyDescent="0.2">
      <c r="B87" s="610"/>
      <c r="C87" s="614" t="s">
        <v>533</v>
      </c>
      <c r="D87" s="594">
        <v>0</v>
      </c>
      <c r="E87" s="612">
        <f t="shared" si="2"/>
        <v>0</v>
      </c>
      <c r="F87" s="612">
        <f>IF(SUM($D$19:$D$21)=0,0,D87/SUM($D$19:D$21)*100)</f>
        <v>0</v>
      </c>
      <c r="G87" s="595">
        <f t="shared" si="3"/>
        <v>0</v>
      </c>
    </row>
    <row r="88" spans="2:9" x14ac:dyDescent="0.2">
      <c r="B88" s="610"/>
      <c r="C88" s="614" t="s">
        <v>534</v>
      </c>
      <c r="D88" s="594">
        <v>2.0199859999999998</v>
      </c>
      <c r="E88" s="612">
        <f t="shared" si="2"/>
        <v>0.94582935971043069</v>
      </c>
      <c r="F88" s="612">
        <f>IF(SUM($D$19:$D$21)=0,0,D88/SUM($D$19:D$21)*100)</f>
        <v>1.0197276206867234</v>
      </c>
      <c r="G88" s="595">
        <f t="shared" si="3"/>
        <v>15.327902918157005</v>
      </c>
      <c r="I88" s="619"/>
    </row>
    <row r="89" spans="2:9" x14ac:dyDescent="0.2">
      <c r="B89" s="610"/>
      <c r="C89" s="614" t="s">
        <v>535</v>
      </c>
      <c r="D89" s="594">
        <v>0</v>
      </c>
      <c r="E89" s="612">
        <f t="shared" si="2"/>
        <v>0</v>
      </c>
      <c r="F89" s="612">
        <f>IF(SUM($D$19:$D$21)=0,0,D89/SUM($D$19:D$21)*100)</f>
        <v>0</v>
      </c>
      <c r="G89" s="595">
        <f t="shared" si="3"/>
        <v>0</v>
      </c>
      <c r="I89" s="619"/>
    </row>
    <row r="90" spans="2:9" x14ac:dyDescent="0.2">
      <c r="B90" s="610"/>
      <c r="C90" s="614" t="s">
        <v>536</v>
      </c>
      <c r="D90" s="594">
        <v>0</v>
      </c>
      <c r="E90" s="612">
        <f t="shared" si="2"/>
        <v>0</v>
      </c>
      <c r="F90" s="612">
        <f>IF(SUM($D$19:$D$21)=0,0,D90/SUM($D$19:D$21)*100)</f>
        <v>0</v>
      </c>
      <c r="G90" s="595">
        <f t="shared" si="3"/>
        <v>0</v>
      </c>
      <c r="I90" s="619"/>
    </row>
    <row r="91" spans="2:9" x14ac:dyDescent="0.2">
      <c r="B91" s="610"/>
      <c r="C91" s="614" t="s">
        <v>537</v>
      </c>
      <c r="D91" s="594">
        <v>0</v>
      </c>
      <c r="E91" s="612">
        <f t="shared" si="2"/>
        <v>0</v>
      </c>
      <c r="F91" s="612">
        <f>IF(SUM($D$19:$D$21)=0,0,D91/SUM($D$19:D$21)*100)</f>
        <v>0</v>
      </c>
      <c r="G91" s="595">
        <f t="shared" si="3"/>
        <v>0</v>
      </c>
      <c r="I91" s="619"/>
    </row>
    <row r="92" spans="2:9" x14ac:dyDescent="0.2">
      <c r="B92" s="610"/>
      <c r="C92" s="614" t="s">
        <v>538</v>
      </c>
      <c r="D92" s="594">
        <v>1.247976</v>
      </c>
      <c r="E92" s="612">
        <f t="shared" si="2"/>
        <v>0.58434679300449821</v>
      </c>
      <c r="F92" s="612">
        <f>IF(SUM($D$19:$D$21)=0,0,D92/SUM($D$19:D$21)*100)</f>
        <v>0.63000218672512298</v>
      </c>
      <c r="G92" s="595">
        <f t="shared" si="3"/>
        <v>9.4697958165006622</v>
      </c>
      <c r="I92" s="619"/>
    </row>
    <row r="93" spans="2:9" x14ac:dyDescent="0.2">
      <c r="B93" s="610"/>
      <c r="C93" s="614" t="s">
        <v>539</v>
      </c>
      <c r="D93" s="594">
        <v>0</v>
      </c>
      <c r="E93" s="612">
        <f t="shared" si="2"/>
        <v>0</v>
      </c>
      <c r="F93" s="612">
        <f>IF(SUM($D$19:$D$21)=0,0,D93/SUM($D$19:D$21)*100)</f>
        <v>0</v>
      </c>
      <c r="G93" s="595">
        <f t="shared" si="3"/>
        <v>0</v>
      </c>
      <c r="I93" s="619"/>
    </row>
    <row r="94" spans="2:9" x14ac:dyDescent="0.2">
      <c r="B94" s="610"/>
      <c r="C94" s="614" t="s">
        <v>540</v>
      </c>
      <c r="D94" s="594">
        <v>0</v>
      </c>
      <c r="E94" s="612">
        <f t="shared" si="2"/>
        <v>0</v>
      </c>
      <c r="F94" s="612">
        <f>IF(SUM($D$19:$D$21)=0,0,D94/SUM($D$19:D$21)*100)</f>
        <v>0</v>
      </c>
      <c r="G94" s="595">
        <f t="shared" si="3"/>
        <v>0</v>
      </c>
      <c r="I94" s="619"/>
    </row>
    <row r="95" spans="2:9" x14ac:dyDescent="0.2">
      <c r="B95" s="610"/>
      <c r="C95" s="614" t="s">
        <v>541</v>
      </c>
      <c r="D95" s="594">
        <v>0</v>
      </c>
      <c r="E95" s="612">
        <f t="shared" si="2"/>
        <v>0</v>
      </c>
      <c r="F95" s="612">
        <f>IF(SUM($D$19:$D$21)=0,0,D95/SUM($D$19:D$21)*100)</f>
        <v>0</v>
      </c>
      <c r="G95" s="595">
        <f t="shared" si="3"/>
        <v>0</v>
      </c>
      <c r="I95" s="619"/>
    </row>
    <row r="96" spans="2:9" x14ac:dyDescent="0.2">
      <c r="B96" s="610"/>
      <c r="C96" s="614" t="s">
        <v>542</v>
      </c>
      <c r="D96" s="594">
        <v>0</v>
      </c>
      <c r="E96" s="612">
        <f t="shared" si="2"/>
        <v>0</v>
      </c>
      <c r="F96" s="612">
        <f>IF(SUM($D$19:$D$21)=0,0,D96/SUM($D$19:D$21)*100)</f>
        <v>0</v>
      </c>
      <c r="G96" s="595">
        <f t="shared" si="3"/>
        <v>0</v>
      </c>
      <c r="I96" s="619"/>
    </row>
    <row r="97" spans="2:9" x14ac:dyDescent="0.2">
      <c r="B97" s="610"/>
      <c r="C97" s="614" t="s">
        <v>543</v>
      </c>
      <c r="D97" s="594">
        <v>0</v>
      </c>
      <c r="E97" s="612">
        <f t="shared" si="2"/>
        <v>0</v>
      </c>
      <c r="F97" s="612">
        <f>IF(SUM($D$19:$D$21)=0,0,D97/SUM($D$19:D$21)*100)</f>
        <v>0</v>
      </c>
      <c r="G97" s="595">
        <f t="shared" si="3"/>
        <v>0</v>
      </c>
      <c r="I97" s="619"/>
    </row>
    <row r="98" spans="2:9" x14ac:dyDescent="0.2">
      <c r="B98" s="610"/>
      <c r="C98" s="614" t="s">
        <v>544</v>
      </c>
      <c r="D98" s="594">
        <v>4.0259200000000002</v>
      </c>
      <c r="E98" s="612">
        <f t="shared" si="2"/>
        <v>1.8850790727487305</v>
      </c>
      <c r="F98" s="612">
        <f>IF(SUM($D$19:$D$21)=0,0,D98/SUM($D$19:D$21)*100)</f>
        <v>2.0323615226417879</v>
      </c>
      <c r="G98" s="595">
        <f t="shared" si="3"/>
        <v>30.549177527104966</v>
      </c>
      <c r="I98" s="619"/>
    </row>
    <row r="99" spans="2:9" x14ac:dyDescent="0.2">
      <c r="B99" s="610"/>
      <c r="C99" s="614" t="s">
        <v>545</v>
      </c>
      <c r="D99" s="594">
        <v>0</v>
      </c>
      <c r="E99" s="612">
        <f t="shared" si="2"/>
        <v>0</v>
      </c>
      <c r="F99" s="612">
        <f>IF(SUM($D$19:$D$21)=0,0,D99/SUM($D$19:D$21)*100)</f>
        <v>0</v>
      </c>
      <c r="G99" s="595">
        <f t="shared" si="3"/>
        <v>0</v>
      </c>
    </row>
    <row r="100" spans="2:9" x14ac:dyDescent="0.2">
      <c r="B100" s="610"/>
      <c r="C100" s="614" t="s">
        <v>546</v>
      </c>
      <c r="D100" s="594">
        <v>0</v>
      </c>
      <c r="E100" s="612">
        <f t="shared" si="2"/>
        <v>0</v>
      </c>
      <c r="F100" s="612">
        <f>IF(SUM($D$19:$D$21)=0,0,D100/SUM($D$19:D$21)*100)</f>
        <v>0</v>
      </c>
      <c r="G100" s="595">
        <f t="shared" si="3"/>
        <v>0</v>
      </c>
    </row>
    <row r="101" spans="2:9" x14ac:dyDescent="0.2">
      <c r="B101" s="615"/>
      <c r="C101" s="616" t="s">
        <v>547</v>
      </c>
      <c r="D101" s="617">
        <v>0</v>
      </c>
      <c r="E101" s="618">
        <f t="shared" si="2"/>
        <v>0</v>
      </c>
      <c r="F101" s="618">
        <f>IF(SUM($D$19:$D$21)=0,0,D101/SUM($D$19:D$21)*100)</f>
        <v>0</v>
      </c>
      <c r="G101" s="598">
        <f t="shared" si="3"/>
        <v>0</v>
      </c>
    </row>
    <row r="102" spans="2:9" x14ac:dyDescent="0.2">
      <c r="D102" s="601"/>
      <c r="E102" s="602"/>
      <c r="F102" s="602"/>
      <c r="G102" s="602"/>
    </row>
    <row r="103" spans="2:9" x14ac:dyDescent="0.2">
      <c r="B103" s="607" t="s">
        <v>501</v>
      </c>
      <c r="C103" s="608" t="s">
        <v>516</v>
      </c>
      <c r="D103" s="592">
        <v>0</v>
      </c>
      <c r="E103" s="609">
        <f>IF($C$6=0,0,D103/$C$6*100)</f>
        <v>0</v>
      </c>
      <c r="F103" s="609">
        <f>IF(SUM($D$24:$D$26)=0,0,D103/SUM($D$24:D$26)*100)</f>
        <v>0</v>
      </c>
      <c r="G103" s="593">
        <f>IF($D$24=0,0,D103/$D$24*100)</f>
        <v>0</v>
      </c>
    </row>
    <row r="104" spans="2:9" ht="25.5" x14ac:dyDescent="0.2">
      <c r="B104" s="610"/>
      <c r="C104" s="611" t="s">
        <v>517</v>
      </c>
      <c r="D104" s="594">
        <v>0</v>
      </c>
      <c r="E104" s="612">
        <f t="shared" ref="E104:E134" si="4">IF($C$6=0,0,D104/$C$6*100)</f>
        <v>0</v>
      </c>
      <c r="F104" s="612">
        <f>IF(SUM($D$24:$D$26)=0,0,D104/SUM($D$24:D$26)*100)</f>
        <v>0</v>
      </c>
      <c r="G104" s="595">
        <f t="shared" ref="G104:G134" si="5">IF($D$24=0,0,D104/$D$24*100)</f>
        <v>0</v>
      </c>
    </row>
    <row r="105" spans="2:9" x14ac:dyDescent="0.2">
      <c r="B105" s="610"/>
      <c r="C105" s="613" t="s">
        <v>518</v>
      </c>
      <c r="D105" s="594">
        <v>5.0100920000000002</v>
      </c>
      <c r="E105" s="612">
        <f t="shared" si="4"/>
        <v>1.6625702374079492</v>
      </c>
      <c r="F105" s="612">
        <f>IF(SUM($D$24:$D$26)=0,0,D105/SUM($D$24:D$26)*100)</f>
        <v>2.0620951381035901</v>
      </c>
      <c r="G105" s="595">
        <f t="shared" si="5"/>
        <v>23.995168103660287</v>
      </c>
    </row>
    <row r="106" spans="2:9" x14ac:dyDescent="0.2">
      <c r="B106" s="610"/>
      <c r="C106" s="613" t="s">
        <v>519</v>
      </c>
      <c r="D106" s="594">
        <v>6.0100920000000002</v>
      </c>
      <c r="E106" s="612">
        <f t="shared" si="4"/>
        <v>1.9944144904492007</v>
      </c>
      <c r="F106" s="612">
        <f>IF(SUM($D$24:$D$26)=0,0,D106/SUM($D$24:D$26)*100)</f>
        <v>2.4736834159443144</v>
      </c>
      <c r="G106" s="595">
        <f t="shared" si="5"/>
        <v>28.784534866518189</v>
      </c>
    </row>
    <row r="107" spans="2:9" x14ac:dyDescent="0.2">
      <c r="B107" s="610"/>
      <c r="C107" s="613" t="s">
        <v>520</v>
      </c>
      <c r="D107" s="594">
        <v>4.9473190000000002</v>
      </c>
      <c r="E107" s="612">
        <f t="shared" si="4"/>
        <v>1.6417393781117908</v>
      </c>
      <c r="F107" s="612">
        <f>IF(SUM($D$24:$D$26)=0,0,D107/SUM($D$24:D$26)*100)</f>
        <v>2.0362585071386943</v>
      </c>
      <c r="G107" s="595">
        <f t="shared" si="5"/>
        <v>23.694525183855408</v>
      </c>
    </row>
    <row r="108" spans="2:9" x14ac:dyDescent="0.2">
      <c r="B108" s="610"/>
      <c r="C108" s="613" t="s">
        <v>521</v>
      </c>
      <c r="D108" s="594">
        <v>0</v>
      </c>
      <c r="E108" s="612">
        <f t="shared" si="4"/>
        <v>0</v>
      </c>
      <c r="F108" s="612">
        <f>IF(SUM($D$24:$D$26)=0,0,D108/SUM($D$24:D$26)*100)</f>
        <v>0</v>
      </c>
      <c r="G108" s="595">
        <f t="shared" si="5"/>
        <v>0</v>
      </c>
    </row>
    <row r="109" spans="2:9" x14ac:dyDescent="0.2">
      <c r="B109" s="610"/>
      <c r="C109" s="613" t="s">
        <v>522</v>
      </c>
      <c r="D109" s="594">
        <v>0</v>
      </c>
      <c r="E109" s="612">
        <f t="shared" si="4"/>
        <v>0</v>
      </c>
      <c r="F109" s="612">
        <f>IF(SUM($D$24:$D$26)=0,0,D109/SUM($D$24:D$26)*100)</f>
        <v>0</v>
      </c>
      <c r="G109" s="595">
        <f t="shared" si="5"/>
        <v>0</v>
      </c>
    </row>
    <row r="110" spans="2:9" x14ac:dyDescent="0.2">
      <c r="B110" s="610"/>
      <c r="C110" s="613" t="s">
        <v>523</v>
      </c>
      <c r="D110" s="594">
        <v>0</v>
      </c>
      <c r="E110" s="612">
        <f t="shared" si="4"/>
        <v>0</v>
      </c>
      <c r="F110" s="612">
        <f>IF(SUM($D$24:$D$26)=0,0,D110/SUM($D$24:D$26)*100)</f>
        <v>0</v>
      </c>
      <c r="G110" s="595">
        <f t="shared" si="5"/>
        <v>0</v>
      </c>
    </row>
    <row r="111" spans="2:9" x14ac:dyDescent="0.2">
      <c r="B111" s="610"/>
      <c r="C111" s="613" t="s">
        <v>524</v>
      </c>
      <c r="D111" s="594">
        <v>2.7863159999999998</v>
      </c>
      <c r="E111" s="612">
        <f t="shared" si="4"/>
        <v>0.92462295175688736</v>
      </c>
      <c r="F111" s="612">
        <f>IF(SUM($D$24:$D$26)=0,0,D111/SUM($D$24:D$26)*100)</f>
        <v>1.1468150039600553</v>
      </c>
      <c r="G111" s="595">
        <f t="shared" si="5"/>
        <v>13.344689241219184</v>
      </c>
    </row>
    <row r="112" spans="2:9" x14ac:dyDescent="0.2">
      <c r="B112" s="610"/>
      <c r="C112" s="613" t="s">
        <v>525</v>
      </c>
      <c r="D112" s="594">
        <v>0</v>
      </c>
      <c r="E112" s="612">
        <f t="shared" si="4"/>
        <v>0</v>
      </c>
      <c r="F112" s="612">
        <f>IF(SUM($D$24:$D$26)=0,0,D112/SUM($D$24:D$26)*100)</f>
        <v>0</v>
      </c>
      <c r="G112" s="595">
        <f t="shared" si="5"/>
        <v>0</v>
      </c>
    </row>
    <row r="113" spans="2:9" x14ac:dyDescent="0.2">
      <c r="B113" s="610"/>
      <c r="C113" s="613" t="s">
        <v>526</v>
      </c>
      <c r="D113" s="594">
        <v>0</v>
      </c>
      <c r="E113" s="612">
        <f t="shared" si="4"/>
        <v>0</v>
      </c>
      <c r="F113" s="612">
        <f>IF(SUM($D$24:$D$26)=0,0,D113/SUM($D$24:D$26)*100)</f>
        <v>0</v>
      </c>
      <c r="G113" s="595">
        <f t="shared" si="5"/>
        <v>0</v>
      </c>
    </row>
    <row r="114" spans="2:9" x14ac:dyDescent="0.2">
      <c r="B114" s="610"/>
      <c r="C114" s="613" t="s">
        <v>527</v>
      </c>
      <c r="D114" s="594">
        <v>0</v>
      </c>
      <c r="E114" s="612">
        <f t="shared" si="4"/>
        <v>0</v>
      </c>
      <c r="F114" s="612">
        <f>IF(SUM($D$24:$D$26)=0,0,D114/SUM($D$24:D$26)*100)</f>
        <v>0</v>
      </c>
      <c r="G114" s="595">
        <f t="shared" si="5"/>
        <v>0</v>
      </c>
    </row>
    <row r="115" spans="2:9" x14ac:dyDescent="0.2">
      <c r="B115" s="610"/>
      <c r="C115" s="614" t="s">
        <v>528</v>
      </c>
      <c r="D115" s="594">
        <v>0</v>
      </c>
      <c r="E115" s="612">
        <f t="shared" si="4"/>
        <v>0</v>
      </c>
      <c r="F115" s="612">
        <f>IF(SUM($D$24:$D$26)=0,0,D115/SUM($D$24:D$26)*100)</f>
        <v>0</v>
      </c>
      <c r="G115" s="595">
        <f t="shared" si="5"/>
        <v>0</v>
      </c>
    </row>
    <row r="116" spans="2:9" x14ac:dyDescent="0.2">
      <c r="B116" s="610"/>
      <c r="C116" s="614" t="s">
        <v>529</v>
      </c>
      <c r="D116" s="594">
        <v>0</v>
      </c>
      <c r="E116" s="612">
        <f t="shared" si="4"/>
        <v>0</v>
      </c>
      <c r="F116" s="612">
        <f>IF(SUM($D$24:$D$26)=0,0,D116/SUM($D$24:D$26)*100)</f>
        <v>0</v>
      </c>
      <c r="G116" s="595">
        <f t="shared" si="5"/>
        <v>0</v>
      </c>
    </row>
    <row r="117" spans="2:9" x14ac:dyDescent="0.2">
      <c r="B117" s="610"/>
      <c r="C117" s="614" t="s">
        <v>530</v>
      </c>
      <c r="D117" s="594">
        <v>0</v>
      </c>
      <c r="E117" s="612">
        <f t="shared" si="4"/>
        <v>0</v>
      </c>
      <c r="F117" s="612">
        <f>IF(SUM($D$24:$D$26)=0,0,D117/SUM($D$24:D$26)*100)</f>
        <v>0</v>
      </c>
      <c r="G117" s="595">
        <f t="shared" si="5"/>
        <v>0</v>
      </c>
    </row>
    <row r="118" spans="2:9" x14ac:dyDescent="0.2">
      <c r="B118" s="610"/>
      <c r="C118" s="614" t="s">
        <v>531</v>
      </c>
      <c r="D118" s="594">
        <v>0</v>
      </c>
      <c r="E118" s="612">
        <f t="shared" si="4"/>
        <v>0</v>
      </c>
      <c r="F118" s="612">
        <f>IF(SUM($D$24:$D$26)=0,0,D118/SUM($D$24:D$26)*100)</f>
        <v>0</v>
      </c>
      <c r="G118" s="595">
        <f t="shared" si="5"/>
        <v>0</v>
      </c>
    </row>
    <row r="119" spans="2:9" x14ac:dyDescent="0.2">
      <c r="B119" s="610"/>
      <c r="C119" s="614" t="s">
        <v>532</v>
      </c>
      <c r="D119" s="594">
        <v>5.7075800000000001</v>
      </c>
      <c r="E119" s="612">
        <f t="shared" si="4"/>
        <v>1.8940276217731855</v>
      </c>
      <c r="F119" s="612">
        <f>IF(SUM($D$24:$D$26)=0,0,D119/SUM($D$24:D$26)*100)</f>
        <v>2.3491730228381611</v>
      </c>
      <c r="G119" s="595">
        <f t="shared" si="5"/>
        <v>27.335693948352525</v>
      </c>
    </row>
    <row r="120" spans="2:9" x14ac:dyDescent="0.2">
      <c r="B120" s="610"/>
      <c r="C120" s="614" t="s">
        <v>533</v>
      </c>
      <c r="D120" s="594">
        <v>0</v>
      </c>
      <c r="E120" s="612">
        <f t="shared" si="4"/>
        <v>0</v>
      </c>
      <c r="F120" s="612">
        <f>IF(SUM($D$24:$D$26)=0,0,D120/SUM($D$24:D$26)*100)</f>
        <v>0</v>
      </c>
      <c r="G120" s="595">
        <f t="shared" si="5"/>
        <v>0</v>
      </c>
    </row>
    <row r="121" spans="2:9" x14ac:dyDescent="0.2">
      <c r="B121" s="610"/>
      <c r="C121" s="614" t="s">
        <v>534</v>
      </c>
      <c r="D121" s="594">
        <v>3.6571090000000002</v>
      </c>
      <c r="E121" s="612">
        <f t="shared" si="4"/>
        <v>1.2135906043954379</v>
      </c>
      <c r="F121" s="612">
        <f>IF(SUM($D$24:$D$26)=0,0,D121/SUM($D$24:D$26)*100)</f>
        <v>1.5052231951858133</v>
      </c>
      <c r="G121" s="595">
        <f t="shared" si="5"/>
        <v>17.515236292748511</v>
      </c>
      <c r="I121" s="619"/>
    </row>
    <row r="122" spans="2:9" x14ac:dyDescent="0.2">
      <c r="B122" s="610"/>
      <c r="C122" s="614" t="s">
        <v>535</v>
      </c>
      <c r="D122" s="594">
        <v>0</v>
      </c>
      <c r="E122" s="612">
        <f t="shared" si="4"/>
        <v>0</v>
      </c>
      <c r="F122" s="612">
        <f>IF(SUM($D$24:$D$26)=0,0,D122/SUM($D$24:D$26)*100)</f>
        <v>0</v>
      </c>
      <c r="G122" s="595">
        <f t="shared" si="5"/>
        <v>0</v>
      </c>
      <c r="I122" s="619"/>
    </row>
    <row r="123" spans="2:9" x14ac:dyDescent="0.2">
      <c r="B123" s="610"/>
      <c r="C123" s="614" t="s">
        <v>536</v>
      </c>
      <c r="D123" s="594">
        <v>0</v>
      </c>
      <c r="E123" s="612">
        <f t="shared" si="4"/>
        <v>0</v>
      </c>
      <c r="F123" s="612">
        <f>IF(SUM($D$24:$D$26)=0,0,D123/SUM($D$24:D$26)*100)</f>
        <v>0</v>
      </c>
      <c r="G123" s="595">
        <f t="shared" si="5"/>
        <v>0</v>
      </c>
      <c r="I123" s="619"/>
    </row>
    <row r="124" spans="2:9" x14ac:dyDescent="0.2">
      <c r="B124" s="610"/>
      <c r="C124" s="614" t="s">
        <v>537</v>
      </c>
      <c r="D124" s="594">
        <v>0</v>
      </c>
      <c r="E124" s="612">
        <f t="shared" si="4"/>
        <v>0</v>
      </c>
      <c r="F124" s="612">
        <f>IF(SUM($D$24:$D$26)=0,0,D124/SUM($D$24:D$26)*100)</f>
        <v>0</v>
      </c>
      <c r="G124" s="595">
        <f t="shared" si="5"/>
        <v>0</v>
      </c>
      <c r="I124" s="619"/>
    </row>
    <row r="125" spans="2:9" x14ac:dyDescent="0.2">
      <c r="B125" s="610"/>
      <c r="C125" s="614" t="s">
        <v>538</v>
      </c>
      <c r="D125" s="594">
        <v>0</v>
      </c>
      <c r="E125" s="612">
        <f t="shared" si="4"/>
        <v>0</v>
      </c>
      <c r="F125" s="612">
        <f>IF(SUM($D$24:$D$26)=0,0,D125/SUM($D$24:D$26)*100)</f>
        <v>0</v>
      </c>
      <c r="G125" s="595">
        <f t="shared" si="5"/>
        <v>0</v>
      </c>
      <c r="I125" s="619"/>
    </row>
    <row r="126" spans="2:9" x14ac:dyDescent="0.2">
      <c r="B126" s="610"/>
      <c r="C126" s="614" t="s">
        <v>539</v>
      </c>
      <c r="D126" s="594">
        <v>0</v>
      </c>
      <c r="E126" s="612">
        <f t="shared" si="4"/>
        <v>0</v>
      </c>
      <c r="F126" s="612">
        <f>IF(SUM($D$24:$D$26)=0,0,D126/SUM($D$24:D$26)*100)</f>
        <v>0</v>
      </c>
      <c r="G126" s="595">
        <f t="shared" si="5"/>
        <v>0</v>
      </c>
      <c r="I126" s="619"/>
    </row>
    <row r="127" spans="2:9" x14ac:dyDescent="0.2">
      <c r="B127" s="610"/>
      <c r="C127" s="614" t="s">
        <v>540</v>
      </c>
      <c r="D127" s="594">
        <v>0</v>
      </c>
      <c r="E127" s="612">
        <f t="shared" si="4"/>
        <v>0</v>
      </c>
      <c r="F127" s="612">
        <f>IF(SUM($D$24:$D$26)=0,0,D127/SUM($D$24:D$26)*100)</f>
        <v>0</v>
      </c>
      <c r="G127" s="595">
        <f t="shared" si="5"/>
        <v>0</v>
      </c>
      <c r="I127" s="619"/>
    </row>
    <row r="128" spans="2:9" x14ac:dyDescent="0.2">
      <c r="B128" s="610"/>
      <c r="C128" s="614" t="s">
        <v>541</v>
      </c>
      <c r="D128" s="594">
        <v>0</v>
      </c>
      <c r="E128" s="612">
        <f t="shared" si="4"/>
        <v>0</v>
      </c>
      <c r="F128" s="612">
        <f>IF(SUM($D$24:$D$26)=0,0,D128/SUM($D$24:D$26)*100)</f>
        <v>0</v>
      </c>
      <c r="G128" s="595">
        <f t="shared" si="5"/>
        <v>0</v>
      </c>
      <c r="I128" s="619"/>
    </row>
    <row r="129" spans="2:9" x14ac:dyDescent="0.2">
      <c r="B129" s="610"/>
      <c r="C129" s="614" t="s">
        <v>542</v>
      </c>
      <c r="D129" s="594">
        <v>0</v>
      </c>
      <c r="E129" s="612">
        <f t="shared" si="4"/>
        <v>0</v>
      </c>
      <c r="F129" s="612">
        <f>IF(SUM($D$24:$D$26)=0,0,D129/SUM($D$24:D$26)*100)</f>
        <v>0</v>
      </c>
      <c r="G129" s="595">
        <f t="shared" si="5"/>
        <v>0</v>
      </c>
      <c r="I129" s="619"/>
    </row>
    <row r="130" spans="2:9" x14ac:dyDescent="0.2">
      <c r="B130" s="610"/>
      <c r="C130" s="614" t="s">
        <v>543</v>
      </c>
      <c r="D130" s="594">
        <v>0</v>
      </c>
      <c r="E130" s="612">
        <f t="shared" si="4"/>
        <v>0</v>
      </c>
      <c r="F130" s="612">
        <f>IF(SUM($D$24:$D$26)=0,0,D130/SUM($D$24:D$26)*100)</f>
        <v>0</v>
      </c>
      <c r="G130" s="595">
        <f t="shared" si="5"/>
        <v>0</v>
      </c>
      <c r="I130" s="619"/>
    </row>
    <row r="131" spans="2:9" x14ac:dyDescent="0.2">
      <c r="B131" s="610"/>
      <c r="C131" s="614" t="s">
        <v>544</v>
      </c>
      <c r="D131" s="594">
        <v>3.182347</v>
      </c>
      <c r="E131" s="612">
        <f t="shared" si="4"/>
        <v>1.0560435631330671</v>
      </c>
      <c r="F131" s="612">
        <f>IF(SUM($D$24:$D$26)=0,0,D131/SUM($D$24:D$26)*100)</f>
        <v>1.3098167212215954</v>
      </c>
      <c r="G131" s="595">
        <f t="shared" si="5"/>
        <v>15.241426949680564</v>
      </c>
      <c r="I131" s="619"/>
    </row>
    <row r="132" spans="2:9" x14ac:dyDescent="0.2">
      <c r="B132" s="610"/>
      <c r="C132" s="614" t="s">
        <v>545</v>
      </c>
      <c r="D132" s="594">
        <v>0</v>
      </c>
      <c r="E132" s="612">
        <f t="shared" si="4"/>
        <v>0</v>
      </c>
      <c r="F132" s="612">
        <f>IF(SUM($D$24:$D$26)=0,0,D132/SUM($D$24:D$26)*100)</f>
        <v>0</v>
      </c>
      <c r="G132" s="595">
        <f t="shared" si="5"/>
        <v>0</v>
      </c>
    </row>
    <row r="133" spans="2:9" x14ac:dyDescent="0.2">
      <c r="B133" s="610"/>
      <c r="C133" s="614" t="s">
        <v>546</v>
      </c>
      <c r="D133" s="594">
        <v>0</v>
      </c>
      <c r="E133" s="612">
        <f t="shared" si="4"/>
        <v>0</v>
      </c>
      <c r="F133" s="612">
        <f>IF(SUM($D$24:$D$26)=0,0,D133/SUM($D$24:D$26)*100)</f>
        <v>0</v>
      </c>
      <c r="G133" s="595">
        <f t="shared" si="5"/>
        <v>0</v>
      </c>
    </row>
    <row r="134" spans="2:9" x14ac:dyDescent="0.2">
      <c r="B134" s="615"/>
      <c r="C134" s="616" t="s">
        <v>547</v>
      </c>
      <c r="D134" s="617">
        <v>0</v>
      </c>
      <c r="E134" s="618">
        <f t="shared" si="4"/>
        <v>0</v>
      </c>
      <c r="F134" s="618">
        <f>IF(SUM($D$24:$D$26)=0,0,D134/SUM($D$24:D$26)*100)</f>
        <v>0</v>
      </c>
      <c r="G134" s="598">
        <f t="shared" si="5"/>
        <v>0</v>
      </c>
    </row>
    <row r="135" spans="2:9" x14ac:dyDescent="0.2">
      <c r="D135" s="601"/>
      <c r="E135" s="602"/>
      <c r="F135" s="602"/>
      <c r="G135" s="602"/>
    </row>
    <row r="136" spans="2:9" x14ac:dyDescent="0.2">
      <c r="B136" s="607" t="s">
        <v>502</v>
      </c>
      <c r="C136" s="608" t="s">
        <v>516</v>
      </c>
      <c r="D136" s="592">
        <v>0</v>
      </c>
      <c r="E136" s="609">
        <f>IF($C$7=0,0,D136/$C$7*100)</f>
        <v>0</v>
      </c>
      <c r="F136" s="609">
        <f>IF(SUM($D$29:$D$31)=0,0,D136/SUM($D$29:D$31)*100)</f>
        <v>0</v>
      </c>
      <c r="G136" s="593">
        <f>IF($D$29=0,0,D136/$D$29*100)</f>
        <v>0</v>
      </c>
    </row>
    <row r="137" spans="2:9" ht="25.5" x14ac:dyDescent="0.2">
      <c r="B137" s="610"/>
      <c r="C137" s="611" t="s">
        <v>517</v>
      </c>
      <c r="D137" s="594">
        <v>2.1771750000000001</v>
      </c>
      <c r="E137" s="612">
        <f t="shared" ref="E137:E167" si="6">IF($C$7=0,0,D137/$C$7*100)</f>
        <v>0.14545593698675974</v>
      </c>
      <c r="F137" s="612">
        <f>IF(SUM($D$29:$D$31)=0,0,D137/SUM($D$29:D$31)*100)</f>
        <v>0.54731557507018813</v>
      </c>
      <c r="G137" s="595">
        <f t="shared" ref="G137:G167" si="7">IF($D$29=0,0,D137/$D$29*100)</f>
        <v>0.75427662033839216</v>
      </c>
    </row>
    <row r="138" spans="2:9" x14ac:dyDescent="0.2">
      <c r="B138" s="610"/>
      <c r="C138" s="613" t="s">
        <v>518</v>
      </c>
      <c r="D138" s="594">
        <v>0</v>
      </c>
      <c r="E138" s="612">
        <f t="shared" si="6"/>
        <v>0</v>
      </c>
      <c r="F138" s="612">
        <f>IF(SUM($D$29:$D$31)=0,0,D138/SUM($D$29:D$31)*100)</f>
        <v>0</v>
      </c>
      <c r="G138" s="595">
        <f t="shared" si="7"/>
        <v>0</v>
      </c>
    </row>
    <row r="139" spans="2:9" x14ac:dyDescent="0.2">
      <c r="B139" s="610"/>
      <c r="C139" s="613" t="s">
        <v>519</v>
      </c>
      <c r="D139" s="594">
        <v>0</v>
      </c>
      <c r="E139" s="612">
        <f t="shared" si="6"/>
        <v>0</v>
      </c>
      <c r="F139" s="612">
        <f>IF(SUM($D$29:$D$31)=0,0,D139/SUM($D$29:D$31)*100)</f>
        <v>0</v>
      </c>
      <c r="G139" s="595">
        <f t="shared" si="7"/>
        <v>0</v>
      </c>
    </row>
    <row r="140" spans="2:9" x14ac:dyDescent="0.2">
      <c r="B140" s="610"/>
      <c r="C140" s="613" t="s">
        <v>520</v>
      </c>
      <c r="D140" s="594">
        <v>17.816654</v>
      </c>
      <c r="E140" s="612">
        <f t="shared" si="6"/>
        <v>1.1903214493731102</v>
      </c>
      <c r="F140" s="612">
        <f>IF(SUM($D$29:$D$31)=0,0,D140/SUM($D$29:D$31)*100)</f>
        <v>4.4788922479068374</v>
      </c>
      <c r="G140" s="595">
        <f t="shared" si="7"/>
        <v>6.1725334733581336</v>
      </c>
    </row>
    <row r="141" spans="2:9" x14ac:dyDescent="0.2">
      <c r="B141" s="610"/>
      <c r="C141" s="613" t="s">
        <v>521</v>
      </c>
      <c r="D141" s="594">
        <v>0</v>
      </c>
      <c r="E141" s="612">
        <f t="shared" si="6"/>
        <v>0</v>
      </c>
      <c r="F141" s="612">
        <f>IF(SUM($D$29:$D$31)=0,0,D141/SUM($D$29:D$31)*100)</f>
        <v>0</v>
      </c>
      <c r="G141" s="595">
        <f t="shared" si="7"/>
        <v>0</v>
      </c>
    </row>
    <row r="142" spans="2:9" x14ac:dyDescent="0.2">
      <c r="B142" s="610"/>
      <c r="C142" s="613" t="s">
        <v>522</v>
      </c>
      <c r="D142" s="594">
        <v>0</v>
      </c>
      <c r="E142" s="612">
        <f t="shared" si="6"/>
        <v>0</v>
      </c>
      <c r="F142" s="612">
        <f>IF(SUM($D$29:$D$31)=0,0,D142/SUM($D$29:D$31)*100)</f>
        <v>0</v>
      </c>
      <c r="G142" s="595">
        <f t="shared" si="7"/>
        <v>0</v>
      </c>
    </row>
    <row r="143" spans="2:9" x14ac:dyDescent="0.2">
      <c r="B143" s="610"/>
      <c r="C143" s="613" t="s">
        <v>523</v>
      </c>
      <c r="D143" s="594">
        <v>0</v>
      </c>
      <c r="E143" s="612">
        <f t="shared" si="6"/>
        <v>0</v>
      </c>
      <c r="F143" s="612">
        <f>IF(SUM($D$29:$D$31)=0,0,D143/SUM($D$29:D$31)*100)</f>
        <v>0</v>
      </c>
      <c r="G143" s="595">
        <f t="shared" si="7"/>
        <v>0</v>
      </c>
    </row>
    <row r="144" spans="2:9" x14ac:dyDescent="0.2">
      <c r="B144" s="610"/>
      <c r="C144" s="613" t="s">
        <v>524</v>
      </c>
      <c r="D144" s="594">
        <v>0</v>
      </c>
      <c r="E144" s="612">
        <f t="shared" si="6"/>
        <v>0</v>
      </c>
      <c r="F144" s="612">
        <f>IF(SUM($D$29:$D$31)=0,0,D144/SUM($D$29:D$31)*100)</f>
        <v>0</v>
      </c>
      <c r="G144" s="595">
        <f t="shared" si="7"/>
        <v>0</v>
      </c>
    </row>
    <row r="145" spans="2:9" x14ac:dyDescent="0.2">
      <c r="B145" s="610"/>
      <c r="C145" s="613" t="s">
        <v>525</v>
      </c>
      <c r="D145" s="594">
        <v>2.2205189999999999</v>
      </c>
      <c r="E145" s="612">
        <f t="shared" si="6"/>
        <v>0.1483517272345598</v>
      </c>
      <c r="F145" s="612">
        <f>IF(SUM($D$29:$D$31)=0,0,D145/SUM($D$29:D$31)*100)</f>
        <v>0.55821173467418972</v>
      </c>
      <c r="G145" s="595">
        <f t="shared" si="7"/>
        <v>0.76929303648865432</v>
      </c>
    </row>
    <row r="146" spans="2:9" x14ac:dyDescent="0.2">
      <c r="B146" s="610"/>
      <c r="C146" s="613" t="s">
        <v>526</v>
      </c>
      <c r="D146" s="594">
        <v>1.1418759999999999</v>
      </c>
      <c r="E146" s="612">
        <f t="shared" si="6"/>
        <v>7.6288145648693031E-2</v>
      </c>
      <c r="F146" s="612">
        <f>IF(SUM($D$29:$D$31)=0,0,D146/SUM($D$29:D$31)*100)</f>
        <v>0.28705387467651705</v>
      </c>
      <c r="G146" s="595">
        <f t="shared" si="7"/>
        <v>0.39559997249900525</v>
      </c>
    </row>
    <row r="147" spans="2:9" x14ac:dyDescent="0.2">
      <c r="B147" s="610"/>
      <c r="C147" s="613" t="s">
        <v>527</v>
      </c>
      <c r="D147" s="594">
        <v>0</v>
      </c>
      <c r="E147" s="612">
        <f t="shared" si="6"/>
        <v>0</v>
      </c>
      <c r="F147" s="612">
        <f>IF(SUM($D$29:$D$31)=0,0,D147/SUM($D$29:D$31)*100)</f>
        <v>0</v>
      </c>
      <c r="G147" s="595">
        <f t="shared" si="7"/>
        <v>0</v>
      </c>
    </row>
    <row r="148" spans="2:9" x14ac:dyDescent="0.2">
      <c r="B148" s="610"/>
      <c r="C148" s="614" t="s">
        <v>528</v>
      </c>
      <c r="D148" s="594">
        <v>0</v>
      </c>
      <c r="E148" s="612">
        <f t="shared" si="6"/>
        <v>0</v>
      </c>
      <c r="F148" s="612">
        <f>IF(SUM($D$29:$D$31)=0,0,D148/SUM($D$29:D$31)*100)</f>
        <v>0</v>
      </c>
      <c r="G148" s="595">
        <f t="shared" si="7"/>
        <v>0</v>
      </c>
    </row>
    <row r="149" spans="2:9" x14ac:dyDescent="0.2">
      <c r="B149" s="610"/>
      <c r="C149" s="614" t="s">
        <v>529</v>
      </c>
      <c r="D149" s="594">
        <v>0</v>
      </c>
      <c r="E149" s="612">
        <f t="shared" si="6"/>
        <v>0</v>
      </c>
      <c r="F149" s="612">
        <f>IF(SUM($D$29:$D$31)=0,0,D149/SUM($D$29:D$31)*100)</f>
        <v>0</v>
      </c>
      <c r="G149" s="595">
        <f t="shared" si="7"/>
        <v>0</v>
      </c>
    </row>
    <row r="150" spans="2:9" x14ac:dyDescent="0.2">
      <c r="B150" s="610"/>
      <c r="C150" s="614" t="s">
        <v>530</v>
      </c>
      <c r="D150" s="594">
        <v>0</v>
      </c>
      <c r="E150" s="612">
        <f t="shared" si="6"/>
        <v>0</v>
      </c>
      <c r="F150" s="612">
        <f>IF(SUM($D$29:$D$31)=0,0,D150/SUM($D$29:D$31)*100)</f>
        <v>0</v>
      </c>
      <c r="G150" s="595">
        <f t="shared" si="7"/>
        <v>0</v>
      </c>
    </row>
    <row r="151" spans="2:9" x14ac:dyDescent="0.2">
      <c r="B151" s="610"/>
      <c r="C151" s="614" t="s">
        <v>531</v>
      </c>
      <c r="D151" s="594">
        <v>0</v>
      </c>
      <c r="E151" s="612">
        <f t="shared" si="6"/>
        <v>0</v>
      </c>
      <c r="F151" s="612">
        <f>IF(SUM($D$29:$D$31)=0,0,D151/SUM($D$29:D$31)*100)</f>
        <v>0</v>
      </c>
      <c r="G151" s="595">
        <f t="shared" si="7"/>
        <v>0</v>
      </c>
    </row>
    <row r="152" spans="2:9" x14ac:dyDescent="0.2">
      <c r="B152" s="610"/>
      <c r="C152" s="614" t="s">
        <v>532</v>
      </c>
      <c r="D152" s="594">
        <v>260.67660599999999</v>
      </c>
      <c r="E152" s="612">
        <f t="shared" si="6"/>
        <v>17.415669377178407</v>
      </c>
      <c r="F152" s="612">
        <f>IF(SUM($D$29:$D$31)=0,0,D152/SUM($D$29:D$31)*100)</f>
        <v>65.530959394736229</v>
      </c>
      <c r="G152" s="595">
        <f t="shared" si="7"/>
        <v>90.310732658129282</v>
      </c>
    </row>
    <row r="153" spans="2:9" x14ac:dyDescent="0.2">
      <c r="B153" s="610"/>
      <c r="C153" s="614" t="s">
        <v>533</v>
      </c>
      <c r="D153" s="594">
        <v>0</v>
      </c>
      <c r="E153" s="612">
        <f t="shared" si="6"/>
        <v>0</v>
      </c>
      <c r="F153" s="612">
        <f>IF(SUM($D$29:$D$31)=0,0,D153/SUM($D$29:D$31)*100)</f>
        <v>0</v>
      </c>
      <c r="G153" s="595">
        <f t="shared" si="7"/>
        <v>0</v>
      </c>
    </row>
    <row r="154" spans="2:9" x14ac:dyDescent="0.2">
      <c r="B154" s="610"/>
      <c r="C154" s="614" t="s">
        <v>534</v>
      </c>
      <c r="D154" s="594">
        <v>0</v>
      </c>
      <c r="E154" s="612">
        <f t="shared" si="6"/>
        <v>0</v>
      </c>
      <c r="F154" s="612">
        <f>IF(SUM($D$29:$D$31)=0,0,D154/SUM($D$29:D$31)*100)</f>
        <v>0</v>
      </c>
      <c r="G154" s="595">
        <f t="shared" si="7"/>
        <v>0</v>
      </c>
      <c r="I154" s="619"/>
    </row>
    <row r="155" spans="2:9" x14ac:dyDescent="0.2">
      <c r="B155" s="610"/>
      <c r="C155" s="614" t="s">
        <v>535</v>
      </c>
      <c r="D155" s="594">
        <v>0</v>
      </c>
      <c r="E155" s="612">
        <f t="shared" si="6"/>
        <v>0</v>
      </c>
      <c r="F155" s="612">
        <f>IF(SUM($D$29:$D$31)=0,0,D155/SUM($D$29:D$31)*100)</f>
        <v>0</v>
      </c>
      <c r="G155" s="595">
        <f t="shared" si="7"/>
        <v>0</v>
      </c>
      <c r="I155" s="619"/>
    </row>
    <row r="156" spans="2:9" x14ac:dyDescent="0.2">
      <c r="B156" s="610"/>
      <c r="C156" s="614" t="s">
        <v>536</v>
      </c>
      <c r="D156" s="594">
        <v>6.1458349999999999</v>
      </c>
      <c r="E156" s="612">
        <f t="shared" si="6"/>
        <v>0.41060006131386895</v>
      </c>
      <c r="F156" s="612">
        <f>IF(SUM($D$29:$D$31)=0,0,D156/SUM($D$29:D$31)*100)</f>
        <v>1.5449889041126641</v>
      </c>
      <c r="G156" s="595">
        <f t="shared" si="7"/>
        <v>2.1292085629117561</v>
      </c>
      <c r="I156" s="619"/>
    </row>
    <row r="157" spans="2:9" x14ac:dyDescent="0.2">
      <c r="B157" s="610"/>
      <c r="C157" s="614" t="s">
        <v>537</v>
      </c>
      <c r="D157" s="594">
        <v>1.0058549999999999</v>
      </c>
      <c r="E157" s="612">
        <f t="shared" si="6"/>
        <v>6.7200652909305506E-2</v>
      </c>
      <c r="F157" s="612">
        <f>IF(SUM($D$29:$D$31)=0,0,D157/SUM($D$29:D$31)*100)</f>
        <v>0.2528598333906204</v>
      </c>
      <c r="G157" s="595">
        <f t="shared" si="7"/>
        <v>0.34847585056344726</v>
      </c>
      <c r="I157" s="619"/>
    </row>
    <row r="158" spans="2:9" x14ac:dyDescent="0.2">
      <c r="B158" s="610"/>
      <c r="C158" s="614" t="s">
        <v>538</v>
      </c>
      <c r="D158" s="594">
        <v>1.451379</v>
      </c>
      <c r="E158" s="612">
        <f t="shared" si="6"/>
        <v>9.6965881184519556E-2</v>
      </c>
      <c r="F158" s="612">
        <f>IF(SUM($D$29:$D$31)=0,0,D158/SUM($D$29:D$31)*100)</f>
        <v>0.36485920150185192</v>
      </c>
      <c r="G158" s="595">
        <f t="shared" si="7"/>
        <v>0.50282648246012152</v>
      </c>
      <c r="I158" s="619"/>
    </row>
    <row r="159" spans="2:9" x14ac:dyDescent="0.2">
      <c r="B159" s="610"/>
      <c r="C159" s="614" t="s">
        <v>539</v>
      </c>
      <c r="D159" s="594">
        <v>0</v>
      </c>
      <c r="E159" s="612">
        <f t="shared" si="6"/>
        <v>0</v>
      </c>
      <c r="F159" s="612">
        <f>IF(SUM($D$29:$D$31)=0,0,D159/SUM($D$29:D$31)*100)</f>
        <v>0</v>
      </c>
      <c r="G159" s="595">
        <f t="shared" si="7"/>
        <v>0</v>
      </c>
      <c r="I159" s="619"/>
    </row>
    <row r="160" spans="2:9" x14ac:dyDescent="0.2">
      <c r="B160" s="610"/>
      <c r="C160" s="614" t="s">
        <v>540</v>
      </c>
      <c r="D160" s="594">
        <v>0</v>
      </c>
      <c r="E160" s="612">
        <f t="shared" si="6"/>
        <v>0</v>
      </c>
      <c r="F160" s="612">
        <f>IF(SUM($D$29:$D$31)=0,0,D160/SUM($D$29:D$31)*100)</f>
        <v>0</v>
      </c>
      <c r="G160" s="595">
        <f t="shared" si="7"/>
        <v>0</v>
      </c>
      <c r="I160" s="619"/>
    </row>
    <row r="161" spans="2:9" x14ac:dyDescent="0.2">
      <c r="B161" s="610"/>
      <c r="C161" s="614" t="s">
        <v>541</v>
      </c>
      <c r="D161" s="594">
        <v>0</v>
      </c>
      <c r="E161" s="612">
        <f t="shared" si="6"/>
        <v>0</v>
      </c>
      <c r="F161" s="612">
        <f>IF(SUM($D$29:$D$31)=0,0,D161/SUM($D$29:D$31)*100)</f>
        <v>0</v>
      </c>
      <c r="G161" s="595">
        <f t="shared" si="7"/>
        <v>0</v>
      </c>
      <c r="I161" s="619"/>
    </row>
    <row r="162" spans="2:9" x14ac:dyDescent="0.2">
      <c r="B162" s="610"/>
      <c r="C162" s="614" t="s">
        <v>542</v>
      </c>
      <c r="D162" s="594">
        <v>0</v>
      </c>
      <c r="E162" s="612">
        <f t="shared" si="6"/>
        <v>0</v>
      </c>
      <c r="F162" s="612">
        <f>IF(SUM($D$29:$D$31)=0,0,D162/SUM($D$29:D$31)*100)</f>
        <v>0</v>
      </c>
      <c r="G162" s="595">
        <f t="shared" si="7"/>
        <v>0</v>
      </c>
      <c r="I162" s="619"/>
    </row>
    <row r="163" spans="2:9" x14ac:dyDescent="0.2">
      <c r="B163" s="610"/>
      <c r="C163" s="614" t="s">
        <v>543</v>
      </c>
      <c r="D163" s="594">
        <v>0</v>
      </c>
      <c r="E163" s="612">
        <f t="shared" si="6"/>
        <v>0</v>
      </c>
      <c r="F163" s="612">
        <f>IF(SUM($D$29:$D$31)=0,0,D163/SUM($D$29:D$31)*100)</f>
        <v>0</v>
      </c>
      <c r="G163" s="595">
        <f t="shared" si="7"/>
        <v>0</v>
      </c>
      <c r="I163" s="619"/>
    </row>
    <row r="164" spans="2:9" x14ac:dyDescent="0.2">
      <c r="B164" s="610"/>
      <c r="C164" s="614" t="s">
        <v>544</v>
      </c>
      <c r="D164" s="594">
        <v>1.1392990000000001</v>
      </c>
      <c r="E164" s="612">
        <f t="shared" si="6"/>
        <v>7.6115977610012236E-2</v>
      </c>
      <c r="F164" s="612">
        <f>IF(SUM($D$29:$D$31)=0,0,D164/SUM($D$29:D$31)*100)</f>
        <v>0.2864060479115782</v>
      </c>
      <c r="G164" s="595">
        <f t="shared" si="7"/>
        <v>0.39470717754654988</v>
      </c>
      <c r="I164" s="619"/>
    </row>
    <row r="165" spans="2:9" x14ac:dyDescent="0.2">
      <c r="B165" s="610"/>
      <c r="C165" s="614" t="s">
        <v>545</v>
      </c>
      <c r="D165" s="594">
        <v>0</v>
      </c>
      <c r="E165" s="612">
        <f t="shared" si="6"/>
        <v>0</v>
      </c>
      <c r="F165" s="612">
        <f>IF(SUM($D$29:$D$31)=0,0,D165/SUM($D$29:D$31)*100)</f>
        <v>0</v>
      </c>
      <c r="G165" s="595">
        <f t="shared" si="7"/>
        <v>0</v>
      </c>
    </row>
    <row r="166" spans="2:9" x14ac:dyDescent="0.2">
      <c r="B166" s="610"/>
      <c r="C166" s="614" t="s">
        <v>546</v>
      </c>
      <c r="D166" s="594">
        <v>0</v>
      </c>
      <c r="E166" s="612">
        <f t="shared" si="6"/>
        <v>0</v>
      </c>
      <c r="F166" s="612">
        <f>IF(SUM($D$29:$D$31)=0,0,D166/SUM($D$29:D$31)*100)</f>
        <v>0</v>
      </c>
      <c r="G166" s="595">
        <f t="shared" si="7"/>
        <v>0</v>
      </c>
    </row>
    <row r="167" spans="2:9" x14ac:dyDescent="0.2">
      <c r="B167" s="615"/>
      <c r="C167" s="616" t="s">
        <v>547</v>
      </c>
      <c r="D167" s="617">
        <v>0</v>
      </c>
      <c r="E167" s="618">
        <f t="shared" si="6"/>
        <v>0</v>
      </c>
      <c r="F167" s="618">
        <f>IF(SUM($D$29:$D$31)=0,0,D167/SUM($D$29:D$31)*100)</f>
        <v>0</v>
      </c>
      <c r="G167" s="598">
        <f t="shared" si="7"/>
        <v>0</v>
      </c>
    </row>
    <row r="168" spans="2:9" x14ac:dyDescent="0.2">
      <c r="D168" s="601"/>
    </row>
    <row r="169" spans="2:9" x14ac:dyDescent="0.2">
      <c r="D169" s="601"/>
    </row>
    <row r="170" spans="2:9" x14ac:dyDescent="0.2">
      <c r="B170" s="587" t="s">
        <v>548</v>
      </c>
      <c r="D170" s="601"/>
    </row>
    <row r="171" spans="2:9" x14ac:dyDescent="0.2">
      <c r="B171" s="587"/>
      <c r="D171" s="601"/>
    </row>
    <row r="172" spans="2:9" ht="38.25" x14ac:dyDescent="0.2">
      <c r="B172" s="603"/>
      <c r="C172" s="604" t="s">
        <v>511</v>
      </c>
      <c r="D172" s="605" t="s">
        <v>512</v>
      </c>
      <c r="E172" s="605" t="s">
        <v>513</v>
      </c>
      <c r="F172" s="605" t="s">
        <v>514</v>
      </c>
      <c r="G172" s="606" t="s">
        <v>515</v>
      </c>
    </row>
    <row r="173" spans="2:9" x14ac:dyDescent="0.2">
      <c r="B173" s="607" t="s">
        <v>500</v>
      </c>
      <c r="C173" s="608" t="s">
        <v>516</v>
      </c>
      <c r="D173" s="592">
        <v>0</v>
      </c>
      <c r="E173" s="609">
        <f>IF($C$4=0,0,D173/$C$4*100)</f>
        <v>0</v>
      </c>
      <c r="F173" s="609">
        <f>IF(SUM($D$14:$D$16)=0,0,D173/SUM($D$14:D$16)*100)</f>
        <v>0</v>
      </c>
      <c r="G173" s="593">
        <f>IF($D$15=0,0,D173/$D$15*100)</f>
        <v>0</v>
      </c>
    </row>
    <row r="174" spans="2:9" ht="25.5" x14ac:dyDescent="0.2">
      <c r="B174" s="610"/>
      <c r="C174" s="611" t="s">
        <v>517</v>
      </c>
      <c r="D174" s="594">
        <v>0</v>
      </c>
      <c r="E174" s="612">
        <f t="shared" ref="E174:E204" si="8">IF($C$4=0,0,D174/$C$4*100)</f>
        <v>0</v>
      </c>
      <c r="F174" s="612">
        <f>IF(SUM($D$14:$D$16)=0,0,D174/SUM($D$14:D$16)*100)</f>
        <v>0</v>
      </c>
      <c r="G174" s="595">
        <f t="shared" ref="G174:G204" si="9">IF($D$15=0,0,D174/$D$15*100)</f>
        <v>0</v>
      </c>
    </row>
    <row r="175" spans="2:9" x14ac:dyDescent="0.2">
      <c r="B175" s="610"/>
      <c r="C175" s="613" t="s">
        <v>518</v>
      </c>
      <c r="D175" s="594">
        <v>21.718122999999999</v>
      </c>
      <c r="E175" s="612">
        <f t="shared" si="8"/>
        <v>1.4832563630903921</v>
      </c>
      <c r="F175" s="612">
        <f>IF(SUM($D$14:$D$16)=0,0,D175/SUM($D$14:D$16)*100)</f>
        <v>2.7198443920188229</v>
      </c>
      <c r="G175" s="595">
        <f t="shared" si="9"/>
        <v>3.9004247144790067</v>
      </c>
    </row>
    <row r="176" spans="2:9" x14ac:dyDescent="0.2">
      <c r="B176" s="610"/>
      <c r="C176" s="613" t="s">
        <v>519</v>
      </c>
      <c r="D176" s="594">
        <v>3.0325000000000002</v>
      </c>
      <c r="E176" s="612">
        <f t="shared" si="8"/>
        <v>0.20710698254502077</v>
      </c>
      <c r="F176" s="612">
        <f>IF(SUM($D$14:$D$16)=0,0,D176/SUM($D$14:D$16)*100)</f>
        <v>0.3797716827921585</v>
      </c>
      <c r="G176" s="595">
        <f t="shared" si="9"/>
        <v>0.54461603089077215</v>
      </c>
    </row>
    <row r="177" spans="2:7" x14ac:dyDescent="0.2">
      <c r="B177" s="610"/>
      <c r="C177" s="613" t="s">
        <v>520</v>
      </c>
      <c r="D177" s="594">
        <v>138.63281599999999</v>
      </c>
      <c r="E177" s="612">
        <f t="shared" si="8"/>
        <v>9.4680376598447076</v>
      </c>
      <c r="F177" s="612">
        <f>IF(SUM($D$14:$D$16)=0,0,D177/SUM($D$14:D$16)*100)</f>
        <v>17.36152277742314</v>
      </c>
      <c r="G177" s="595">
        <f t="shared" si="9"/>
        <v>24.89749513639925</v>
      </c>
    </row>
    <row r="178" spans="2:7" x14ac:dyDescent="0.2">
      <c r="B178" s="610"/>
      <c r="C178" s="613" t="s">
        <v>521</v>
      </c>
      <c r="D178" s="594">
        <v>0</v>
      </c>
      <c r="E178" s="612">
        <f t="shared" si="8"/>
        <v>0</v>
      </c>
      <c r="F178" s="612">
        <f>IF(SUM($D$14:$D$16)=0,0,D178/SUM($D$14:D$16)*100)</f>
        <v>0</v>
      </c>
      <c r="G178" s="595">
        <f t="shared" si="9"/>
        <v>0</v>
      </c>
    </row>
    <row r="179" spans="2:7" x14ac:dyDescent="0.2">
      <c r="B179" s="610"/>
      <c r="C179" s="613" t="s">
        <v>522</v>
      </c>
      <c r="D179" s="594">
        <v>4.1325459999999996</v>
      </c>
      <c r="E179" s="612">
        <f t="shared" si="8"/>
        <v>0.2822354929228344</v>
      </c>
      <c r="F179" s="612">
        <f>IF(SUM($D$14:$D$16)=0,0,D179/SUM($D$14:D$16)*100)</f>
        <v>0.51753469039934152</v>
      </c>
      <c r="G179" s="595">
        <f t="shared" si="9"/>
        <v>0.74217668590058927</v>
      </c>
    </row>
    <row r="180" spans="2:7" x14ac:dyDescent="0.2">
      <c r="B180" s="610"/>
      <c r="C180" s="613" t="s">
        <v>523</v>
      </c>
      <c r="D180" s="594">
        <v>0</v>
      </c>
      <c r="E180" s="612">
        <f t="shared" si="8"/>
        <v>0</v>
      </c>
      <c r="F180" s="612">
        <f>IF(SUM($D$14:$D$16)=0,0,D180/SUM($D$14:D$16)*100)</f>
        <v>0</v>
      </c>
      <c r="G180" s="595">
        <f t="shared" si="9"/>
        <v>0</v>
      </c>
    </row>
    <row r="181" spans="2:7" x14ac:dyDescent="0.2">
      <c r="B181" s="610"/>
      <c r="C181" s="613" t="s">
        <v>524</v>
      </c>
      <c r="D181" s="594">
        <v>16.110861</v>
      </c>
      <c r="E181" s="612">
        <f t="shared" si="8"/>
        <v>1.1003039762282789</v>
      </c>
      <c r="F181" s="612">
        <f>IF(SUM($D$14:$D$16)=0,0,D181/SUM($D$14:D$16)*100)</f>
        <v>2.0176253233967212</v>
      </c>
      <c r="G181" s="595">
        <f t="shared" si="9"/>
        <v>2.8933992323340267</v>
      </c>
    </row>
    <row r="182" spans="2:7" x14ac:dyDescent="0.2">
      <c r="B182" s="610"/>
      <c r="C182" s="613" t="s">
        <v>525</v>
      </c>
      <c r="D182" s="594">
        <v>10.060418</v>
      </c>
      <c r="E182" s="612">
        <f t="shared" si="8"/>
        <v>0.68708419295024337</v>
      </c>
      <c r="F182" s="612">
        <f>IF(SUM($D$14:$D$16)=0,0,D182/SUM($D$14:D$16)*100)</f>
        <v>1.2599049871236674</v>
      </c>
      <c r="G182" s="595">
        <f t="shared" si="9"/>
        <v>1.8067815070938433</v>
      </c>
    </row>
    <row r="183" spans="2:7" x14ac:dyDescent="0.2">
      <c r="B183" s="610"/>
      <c r="C183" s="613" t="s">
        <v>526</v>
      </c>
      <c r="D183" s="594">
        <v>1.8887320000000001</v>
      </c>
      <c r="E183" s="612">
        <f t="shared" si="8"/>
        <v>0.12899244364591003</v>
      </c>
      <c r="F183" s="612">
        <f>IF(SUM($D$14:$D$16)=0,0,D183/SUM($D$14:D$16)*100)</f>
        <v>0.2365332003242866</v>
      </c>
      <c r="G183" s="595">
        <f t="shared" si="9"/>
        <v>0.33920320700952677</v>
      </c>
    </row>
    <row r="184" spans="2:7" x14ac:dyDescent="0.2">
      <c r="B184" s="610"/>
      <c r="C184" s="613" t="s">
        <v>527</v>
      </c>
      <c r="D184" s="594">
        <v>0</v>
      </c>
      <c r="E184" s="612">
        <f t="shared" si="8"/>
        <v>0</v>
      </c>
      <c r="F184" s="612">
        <f>IF(SUM($D$14:$D$16)=0,0,D184/SUM($D$14:D$16)*100)</f>
        <v>0</v>
      </c>
      <c r="G184" s="595">
        <f t="shared" si="9"/>
        <v>0</v>
      </c>
    </row>
    <row r="185" spans="2:7" x14ac:dyDescent="0.2">
      <c r="B185" s="610"/>
      <c r="C185" s="614" t="s">
        <v>528</v>
      </c>
      <c r="D185" s="594">
        <v>0</v>
      </c>
      <c r="E185" s="612">
        <f t="shared" si="8"/>
        <v>0</v>
      </c>
      <c r="F185" s="612">
        <f>IF(SUM($D$14:$D$16)=0,0,D185/SUM($D$14:D$16)*100)</f>
        <v>0</v>
      </c>
      <c r="G185" s="595">
        <f t="shared" si="9"/>
        <v>0</v>
      </c>
    </row>
    <row r="186" spans="2:7" x14ac:dyDescent="0.2">
      <c r="B186" s="610"/>
      <c r="C186" s="614" t="s">
        <v>529</v>
      </c>
      <c r="D186" s="594">
        <v>0</v>
      </c>
      <c r="E186" s="612">
        <f t="shared" si="8"/>
        <v>0</v>
      </c>
      <c r="F186" s="612">
        <f>IF(SUM($D$14:$D$16)=0,0,D186/SUM($D$14:D$16)*100)</f>
        <v>0</v>
      </c>
      <c r="G186" s="595">
        <f t="shared" si="9"/>
        <v>0</v>
      </c>
    </row>
    <row r="187" spans="2:7" x14ac:dyDescent="0.2">
      <c r="B187" s="610"/>
      <c r="C187" s="614" t="s">
        <v>530</v>
      </c>
      <c r="D187" s="594">
        <v>0</v>
      </c>
      <c r="E187" s="612">
        <f t="shared" si="8"/>
        <v>0</v>
      </c>
      <c r="F187" s="612">
        <f>IF(SUM($D$14:$D$16)=0,0,D187/SUM($D$14:D$16)*100)</f>
        <v>0</v>
      </c>
      <c r="G187" s="595">
        <f t="shared" si="9"/>
        <v>0</v>
      </c>
    </row>
    <row r="188" spans="2:7" x14ac:dyDescent="0.2">
      <c r="B188" s="610"/>
      <c r="C188" s="614" t="s">
        <v>531</v>
      </c>
      <c r="D188" s="594">
        <v>0</v>
      </c>
      <c r="E188" s="612">
        <f t="shared" si="8"/>
        <v>0</v>
      </c>
      <c r="F188" s="612">
        <f>IF(SUM($D$14:$D$16)=0,0,D188/SUM($D$14:D$16)*100)</f>
        <v>0</v>
      </c>
      <c r="G188" s="595">
        <f t="shared" si="9"/>
        <v>0</v>
      </c>
    </row>
    <row r="189" spans="2:7" x14ac:dyDescent="0.2">
      <c r="B189" s="610"/>
      <c r="C189" s="614" t="s">
        <v>532</v>
      </c>
      <c r="D189" s="594">
        <v>51.550933999999998</v>
      </c>
      <c r="E189" s="612">
        <f t="shared" si="8"/>
        <v>3.5207117520585385</v>
      </c>
      <c r="F189" s="612">
        <f>IF(SUM($D$14:$D$16)=0,0,D189/SUM($D$14:D$16)*100)</f>
        <v>6.4559224912407247</v>
      </c>
      <c r="G189" s="595">
        <f t="shared" si="9"/>
        <v>9.2581912823716923</v>
      </c>
    </row>
    <row r="190" spans="2:7" x14ac:dyDescent="0.2">
      <c r="B190" s="610"/>
      <c r="C190" s="614" t="s">
        <v>533</v>
      </c>
      <c r="D190" s="594">
        <v>0</v>
      </c>
      <c r="E190" s="612">
        <f t="shared" si="8"/>
        <v>0</v>
      </c>
      <c r="F190" s="612">
        <f>IF(SUM($D$14:$D$16)=0,0,D190/SUM($D$14:D$16)*100)</f>
        <v>0</v>
      </c>
      <c r="G190" s="595">
        <f t="shared" si="9"/>
        <v>0</v>
      </c>
    </row>
    <row r="191" spans="2:7" x14ac:dyDescent="0.2">
      <c r="B191" s="610"/>
      <c r="C191" s="614" t="s">
        <v>534</v>
      </c>
      <c r="D191" s="594">
        <v>249.99385799999999</v>
      </c>
      <c r="E191" s="612">
        <f t="shared" si="8"/>
        <v>17.073527975323461</v>
      </c>
      <c r="F191" s="612">
        <f>IF(SUM($D$14:$D$16)=0,0,D191/SUM($D$14:D$16)*100)</f>
        <v>31.307696006715219</v>
      </c>
      <c r="G191" s="595">
        <f t="shared" si="9"/>
        <v>44.897168241065557</v>
      </c>
    </row>
    <row r="192" spans="2:7" x14ac:dyDescent="0.2">
      <c r="B192" s="610"/>
      <c r="C192" s="614" t="s">
        <v>535</v>
      </c>
      <c r="D192" s="594">
        <v>0</v>
      </c>
      <c r="E192" s="612">
        <f t="shared" si="8"/>
        <v>0</v>
      </c>
      <c r="F192" s="612">
        <f>IF(SUM($D$14:$D$16)=0,0,D192/SUM($D$14:D$16)*100)</f>
        <v>0</v>
      </c>
      <c r="G192" s="595">
        <f t="shared" si="9"/>
        <v>0</v>
      </c>
    </row>
    <row r="193" spans="2:7" x14ac:dyDescent="0.2">
      <c r="B193" s="610"/>
      <c r="C193" s="614" t="s">
        <v>536</v>
      </c>
      <c r="D193" s="594">
        <v>12.738098000000001</v>
      </c>
      <c r="E193" s="612">
        <f t="shared" si="8"/>
        <v>0.86995846336117533</v>
      </c>
      <c r="F193" s="612">
        <f>IF(SUM($D$14:$D$16)=0,0,D193/SUM($D$14:D$16)*100)</f>
        <v>1.5952411914365798</v>
      </c>
      <c r="G193" s="595">
        <f t="shared" si="9"/>
        <v>2.287674319491404</v>
      </c>
    </row>
    <row r="194" spans="2:7" x14ac:dyDescent="0.2">
      <c r="B194" s="610"/>
      <c r="C194" s="614" t="s">
        <v>537</v>
      </c>
      <c r="D194" s="594">
        <v>0</v>
      </c>
      <c r="E194" s="612">
        <f t="shared" si="8"/>
        <v>0</v>
      </c>
      <c r="F194" s="612">
        <f>IF(SUM($D$14:$D$16)=0,0,D194/SUM($D$14:D$16)*100)</f>
        <v>0</v>
      </c>
      <c r="G194" s="595">
        <f t="shared" si="9"/>
        <v>0</v>
      </c>
    </row>
    <row r="195" spans="2:7" x14ac:dyDescent="0.2">
      <c r="B195" s="610"/>
      <c r="C195" s="614" t="s">
        <v>538</v>
      </c>
      <c r="D195" s="594">
        <v>48.901637000000001</v>
      </c>
      <c r="E195" s="612">
        <f t="shared" si="8"/>
        <v>3.3397759210492803</v>
      </c>
      <c r="F195" s="612">
        <f>IF(SUM($D$14:$D$16)=0,0,D195/SUM($D$14:D$16)*100)</f>
        <v>6.1241407995981136</v>
      </c>
      <c r="G195" s="595">
        <f t="shared" si="9"/>
        <v>8.7823958605115671</v>
      </c>
    </row>
    <row r="196" spans="2:7" x14ac:dyDescent="0.2">
      <c r="B196" s="610"/>
      <c r="C196" s="614" t="s">
        <v>539</v>
      </c>
      <c r="D196" s="594">
        <v>0</v>
      </c>
      <c r="E196" s="612">
        <f t="shared" si="8"/>
        <v>0</v>
      </c>
      <c r="F196" s="612">
        <f>IF(SUM($D$14:$D$16)=0,0,D196/SUM($D$14:D$16)*100)</f>
        <v>0</v>
      </c>
      <c r="G196" s="595">
        <f t="shared" si="9"/>
        <v>0</v>
      </c>
    </row>
    <row r="197" spans="2:7" x14ac:dyDescent="0.2">
      <c r="B197" s="610"/>
      <c r="C197" s="614" t="s">
        <v>540</v>
      </c>
      <c r="D197" s="594">
        <v>0</v>
      </c>
      <c r="E197" s="612">
        <f t="shared" si="8"/>
        <v>0</v>
      </c>
      <c r="F197" s="612">
        <f>IF(SUM($D$14:$D$16)=0,0,D197/SUM($D$14:D$16)*100)</f>
        <v>0</v>
      </c>
      <c r="G197" s="595">
        <f t="shared" si="9"/>
        <v>0</v>
      </c>
    </row>
    <row r="198" spans="2:7" x14ac:dyDescent="0.2">
      <c r="B198" s="610"/>
      <c r="C198" s="614" t="s">
        <v>541</v>
      </c>
      <c r="D198" s="594">
        <v>0</v>
      </c>
      <c r="E198" s="612">
        <f t="shared" si="8"/>
        <v>0</v>
      </c>
      <c r="F198" s="612">
        <f>IF(SUM($D$14:$D$16)=0,0,D198/SUM($D$14:D$16)*100)</f>
        <v>0</v>
      </c>
      <c r="G198" s="595">
        <f t="shared" si="9"/>
        <v>0</v>
      </c>
    </row>
    <row r="199" spans="2:7" x14ac:dyDescent="0.2">
      <c r="B199" s="610"/>
      <c r="C199" s="614" t="s">
        <v>542</v>
      </c>
      <c r="D199" s="594">
        <v>0</v>
      </c>
      <c r="E199" s="612">
        <f t="shared" si="8"/>
        <v>0</v>
      </c>
      <c r="F199" s="612">
        <f>IF(SUM($D$14:$D$16)=0,0,D199/SUM($D$14:D$16)*100)</f>
        <v>0</v>
      </c>
      <c r="G199" s="595">
        <f t="shared" si="9"/>
        <v>0</v>
      </c>
    </row>
    <row r="200" spans="2:7" x14ac:dyDescent="0.2">
      <c r="B200" s="610"/>
      <c r="C200" s="614" t="s">
        <v>543</v>
      </c>
      <c r="D200" s="594">
        <v>141.03482700000001</v>
      </c>
      <c r="E200" s="612">
        <f t="shared" si="8"/>
        <v>9.6320848981793983</v>
      </c>
      <c r="F200" s="612">
        <f>IF(SUM($D$14:$D$16)=0,0,D200/SUM($D$14:D$16)*100)</f>
        <v>17.662335888570798</v>
      </c>
      <c r="G200" s="595">
        <f t="shared" si="9"/>
        <v>25.328879702590832</v>
      </c>
    </row>
    <row r="201" spans="2:7" x14ac:dyDescent="0.2">
      <c r="B201" s="610"/>
      <c r="C201" s="614" t="s">
        <v>544</v>
      </c>
      <c r="D201" s="594">
        <v>78.234399999999994</v>
      </c>
      <c r="E201" s="612">
        <f t="shared" si="8"/>
        <v>5.3430801369233869</v>
      </c>
      <c r="F201" s="612">
        <f>IF(SUM($D$14:$D$16)=0,0,D201/SUM($D$14:D$16)*100)</f>
        <v>9.7975959572085216</v>
      </c>
      <c r="G201" s="595">
        <f t="shared" si="9"/>
        <v>14.050357265332572</v>
      </c>
    </row>
    <row r="202" spans="2:7" x14ac:dyDescent="0.2">
      <c r="B202" s="610"/>
      <c r="C202" s="614" t="s">
        <v>545</v>
      </c>
      <c r="D202" s="594">
        <v>0</v>
      </c>
      <c r="E202" s="612">
        <f t="shared" si="8"/>
        <v>0</v>
      </c>
      <c r="F202" s="612">
        <f>IF(SUM($D$14:$D$16)=0,0,D202/SUM($D$14:D$16)*100)</f>
        <v>0</v>
      </c>
      <c r="G202" s="595">
        <f t="shared" si="9"/>
        <v>0</v>
      </c>
    </row>
    <row r="203" spans="2:7" x14ac:dyDescent="0.2">
      <c r="B203" s="610"/>
      <c r="C203" s="614" t="s">
        <v>546</v>
      </c>
      <c r="D203" s="594">
        <v>0</v>
      </c>
      <c r="E203" s="612">
        <f t="shared" si="8"/>
        <v>0</v>
      </c>
      <c r="F203" s="612">
        <f>IF(SUM($D$14:$D$16)=0,0,D203/SUM($D$14:D$16)*100)</f>
        <v>0</v>
      </c>
      <c r="G203" s="595">
        <f t="shared" si="9"/>
        <v>0</v>
      </c>
    </row>
    <row r="204" spans="2:7" x14ac:dyDescent="0.2">
      <c r="B204" s="615"/>
      <c r="C204" s="616" t="s">
        <v>547</v>
      </c>
      <c r="D204" s="617">
        <v>1</v>
      </c>
      <c r="E204" s="618">
        <f t="shared" si="8"/>
        <v>6.8295789792257477E-2</v>
      </c>
      <c r="F204" s="618">
        <f>IF(SUM($D$14:$D$16)=0,0,D204/SUM($D$14:D$16)*100)</f>
        <v>0.12523386077235235</v>
      </c>
      <c r="G204" s="598">
        <f t="shared" si="9"/>
        <v>0.17959308520717959</v>
      </c>
    </row>
    <row r="205" spans="2:7" x14ac:dyDescent="0.2">
      <c r="D205" s="601"/>
      <c r="E205" s="602"/>
      <c r="F205" s="602"/>
      <c r="G205" s="602"/>
    </row>
    <row r="206" spans="2:7" x14ac:dyDescent="0.2">
      <c r="B206" s="607" t="s">
        <v>20</v>
      </c>
      <c r="C206" s="608" t="s">
        <v>516</v>
      </c>
      <c r="D206" s="592">
        <v>0</v>
      </c>
      <c r="E206" s="609">
        <f>IF($C$5=0,0,D206/$C$5*100)</f>
        <v>0</v>
      </c>
      <c r="F206" s="609">
        <f>IF(SUM($D$19:$D$21)=0,0,D206/SUM($D$19:D$21)*100)</f>
        <v>0</v>
      </c>
      <c r="G206" s="593">
        <f>IF($D$20=0,0,D206/$D$20*100)</f>
        <v>0</v>
      </c>
    </row>
    <row r="207" spans="2:7" ht="25.5" x14ac:dyDescent="0.2">
      <c r="B207" s="610"/>
      <c r="C207" s="611" t="s">
        <v>517</v>
      </c>
      <c r="D207" s="594">
        <v>0</v>
      </c>
      <c r="E207" s="612">
        <f t="shared" ref="E207:E237" si="10">IF($C$5=0,0,D207/$C$5*100)</f>
        <v>0</v>
      </c>
      <c r="F207" s="612">
        <f>IF(SUM($D$19:$D$21)=0,0,D207/SUM($D$19:D$21)*100)</f>
        <v>0</v>
      </c>
      <c r="G207" s="595">
        <f t="shared" ref="G207:G237" si="11">IF($D$20=0,0,D207/$D$20*100)</f>
        <v>0</v>
      </c>
    </row>
    <row r="208" spans="2:7" x14ac:dyDescent="0.2">
      <c r="B208" s="610"/>
      <c r="C208" s="613" t="s">
        <v>518</v>
      </c>
      <c r="D208" s="594">
        <v>16.241606999999998</v>
      </c>
      <c r="E208" s="612">
        <f t="shared" si="10"/>
        <v>7.6048986228015671</v>
      </c>
      <c r="F208" s="612">
        <f>IF(SUM($D$19:$D$21)=0,0,D208/SUM($D$19:D$21)*100)</f>
        <v>8.1990742818211775</v>
      </c>
      <c r="G208" s="595">
        <f t="shared" si="11"/>
        <v>10.541849643883651</v>
      </c>
    </row>
    <row r="209" spans="2:7" x14ac:dyDescent="0.2">
      <c r="B209" s="610"/>
      <c r="C209" s="613" t="s">
        <v>519</v>
      </c>
      <c r="D209" s="594">
        <v>0</v>
      </c>
      <c r="E209" s="612">
        <f t="shared" si="10"/>
        <v>0</v>
      </c>
      <c r="F209" s="612">
        <f>IF(SUM($D$19:$D$21)=0,0,D209/SUM($D$19:D$21)*100)</f>
        <v>0</v>
      </c>
      <c r="G209" s="595">
        <f t="shared" si="11"/>
        <v>0</v>
      </c>
    </row>
    <row r="210" spans="2:7" x14ac:dyDescent="0.2">
      <c r="B210" s="610"/>
      <c r="C210" s="613" t="s">
        <v>520</v>
      </c>
      <c r="D210" s="594">
        <v>17.633448999999999</v>
      </c>
      <c r="E210" s="612">
        <f t="shared" si="10"/>
        <v>8.2566085988499598</v>
      </c>
      <c r="F210" s="612">
        <f>IF(SUM($D$19:$D$21)=0,0,D210/SUM($D$19:D$21)*100)</f>
        <v>8.9017027807473337</v>
      </c>
      <c r="G210" s="595">
        <f t="shared" si="11"/>
        <v>11.445244800042911</v>
      </c>
    </row>
    <row r="211" spans="2:7" x14ac:dyDescent="0.2">
      <c r="B211" s="610"/>
      <c r="C211" s="613" t="s">
        <v>521</v>
      </c>
      <c r="D211" s="594">
        <v>0</v>
      </c>
      <c r="E211" s="612">
        <f t="shared" si="10"/>
        <v>0</v>
      </c>
      <c r="F211" s="612">
        <f>IF(SUM($D$19:$D$21)=0,0,D211/SUM($D$19:D$21)*100)</f>
        <v>0</v>
      </c>
      <c r="G211" s="595">
        <f t="shared" si="11"/>
        <v>0</v>
      </c>
    </row>
    <row r="212" spans="2:7" x14ac:dyDescent="0.2">
      <c r="B212" s="610"/>
      <c r="C212" s="613" t="s">
        <v>522</v>
      </c>
      <c r="D212" s="594">
        <v>0</v>
      </c>
      <c r="E212" s="612">
        <f t="shared" si="10"/>
        <v>0</v>
      </c>
      <c r="F212" s="612">
        <f>IF(SUM($D$19:$D$21)=0,0,D212/SUM($D$19:D$21)*100)</f>
        <v>0</v>
      </c>
      <c r="G212" s="595">
        <f t="shared" si="11"/>
        <v>0</v>
      </c>
    </row>
    <row r="213" spans="2:7" x14ac:dyDescent="0.2">
      <c r="B213" s="610"/>
      <c r="C213" s="613" t="s">
        <v>523</v>
      </c>
      <c r="D213" s="594">
        <v>0</v>
      </c>
      <c r="E213" s="612">
        <f t="shared" si="10"/>
        <v>0</v>
      </c>
      <c r="F213" s="612">
        <f>IF(SUM($D$19:$D$21)=0,0,D213/SUM($D$19:D$21)*100)</f>
        <v>0</v>
      </c>
      <c r="G213" s="595">
        <f t="shared" si="11"/>
        <v>0</v>
      </c>
    </row>
    <row r="214" spans="2:7" x14ac:dyDescent="0.2">
      <c r="B214" s="610"/>
      <c r="C214" s="613" t="s">
        <v>524</v>
      </c>
      <c r="D214" s="594">
        <v>33.331992</v>
      </c>
      <c r="E214" s="612">
        <f t="shared" si="10"/>
        <v>15.607225322964219</v>
      </c>
      <c r="F214" s="612">
        <f>IF(SUM($D$19:$D$21)=0,0,D214/SUM($D$19:D$21)*100)</f>
        <v>16.82662795430706</v>
      </c>
      <c r="G214" s="595">
        <f t="shared" si="11"/>
        <v>21.634610909815315</v>
      </c>
    </row>
    <row r="215" spans="2:7" x14ac:dyDescent="0.2">
      <c r="B215" s="610"/>
      <c r="C215" s="613" t="s">
        <v>525</v>
      </c>
      <c r="D215" s="594">
        <v>0</v>
      </c>
      <c r="E215" s="612">
        <f t="shared" si="10"/>
        <v>0</v>
      </c>
      <c r="F215" s="612">
        <f>IF(SUM($D$19:$D$21)=0,0,D215/SUM($D$19:D$21)*100)</f>
        <v>0</v>
      </c>
      <c r="G215" s="595">
        <f t="shared" si="11"/>
        <v>0</v>
      </c>
    </row>
    <row r="216" spans="2:7" x14ac:dyDescent="0.2">
      <c r="B216" s="610"/>
      <c r="C216" s="613" t="s">
        <v>526</v>
      </c>
      <c r="D216" s="594">
        <v>0</v>
      </c>
      <c r="E216" s="612">
        <f t="shared" si="10"/>
        <v>0</v>
      </c>
      <c r="F216" s="612">
        <f>IF(SUM($D$19:$D$21)=0,0,D216/SUM($D$19:D$21)*100)</f>
        <v>0</v>
      </c>
      <c r="G216" s="595">
        <f t="shared" si="11"/>
        <v>0</v>
      </c>
    </row>
    <row r="217" spans="2:7" x14ac:dyDescent="0.2">
      <c r="B217" s="610"/>
      <c r="C217" s="613" t="s">
        <v>527</v>
      </c>
      <c r="D217" s="594">
        <v>0</v>
      </c>
      <c r="E217" s="612">
        <f t="shared" si="10"/>
        <v>0</v>
      </c>
      <c r="F217" s="612">
        <f>IF(SUM($D$19:$D$21)=0,0,D217/SUM($D$19:D$21)*100)</f>
        <v>0</v>
      </c>
      <c r="G217" s="595">
        <f t="shared" si="11"/>
        <v>0</v>
      </c>
    </row>
    <row r="218" spans="2:7" x14ac:dyDescent="0.2">
      <c r="B218" s="610"/>
      <c r="C218" s="614" t="s">
        <v>528</v>
      </c>
      <c r="D218" s="594">
        <v>0</v>
      </c>
      <c r="E218" s="612">
        <f t="shared" si="10"/>
        <v>0</v>
      </c>
      <c r="F218" s="612">
        <f>IF(SUM($D$19:$D$21)=0,0,D218/SUM($D$19:D$21)*100)</f>
        <v>0</v>
      </c>
      <c r="G218" s="595">
        <f t="shared" si="11"/>
        <v>0</v>
      </c>
    </row>
    <row r="219" spans="2:7" x14ac:dyDescent="0.2">
      <c r="B219" s="610"/>
      <c r="C219" s="614" t="s">
        <v>529</v>
      </c>
      <c r="D219" s="594">
        <v>0</v>
      </c>
      <c r="E219" s="612">
        <f t="shared" si="10"/>
        <v>0</v>
      </c>
      <c r="F219" s="612">
        <f>IF(SUM($D$19:$D$21)=0,0,D219/SUM($D$19:D$21)*100)</f>
        <v>0</v>
      </c>
      <c r="G219" s="595">
        <f t="shared" si="11"/>
        <v>0</v>
      </c>
    </row>
    <row r="220" spans="2:7" x14ac:dyDescent="0.2">
      <c r="B220" s="610"/>
      <c r="C220" s="614" t="s">
        <v>530</v>
      </c>
      <c r="D220" s="594">
        <v>0</v>
      </c>
      <c r="E220" s="612">
        <f t="shared" si="10"/>
        <v>0</v>
      </c>
      <c r="F220" s="612">
        <f>IF(SUM($D$19:$D$21)=0,0,D220/SUM($D$19:D$21)*100)</f>
        <v>0</v>
      </c>
      <c r="G220" s="595">
        <f t="shared" si="11"/>
        <v>0</v>
      </c>
    </row>
    <row r="221" spans="2:7" x14ac:dyDescent="0.2">
      <c r="B221" s="610"/>
      <c r="C221" s="614" t="s">
        <v>531</v>
      </c>
      <c r="D221" s="594">
        <v>0</v>
      </c>
      <c r="E221" s="612">
        <f t="shared" si="10"/>
        <v>0</v>
      </c>
      <c r="F221" s="612">
        <f>IF(SUM($D$19:$D$21)=0,0,D221/SUM($D$19:D$21)*100)</f>
        <v>0</v>
      </c>
      <c r="G221" s="595">
        <f t="shared" si="11"/>
        <v>0</v>
      </c>
    </row>
    <row r="222" spans="2:7" x14ac:dyDescent="0.2">
      <c r="B222" s="610"/>
      <c r="C222" s="614" t="s">
        <v>532</v>
      </c>
      <c r="D222" s="594">
        <v>17.278025</v>
      </c>
      <c r="E222" s="612">
        <f t="shared" si="10"/>
        <v>8.0901864284261453</v>
      </c>
      <c r="F222" s="612">
        <f>IF(SUM($D$19:$D$21)=0,0,D222/SUM($D$19:D$21)*100)</f>
        <v>8.7222779382707234</v>
      </c>
      <c r="G222" s="595">
        <f t="shared" si="11"/>
        <v>11.214551718513006</v>
      </c>
    </row>
    <row r="223" spans="2:7" x14ac:dyDescent="0.2">
      <c r="B223" s="610"/>
      <c r="C223" s="614" t="s">
        <v>533</v>
      </c>
      <c r="D223" s="594">
        <v>0</v>
      </c>
      <c r="E223" s="612">
        <f t="shared" si="10"/>
        <v>0</v>
      </c>
      <c r="F223" s="612">
        <f>IF(SUM($D$19:$D$21)=0,0,D223/SUM($D$19:D$21)*100)</f>
        <v>0</v>
      </c>
      <c r="G223" s="595">
        <f t="shared" si="11"/>
        <v>0</v>
      </c>
    </row>
    <row r="224" spans="2:7" x14ac:dyDescent="0.2">
      <c r="B224" s="610"/>
      <c r="C224" s="614" t="s">
        <v>534</v>
      </c>
      <c r="D224" s="594">
        <v>75.992086</v>
      </c>
      <c r="E224" s="612">
        <f t="shared" si="10"/>
        <v>35.582200096654127</v>
      </c>
      <c r="F224" s="612">
        <f>IF(SUM($D$19:$D$21)=0,0,D224/SUM($D$19:D$21)*100)</f>
        <v>38.362260455171906</v>
      </c>
      <c r="G224" s="595">
        <f t="shared" si="11"/>
        <v>49.323761173206314</v>
      </c>
    </row>
    <row r="225" spans="2:7" x14ac:dyDescent="0.2">
      <c r="B225" s="610"/>
      <c r="C225" s="614" t="s">
        <v>535</v>
      </c>
      <c r="D225" s="594">
        <v>3</v>
      </c>
      <c r="E225" s="612">
        <f t="shared" si="10"/>
        <v>1.4047068044685913</v>
      </c>
      <c r="F225" s="612">
        <f>IF(SUM($D$19:$D$21)=0,0,D225/SUM($D$19:D$21)*100)</f>
        <v>1.5144574576557315</v>
      </c>
      <c r="G225" s="595">
        <f t="shared" si="11"/>
        <v>1.9471933369432568</v>
      </c>
    </row>
    <row r="226" spans="2:7" x14ac:dyDescent="0.2">
      <c r="B226" s="610"/>
      <c r="C226" s="614" t="s">
        <v>536</v>
      </c>
      <c r="D226" s="594">
        <v>43.301147</v>
      </c>
      <c r="E226" s="612">
        <f t="shared" si="10"/>
        <v>20.275138610731577</v>
      </c>
      <c r="F226" s="612">
        <f>IF(SUM($D$19:$D$21)=0,0,D226/SUM($D$19:D$21)*100)</f>
        <v>21.859248333065704</v>
      </c>
      <c r="G226" s="595">
        <f t="shared" si="11"/>
        <v>28.105234973466832</v>
      </c>
    </row>
    <row r="227" spans="2:7" x14ac:dyDescent="0.2">
      <c r="B227" s="610"/>
      <c r="C227" s="614" t="s">
        <v>537</v>
      </c>
      <c r="D227" s="594">
        <v>1</v>
      </c>
      <c r="E227" s="612">
        <f t="shared" si="10"/>
        <v>0.46823560148953047</v>
      </c>
      <c r="F227" s="612">
        <f>IF(SUM($D$19:$D$21)=0,0,D227/SUM($D$19:D$21)*100)</f>
        <v>0.50481915255191057</v>
      </c>
      <c r="G227" s="595">
        <f t="shared" si="11"/>
        <v>0.64906444564775223</v>
      </c>
    </row>
    <row r="228" spans="2:7" x14ac:dyDescent="0.2">
      <c r="B228" s="610"/>
      <c r="C228" s="614" t="s">
        <v>538</v>
      </c>
      <c r="D228" s="594">
        <v>1.1836</v>
      </c>
      <c r="E228" s="612">
        <f t="shared" si="10"/>
        <v>0.5542036579230083</v>
      </c>
      <c r="F228" s="612">
        <f>IF(SUM($D$19:$D$21)=0,0,D228/SUM($D$19:D$21)*100)</f>
        <v>0.59750394896044134</v>
      </c>
      <c r="G228" s="595">
        <f t="shared" si="11"/>
        <v>0.76823267786867955</v>
      </c>
    </row>
    <row r="229" spans="2:7" x14ac:dyDescent="0.2">
      <c r="B229" s="610"/>
      <c r="C229" s="614" t="s">
        <v>539</v>
      </c>
      <c r="D229" s="594">
        <v>0</v>
      </c>
      <c r="E229" s="612">
        <f t="shared" si="10"/>
        <v>0</v>
      </c>
      <c r="F229" s="612">
        <f>IF(SUM($D$19:$D$21)=0,0,D229/SUM($D$19:D$21)*100)</f>
        <v>0</v>
      </c>
      <c r="G229" s="595">
        <f t="shared" si="11"/>
        <v>0</v>
      </c>
    </row>
    <row r="230" spans="2:7" x14ac:dyDescent="0.2">
      <c r="B230" s="610"/>
      <c r="C230" s="614" t="s">
        <v>540</v>
      </c>
      <c r="D230" s="594">
        <v>1.0567800000000001</v>
      </c>
      <c r="E230" s="612">
        <f t="shared" si="10"/>
        <v>0.49482201894210603</v>
      </c>
      <c r="F230" s="612">
        <f>IF(SUM($D$19:$D$21)=0,0,D230/SUM($D$19:D$21)*100)</f>
        <v>0.533482784033808</v>
      </c>
      <c r="G230" s="595">
        <f t="shared" si="11"/>
        <v>0.68591832487163162</v>
      </c>
    </row>
    <row r="231" spans="2:7" x14ac:dyDescent="0.2">
      <c r="B231" s="610"/>
      <c r="C231" s="614" t="s">
        <v>541</v>
      </c>
      <c r="D231" s="594">
        <v>8.1504539999999999</v>
      </c>
      <c r="E231" s="612">
        <f t="shared" si="10"/>
        <v>3.81633273110275</v>
      </c>
      <c r="F231" s="612">
        <f>IF(SUM($D$19:$D$21)=0,0,D231/SUM($D$19:D$21)*100)</f>
        <v>4.1145052811933294</v>
      </c>
      <c r="G231" s="595">
        <f t="shared" si="11"/>
        <v>5.2901699072875052</v>
      </c>
    </row>
    <row r="232" spans="2:7" x14ac:dyDescent="0.2">
      <c r="B232" s="610"/>
      <c r="C232" s="614" t="s">
        <v>542</v>
      </c>
      <c r="D232" s="594">
        <v>0</v>
      </c>
      <c r="E232" s="612">
        <f t="shared" si="10"/>
        <v>0</v>
      </c>
      <c r="F232" s="612">
        <f>IF(SUM($D$19:$D$21)=0,0,D232/SUM($D$19:D$21)*100)</f>
        <v>0</v>
      </c>
      <c r="G232" s="595">
        <f t="shared" si="11"/>
        <v>0</v>
      </c>
    </row>
    <row r="233" spans="2:7" x14ac:dyDescent="0.2">
      <c r="B233" s="610"/>
      <c r="C233" s="614" t="s">
        <v>543</v>
      </c>
      <c r="D233" s="594">
        <v>52.196171999999997</v>
      </c>
      <c r="E233" s="612">
        <f t="shared" si="10"/>
        <v>24.44010599187099</v>
      </c>
      <c r="F233" s="612">
        <f>IF(SUM($D$19:$D$21)=0,0,D233/SUM($D$19:D$21)*100)</f>
        <v>26.349627315493755</v>
      </c>
      <c r="G233" s="595">
        <f t="shared" si="11"/>
        <v>33.878679444114731</v>
      </c>
    </row>
    <row r="234" spans="2:7" x14ac:dyDescent="0.2">
      <c r="B234" s="610"/>
      <c r="C234" s="614" t="s">
        <v>544</v>
      </c>
      <c r="D234" s="594">
        <v>38.351818000000002</v>
      </c>
      <c r="E234" s="612">
        <f t="shared" si="10"/>
        <v>17.957686569447002</v>
      </c>
      <c r="F234" s="612">
        <f>IF(SUM($D$19:$D$21)=0,0,D234/SUM($D$19:D$21)*100)</f>
        <v>19.36073226158511</v>
      </c>
      <c r="G234" s="595">
        <f t="shared" si="11"/>
        <v>24.892801489753488</v>
      </c>
    </row>
    <row r="235" spans="2:7" x14ac:dyDescent="0.2">
      <c r="B235" s="610"/>
      <c r="C235" s="614" t="s">
        <v>545</v>
      </c>
      <c r="D235" s="594">
        <v>0</v>
      </c>
      <c r="E235" s="612">
        <f t="shared" si="10"/>
        <v>0</v>
      </c>
      <c r="F235" s="612">
        <f>IF(SUM($D$19:$D$21)=0,0,D235/SUM($D$19:D$21)*100)</f>
        <v>0</v>
      </c>
      <c r="G235" s="595">
        <f t="shared" si="11"/>
        <v>0</v>
      </c>
    </row>
    <row r="236" spans="2:7" x14ac:dyDescent="0.2">
      <c r="B236" s="610"/>
      <c r="C236" s="614" t="s">
        <v>546</v>
      </c>
      <c r="D236" s="594">
        <v>0</v>
      </c>
      <c r="E236" s="612">
        <f t="shared" si="10"/>
        <v>0</v>
      </c>
      <c r="F236" s="612">
        <f>IF(SUM($D$19:$D$21)=0,0,D236/SUM($D$19:D$21)*100)</f>
        <v>0</v>
      </c>
      <c r="G236" s="595">
        <f t="shared" si="11"/>
        <v>0</v>
      </c>
    </row>
    <row r="237" spans="2:7" x14ac:dyDescent="0.2">
      <c r="B237" s="615"/>
      <c r="C237" s="616" t="s">
        <v>547</v>
      </c>
      <c r="D237" s="617">
        <v>0</v>
      </c>
      <c r="E237" s="618">
        <f t="shared" si="10"/>
        <v>0</v>
      </c>
      <c r="F237" s="618">
        <f>IF(SUM($D$19:$D$21)=0,0,D237/SUM($D$19:D$21)*100)</f>
        <v>0</v>
      </c>
      <c r="G237" s="598">
        <f t="shared" si="11"/>
        <v>0</v>
      </c>
    </row>
    <row r="238" spans="2:7" x14ac:dyDescent="0.2">
      <c r="D238" s="601"/>
      <c r="E238" s="602"/>
      <c r="F238" s="602"/>
      <c r="G238" s="602"/>
    </row>
    <row r="239" spans="2:7" x14ac:dyDescent="0.2">
      <c r="B239" s="607" t="s">
        <v>501</v>
      </c>
      <c r="C239" s="608" t="s">
        <v>516</v>
      </c>
      <c r="D239" s="592">
        <v>0</v>
      </c>
      <c r="E239" s="609">
        <f>IF($C$6=0,0,D239/$C$6*100)</f>
        <v>0</v>
      </c>
      <c r="F239" s="609">
        <f>IF(SUM($D$24:$D$26)=0,0,D239/SUM($D$24:D$26)*100)</f>
        <v>0</v>
      </c>
      <c r="G239" s="593">
        <f>IF($D$25=0,0,D239/$D$25*100)</f>
        <v>0</v>
      </c>
    </row>
    <row r="240" spans="2:7" ht="25.5" x14ac:dyDescent="0.2">
      <c r="B240" s="610"/>
      <c r="C240" s="611" t="s">
        <v>517</v>
      </c>
      <c r="D240" s="594">
        <v>0</v>
      </c>
      <c r="E240" s="612">
        <f t="shared" ref="E240:E270" si="12">IF($C$6=0,0,D240/$C$6*100)</f>
        <v>0</v>
      </c>
      <c r="F240" s="612">
        <f>IF(SUM($D$24:$D$26)=0,0,D240/SUM($D$24:D$26)*100)</f>
        <v>0</v>
      </c>
      <c r="G240" s="595">
        <f t="shared" ref="G240:G270" si="13">IF($D$25=0,0,D240/$D$25*100)</f>
        <v>0</v>
      </c>
    </row>
    <row r="241" spans="2:7" x14ac:dyDescent="0.2">
      <c r="B241" s="610"/>
      <c r="C241" s="613" t="s">
        <v>518</v>
      </c>
      <c r="D241" s="594">
        <v>13.892377</v>
      </c>
      <c r="E241" s="612">
        <f t="shared" si="12"/>
        <v>4.6101054685324607</v>
      </c>
      <c r="F241" s="612">
        <f>IF(SUM($D$24:$D$26)=0,0,D241/SUM($D$24:D$26)*100)</f>
        <v>5.7179395245440876</v>
      </c>
      <c r="G241" s="595">
        <f t="shared" si="13"/>
        <v>7.6577869341668725</v>
      </c>
    </row>
    <row r="242" spans="2:7" x14ac:dyDescent="0.2">
      <c r="B242" s="610"/>
      <c r="C242" s="613" t="s">
        <v>519</v>
      </c>
      <c r="D242" s="594">
        <v>3.1856949999999999</v>
      </c>
      <c r="E242" s="612">
        <f t="shared" si="12"/>
        <v>1.0571545776922493</v>
      </c>
      <c r="F242" s="612">
        <f>IF(SUM($D$24:$D$26)=0,0,D242/SUM($D$24:D$26)*100)</f>
        <v>1.3111947187758062</v>
      </c>
      <c r="G242" s="595">
        <f t="shared" si="13"/>
        <v>1.7560258800377169</v>
      </c>
    </row>
    <row r="243" spans="2:7" x14ac:dyDescent="0.2">
      <c r="B243" s="610"/>
      <c r="C243" s="613" t="s">
        <v>520</v>
      </c>
      <c r="D243" s="594">
        <v>18.519359000000001</v>
      </c>
      <c r="E243" s="612">
        <f t="shared" si="12"/>
        <v>6.1455428541577772</v>
      </c>
      <c r="F243" s="612">
        <f>IF(SUM($D$24:$D$26)=0,0,D243/SUM($D$24:D$26)*100)</f>
        <v>7.6223510775241188</v>
      </c>
      <c r="G243" s="595">
        <f t="shared" si="13"/>
        <v>10.20828223847839</v>
      </c>
    </row>
    <row r="244" spans="2:7" x14ac:dyDescent="0.2">
      <c r="B244" s="610"/>
      <c r="C244" s="613" t="s">
        <v>521</v>
      </c>
      <c r="D244" s="594">
        <v>0</v>
      </c>
      <c r="E244" s="612">
        <f t="shared" si="12"/>
        <v>0</v>
      </c>
      <c r="F244" s="612">
        <f>IF(SUM($D$24:$D$26)=0,0,D244/SUM($D$24:D$26)*100)</f>
        <v>0</v>
      </c>
      <c r="G244" s="595">
        <f t="shared" si="13"/>
        <v>0</v>
      </c>
    </row>
    <row r="245" spans="2:7" x14ac:dyDescent="0.2">
      <c r="B245" s="610"/>
      <c r="C245" s="613" t="s">
        <v>522</v>
      </c>
      <c r="D245" s="594">
        <v>1.0268349999999999</v>
      </c>
      <c r="E245" s="612">
        <f t="shared" si="12"/>
        <v>0.34074929357161332</v>
      </c>
      <c r="F245" s="612">
        <f>IF(SUM($D$24:$D$26)=0,0,D245/SUM($D$24:D$26)*100)</f>
        <v>0.42263324927658008</v>
      </c>
      <c r="G245" s="595">
        <f t="shared" si="13"/>
        <v>0.56601427146306504</v>
      </c>
    </row>
    <row r="246" spans="2:7" x14ac:dyDescent="0.2">
      <c r="B246" s="610"/>
      <c r="C246" s="613" t="s">
        <v>523</v>
      </c>
      <c r="D246" s="594">
        <v>0</v>
      </c>
      <c r="E246" s="612">
        <f t="shared" si="12"/>
        <v>0</v>
      </c>
      <c r="F246" s="612">
        <f>IF(SUM($D$24:$D$26)=0,0,D246/SUM($D$24:D$26)*100)</f>
        <v>0</v>
      </c>
      <c r="G246" s="595">
        <f t="shared" si="13"/>
        <v>0</v>
      </c>
    </row>
    <row r="247" spans="2:7" x14ac:dyDescent="0.2">
      <c r="B247" s="610"/>
      <c r="C247" s="613" t="s">
        <v>524</v>
      </c>
      <c r="D247" s="594">
        <v>14.353616000000001</v>
      </c>
      <c r="E247" s="612">
        <f t="shared" si="12"/>
        <v>4.7631649799609548</v>
      </c>
      <c r="F247" s="612">
        <f>IF(SUM($D$24:$D$26)=0,0,D247/SUM($D$24:D$26)*100)</f>
        <v>5.9077800902270656</v>
      </c>
      <c r="G247" s="595">
        <f t="shared" si="13"/>
        <v>7.9120321211300695</v>
      </c>
    </row>
    <row r="248" spans="2:7" x14ac:dyDescent="0.2">
      <c r="B248" s="610"/>
      <c r="C248" s="613" t="s">
        <v>525</v>
      </c>
      <c r="D248" s="594">
        <v>1.68954</v>
      </c>
      <c r="E248" s="612">
        <f t="shared" si="12"/>
        <v>0.56066413928331593</v>
      </c>
      <c r="F248" s="612">
        <f>IF(SUM($D$24:$D$26)=0,0,D248/SUM($D$24:D$26)*100)</f>
        <v>0.69539485894301722</v>
      </c>
      <c r="G248" s="595">
        <f t="shared" si="13"/>
        <v>0.93131199482653693</v>
      </c>
    </row>
    <row r="249" spans="2:7" x14ac:dyDescent="0.2">
      <c r="B249" s="610"/>
      <c r="C249" s="613" t="s">
        <v>526</v>
      </c>
      <c r="D249" s="594">
        <v>0</v>
      </c>
      <c r="E249" s="612">
        <f t="shared" si="12"/>
        <v>0</v>
      </c>
      <c r="F249" s="612">
        <f>IF(SUM($D$24:$D$26)=0,0,D249/SUM($D$24:D$26)*100)</f>
        <v>0</v>
      </c>
      <c r="G249" s="595">
        <f t="shared" si="13"/>
        <v>0</v>
      </c>
    </row>
    <row r="250" spans="2:7" x14ac:dyDescent="0.2">
      <c r="B250" s="610"/>
      <c r="C250" s="613" t="s">
        <v>527</v>
      </c>
      <c r="D250" s="594">
        <v>0</v>
      </c>
      <c r="E250" s="612">
        <f t="shared" si="12"/>
        <v>0</v>
      </c>
      <c r="F250" s="612">
        <f>IF(SUM($D$24:$D$26)=0,0,D250/SUM($D$24:D$26)*100)</f>
        <v>0</v>
      </c>
      <c r="G250" s="595">
        <f t="shared" si="13"/>
        <v>0</v>
      </c>
    </row>
    <row r="251" spans="2:7" x14ac:dyDescent="0.2">
      <c r="B251" s="610"/>
      <c r="C251" s="614" t="s">
        <v>528</v>
      </c>
      <c r="D251" s="594">
        <v>0</v>
      </c>
      <c r="E251" s="612">
        <f t="shared" si="12"/>
        <v>0</v>
      </c>
      <c r="F251" s="612">
        <f>IF(SUM($D$24:$D$26)=0,0,D251/SUM($D$24:D$26)*100)</f>
        <v>0</v>
      </c>
      <c r="G251" s="595">
        <f t="shared" si="13"/>
        <v>0</v>
      </c>
    </row>
    <row r="252" spans="2:7" x14ac:dyDescent="0.2">
      <c r="B252" s="610"/>
      <c r="C252" s="614" t="s">
        <v>529</v>
      </c>
      <c r="D252" s="594">
        <v>0</v>
      </c>
      <c r="E252" s="612">
        <f t="shared" si="12"/>
        <v>0</v>
      </c>
      <c r="F252" s="612">
        <f>IF(SUM($D$24:$D$26)=0,0,D252/SUM($D$24:D$26)*100)</f>
        <v>0</v>
      </c>
      <c r="G252" s="595">
        <f t="shared" si="13"/>
        <v>0</v>
      </c>
    </row>
    <row r="253" spans="2:7" x14ac:dyDescent="0.2">
      <c r="B253" s="610"/>
      <c r="C253" s="614" t="s">
        <v>530</v>
      </c>
      <c r="D253" s="594">
        <v>0</v>
      </c>
      <c r="E253" s="612">
        <f t="shared" si="12"/>
        <v>0</v>
      </c>
      <c r="F253" s="612">
        <f>IF(SUM($D$24:$D$26)=0,0,D253/SUM($D$24:D$26)*100)</f>
        <v>0</v>
      </c>
      <c r="G253" s="595">
        <f t="shared" si="13"/>
        <v>0</v>
      </c>
    </row>
    <row r="254" spans="2:7" x14ac:dyDescent="0.2">
      <c r="B254" s="610"/>
      <c r="C254" s="614" t="s">
        <v>531</v>
      </c>
      <c r="D254" s="594">
        <v>0</v>
      </c>
      <c r="E254" s="612">
        <f t="shared" si="12"/>
        <v>0</v>
      </c>
      <c r="F254" s="612">
        <f>IF(SUM($D$24:$D$26)=0,0,D254/SUM($D$24:D$26)*100)</f>
        <v>0</v>
      </c>
      <c r="G254" s="595">
        <f t="shared" si="13"/>
        <v>0</v>
      </c>
    </row>
    <row r="255" spans="2:7" x14ac:dyDescent="0.2">
      <c r="B255" s="610"/>
      <c r="C255" s="614" t="s">
        <v>532</v>
      </c>
      <c r="D255" s="594">
        <v>11.051949</v>
      </c>
      <c r="E255" s="612">
        <f t="shared" si="12"/>
        <v>3.6675257605550051</v>
      </c>
      <c r="F255" s="612">
        <f>IF(SUM($D$24:$D$26)=0,0,D255/SUM($D$24:D$26)*100)</f>
        <v>4.5488526556935156</v>
      </c>
      <c r="G255" s="595">
        <f t="shared" si="13"/>
        <v>6.0920798974343011</v>
      </c>
    </row>
    <row r="256" spans="2:7" x14ac:dyDescent="0.2">
      <c r="B256" s="610"/>
      <c r="C256" s="614" t="s">
        <v>533</v>
      </c>
      <c r="D256" s="594">
        <v>0</v>
      </c>
      <c r="E256" s="612">
        <f t="shared" si="12"/>
        <v>0</v>
      </c>
      <c r="F256" s="612">
        <f>IF(SUM($D$24:$D$26)=0,0,D256/SUM($D$24:D$26)*100)</f>
        <v>0</v>
      </c>
      <c r="G256" s="595">
        <f t="shared" si="13"/>
        <v>0</v>
      </c>
    </row>
    <row r="257" spans="2:12" x14ac:dyDescent="0.2">
      <c r="B257" s="610"/>
      <c r="C257" s="614" t="s">
        <v>534</v>
      </c>
      <c r="D257" s="594">
        <v>75.728021999999996</v>
      </c>
      <c r="E257" s="612">
        <f t="shared" si="12"/>
        <v>25.129908894881446</v>
      </c>
      <c r="F257" s="612">
        <f>IF(SUM($D$24:$D$26)=0,0,D257/SUM($D$24:D$26)*100)</f>
        <v>31.168766159264479</v>
      </c>
      <c r="G257" s="595">
        <f t="shared" si="13"/>
        <v>41.742968638261218</v>
      </c>
    </row>
    <row r="258" spans="2:12" x14ac:dyDescent="0.2">
      <c r="B258" s="610"/>
      <c r="C258" s="614" t="s">
        <v>535</v>
      </c>
      <c r="D258" s="594">
        <v>0</v>
      </c>
      <c r="E258" s="612">
        <f t="shared" si="12"/>
        <v>0</v>
      </c>
      <c r="F258" s="612">
        <f>IF(SUM($D$24:$D$26)=0,0,D258/SUM($D$24:D$26)*100)</f>
        <v>0</v>
      </c>
      <c r="G258" s="595">
        <f t="shared" si="13"/>
        <v>0</v>
      </c>
    </row>
    <row r="259" spans="2:12" x14ac:dyDescent="0.2">
      <c r="B259" s="610"/>
      <c r="C259" s="614" t="s">
        <v>536</v>
      </c>
      <c r="D259" s="594">
        <v>11.086679999999999</v>
      </c>
      <c r="E259" s="612">
        <f t="shared" si="12"/>
        <v>3.6790510433073806</v>
      </c>
      <c r="F259" s="612">
        <f>IF(SUM($D$24:$D$26)=0,0,D259/SUM($D$24:D$26)*100)</f>
        <v>4.5631475281712008</v>
      </c>
      <c r="G259" s="595">
        <f t="shared" si="13"/>
        <v>6.111224396464995</v>
      </c>
    </row>
    <row r="260" spans="2:12" x14ac:dyDescent="0.2">
      <c r="B260" s="610"/>
      <c r="C260" s="614" t="s">
        <v>537</v>
      </c>
      <c r="D260" s="594">
        <v>3.1628409999999998</v>
      </c>
      <c r="E260" s="612">
        <f t="shared" si="12"/>
        <v>1.0495706091332446</v>
      </c>
      <c r="F260" s="612">
        <f>IF(SUM($D$24:$D$26)=0,0,D260/SUM($D$24:D$26)*100)</f>
        <v>1.3017882802740341</v>
      </c>
      <c r="G260" s="595">
        <f t="shared" si="13"/>
        <v>1.743428247350852</v>
      </c>
    </row>
    <row r="261" spans="2:12" x14ac:dyDescent="0.2">
      <c r="B261" s="610"/>
      <c r="C261" s="614" t="s">
        <v>538</v>
      </c>
      <c r="D261" s="594">
        <v>6.2242290000000002</v>
      </c>
      <c r="E261" s="612">
        <f t="shared" si="12"/>
        <v>2.0654746232626953</v>
      </c>
      <c r="F261" s="612">
        <f>IF(SUM($D$24:$D$26)=0,0,D261/SUM($D$24:D$26)*100)</f>
        <v>2.5618196949962933</v>
      </c>
      <c r="G261" s="595">
        <f t="shared" si="13"/>
        <v>3.4309333465009297</v>
      </c>
      <c r="H261" s="620"/>
      <c r="I261" s="620"/>
      <c r="J261" s="620"/>
      <c r="K261" s="620"/>
      <c r="L261" s="620"/>
    </row>
    <row r="262" spans="2:12" x14ac:dyDescent="0.2">
      <c r="B262" s="610"/>
      <c r="C262" s="614" t="s">
        <v>539</v>
      </c>
      <c r="D262" s="594">
        <v>0</v>
      </c>
      <c r="E262" s="612">
        <f t="shared" si="12"/>
        <v>0</v>
      </c>
      <c r="F262" s="612">
        <f>IF(SUM($D$24:$D$26)=0,0,D262/SUM($D$24:D$26)*100)</f>
        <v>0</v>
      </c>
      <c r="G262" s="595">
        <f t="shared" si="13"/>
        <v>0</v>
      </c>
      <c r="H262" s="620"/>
      <c r="I262" s="620"/>
      <c r="J262" s="620"/>
      <c r="K262" s="620"/>
      <c r="L262" s="620"/>
    </row>
    <row r="263" spans="2:12" x14ac:dyDescent="0.2">
      <c r="B263" s="610"/>
      <c r="C263" s="614" t="s">
        <v>540</v>
      </c>
      <c r="D263" s="594">
        <v>0</v>
      </c>
      <c r="E263" s="612">
        <f t="shared" si="12"/>
        <v>0</v>
      </c>
      <c r="F263" s="612">
        <f>IF(SUM($D$24:$D$26)=0,0,D263/SUM($D$24:D$26)*100)</f>
        <v>0</v>
      </c>
      <c r="G263" s="595">
        <f t="shared" si="13"/>
        <v>0</v>
      </c>
      <c r="H263" s="620"/>
      <c r="I263" s="620"/>
      <c r="J263" s="620"/>
      <c r="K263" s="620"/>
      <c r="L263" s="620"/>
    </row>
    <row r="264" spans="2:12" x14ac:dyDescent="0.2">
      <c r="B264" s="610"/>
      <c r="C264" s="614" t="s">
        <v>541</v>
      </c>
      <c r="D264" s="594">
        <v>1</v>
      </c>
      <c r="E264" s="612">
        <f t="shared" si="12"/>
        <v>0.33184425304125137</v>
      </c>
      <c r="F264" s="612">
        <f>IF(SUM($D$24:$D$26)=0,0,D264/SUM($D$24:D$26)*100)</f>
        <v>0.41158827784072427</v>
      </c>
      <c r="G264" s="595">
        <f t="shared" si="13"/>
        <v>0.55122222310601521</v>
      </c>
      <c r="H264" s="620"/>
      <c r="I264" s="620"/>
      <c r="J264" s="620"/>
      <c r="K264" s="620"/>
      <c r="L264" s="620"/>
    </row>
    <row r="265" spans="2:12" x14ac:dyDescent="0.2">
      <c r="B265" s="610"/>
      <c r="C265" s="614" t="s">
        <v>542</v>
      </c>
      <c r="D265" s="594">
        <v>0</v>
      </c>
      <c r="E265" s="612">
        <f t="shared" si="12"/>
        <v>0</v>
      </c>
      <c r="F265" s="612">
        <f>IF(SUM($D$24:$D$26)=0,0,D265/SUM($D$24:D$26)*100)</f>
        <v>0</v>
      </c>
      <c r="G265" s="595">
        <f t="shared" si="13"/>
        <v>0</v>
      </c>
      <c r="H265" s="620"/>
      <c r="I265" s="620"/>
      <c r="J265" s="620"/>
      <c r="K265" s="620"/>
      <c r="L265" s="620"/>
    </row>
    <row r="266" spans="2:12" x14ac:dyDescent="0.2">
      <c r="B266" s="610"/>
      <c r="C266" s="614" t="s">
        <v>543</v>
      </c>
      <c r="D266" s="594">
        <v>85.797955999999999</v>
      </c>
      <c r="E266" s="612">
        <f t="shared" si="12"/>
        <v>28.471558621286153</v>
      </c>
      <c r="F266" s="612">
        <f>IF(SUM($D$24:$D$26)=0,0,D266/SUM($D$24:D$26)*100)</f>
        <v>35.313432952294235</v>
      </c>
      <c r="G266" s="595">
        <f t="shared" si="13"/>
        <v>47.29374004427207</v>
      </c>
      <c r="H266" s="620"/>
      <c r="I266" s="620"/>
      <c r="J266" s="620"/>
      <c r="K266" s="620"/>
      <c r="L266" s="620"/>
    </row>
    <row r="267" spans="2:12" x14ac:dyDescent="0.2">
      <c r="B267" s="610"/>
      <c r="C267" s="614" t="s">
        <v>544</v>
      </c>
      <c r="D267" s="594">
        <v>33.297406000000002</v>
      </c>
      <c r="E267" s="612">
        <f t="shared" si="12"/>
        <v>11.049552822281283</v>
      </c>
      <c r="F267" s="612">
        <f>IF(SUM($D$24:$D$26)=0,0,D267/SUM($D$24:D$26)*100)</f>
        <v>13.704821992103399</v>
      </c>
      <c r="G267" s="595">
        <f t="shared" si="13"/>
        <v>18.354270158983567</v>
      </c>
      <c r="H267" s="620"/>
      <c r="I267" s="620"/>
      <c r="J267" s="620"/>
      <c r="K267" s="620"/>
      <c r="L267" s="620"/>
    </row>
    <row r="268" spans="2:12" x14ac:dyDescent="0.2">
      <c r="B268" s="610"/>
      <c r="C268" s="614" t="s">
        <v>545</v>
      </c>
      <c r="D268" s="594">
        <v>0</v>
      </c>
      <c r="E268" s="612">
        <f t="shared" si="12"/>
        <v>0</v>
      </c>
      <c r="F268" s="612">
        <f>IF(SUM($D$24:$D$26)=0,0,D268/SUM($D$24:D$26)*100)</f>
        <v>0</v>
      </c>
      <c r="G268" s="595">
        <f t="shared" si="13"/>
        <v>0</v>
      </c>
      <c r="H268" s="620"/>
      <c r="I268" s="620"/>
      <c r="J268" s="620"/>
      <c r="K268" s="620"/>
      <c r="L268" s="620"/>
    </row>
    <row r="269" spans="2:12" x14ac:dyDescent="0.2">
      <c r="B269" s="610"/>
      <c r="C269" s="614" t="s">
        <v>546</v>
      </c>
      <c r="D269" s="594">
        <v>0</v>
      </c>
      <c r="E269" s="612">
        <f t="shared" si="12"/>
        <v>0</v>
      </c>
      <c r="F269" s="612">
        <f>IF(SUM($D$24:$D$26)=0,0,D269/SUM($D$24:D$26)*100)</f>
        <v>0</v>
      </c>
      <c r="G269" s="595">
        <f t="shared" si="13"/>
        <v>0</v>
      </c>
      <c r="H269" s="620"/>
      <c r="I269" s="620"/>
      <c r="J269" s="620"/>
      <c r="K269" s="620"/>
      <c r="L269" s="620"/>
    </row>
    <row r="270" spans="2:12" x14ac:dyDescent="0.2">
      <c r="B270" s="615"/>
      <c r="C270" s="616" t="s">
        <v>547</v>
      </c>
      <c r="D270" s="617">
        <v>0</v>
      </c>
      <c r="E270" s="618">
        <f t="shared" si="12"/>
        <v>0</v>
      </c>
      <c r="F270" s="618">
        <f>IF(SUM($D$24:$D$26)=0,0,D270/SUM($D$24:D$26)*100)</f>
        <v>0</v>
      </c>
      <c r="G270" s="598">
        <f t="shared" si="13"/>
        <v>0</v>
      </c>
      <c r="H270" s="620"/>
      <c r="I270" s="620"/>
      <c r="J270" s="620"/>
      <c r="K270" s="620"/>
      <c r="L270" s="620"/>
    </row>
    <row r="271" spans="2:12" x14ac:dyDescent="0.2">
      <c r="D271" s="601"/>
      <c r="E271" s="602"/>
      <c r="F271" s="602"/>
      <c r="G271" s="602"/>
      <c r="H271" s="620"/>
      <c r="I271" s="620"/>
      <c r="J271" s="620"/>
      <c r="K271" s="620"/>
      <c r="L271" s="620"/>
    </row>
    <row r="272" spans="2:12" x14ac:dyDescent="0.2">
      <c r="B272" s="607" t="s">
        <v>502</v>
      </c>
      <c r="C272" s="608" t="s">
        <v>516</v>
      </c>
      <c r="D272" s="592">
        <v>0</v>
      </c>
      <c r="E272" s="609">
        <f>IF($C$7=0,0,D272/$C$7*100)</f>
        <v>0</v>
      </c>
      <c r="F272" s="609">
        <f>IF(SUM($D$29:$D$31)=0,0,D272/SUM($D$29:D$31)*100)</f>
        <v>0</v>
      </c>
      <c r="G272" s="593">
        <f>IF($D$30=0,0,D272/$D$30*100)</f>
        <v>0</v>
      </c>
      <c r="H272" s="620"/>
      <c r="I272" s="620"/>
      <c r="J272" s="620"/>
      <c r="K272" s="620"/>
      <c r="L272" s="620"/>
    </row>
    <row r="273" spans="2:12" ht="25.5" x14ac:dyDescent="0.2">
      <c r="B273" s="610"/>
      <c r="C273" s="611" t="s">
        <v>517</v>
      </c>
      <c r="D273" s="594">
        <v>0</v>
      </c>
      <c r="E273" s="612">
        <f t="shared" ref="E273:E303" si="14">IF($C$7=0,0,D273/$C$7*100)</f>
        <v>0</v>
      </c>
      <c r="F273" s="612">
        <f>IF(SUM($D$29:$D$31)=0,0,D273/SUM($D$29:D$31)*100)</f>
        <v>0</v>
      </c>
      <c r="G273" s="595">
        <f t="shared" ref="G273:G303" si="15">IF($D$30=0,0,D273/$D$30*100)</f>
        <v>0</v>
      </c>
      <c r="H273" s="620"/>
      <c r="I273" s="620"/>
      <c r="J273" s="620"/>
      <c r="K273" s="620"/>
      <c r="L273" s="620"/>
    </row>
    <row r="274" spans="2:12" x14ac:dyDescent="0.2">
      <c r="B274" s="610"/>
      <c r="C274" s="613" t="s">
        <v>518</v>
      </c>
      <c r="D274" s="594">
        <v>0</v>
      </c>
      <c r="E274" s="612">
        <f t="shared" si="14"/>
        <v>0</v>
      </c>
      <c r="F274" s="612">
        <f>IF(SUM($D$29:$D$31)=0,0,D274/SUM($D$29:D$31)*100)</f>
        <v>0</v>
      </c>
      <c r="G274" s="595">
        <f t="shared" si="15"/>
        <v>0</v>
      </c>
      <c r="H274" s="620"/>
      <c r="I274" s="620"/>
      <c r="J274" s="620"/>
      <c r="K274" s="620"/>
      <c r="L274" s="620"/>
    </row>
    <row r="275" spans="2:12" x14ac:dyDescent="0.2">
      <c r="B275" s="610"/>
      <c r="C275" s="613" t="s">
        <v>519</v>
      </c>
      <c r="D275" s="594">
        <v>2.5146120000000001</v>
      </c>
      <c r="E275" s="612">
        <f t="shared" si="14"/>
        <v>0.16799992863143751</v>
      </c>
      <c r="F275" s="612">
        <f>IF(SUM($D$29:$D$31)=0,0,D275/SUM($D$29:D$31)*100)</f>
        <v>0.63214317308365009</v>
      </c>
      <c r="G275" s="595">
        <f t="shared" si="15"/>
        <v>2.9429947584958733</v>
      </c>
      <c r="H275" s="620"/>
      <c r="I275" s="620"/>
      <c r="J275" s="620"/>
      <c r="K275" s="620"/>
      <c r="L275" s="620"/>
    </row>
    <row r="276" spans="2:12" x14ac:dyDescent="0.2">
      <c r="B276" s="610"/>
      <c r="C276" s="613" t="s">
        <v>520</v>
      </c>
      <c r="D276" s="594">
        <v>32.469642999999998</v>
      </c>
      <c r="E276" s="612">
        <f t="shared" si="14"/>
        <v>2.1692800744958878</v>
      </c>
      <c r="F276" s="612">
        <f>IF(SUM($D$29:$D$31)=0,0,D276/SUM($D$29:D$31)*100)</f>
        <v>8.1624772151382903</v>
      </c>
      <c r="G276" s="595">
        <f t="shared" si="15"/>
        <v>38.001086910915966</v>
      </c>
      <c r="H276" s="620"/>
      <c r="I276" s="620"/>
      <c r="J276" s="620"/>
      <c r="K276" s="620"/>
      <c r="L276" s="620"/>
    </row>
    <row r="277" spans="2:12" x14ac:dyDescent="0.2">
      <c r="B277" s="610"/>
      <c r="C277" s="613" t="s">
        <v>521</v>
      </c>
      <c r="D277" s="594">
        <v>0</v>
      </c>
      <c r="E277" s="612">
        <f t="shared" si="14"/>
        <v>0</v>
      </c>
      <c r="F277" s="612">
        <f>IF(SUM($D$29:$D$31)=0,0,D277/SUM($D$29:D$31)*100)</f>
        <v>0</v>
      </c>
      <c r="G277" s="595">
        <f t="shared" si="15"/>
        <v>0</v>
      </c>
      <c r="H277" s="620"/>
      <c r="I277" s="620"/>
      <c r="J277" s="620"/>
      <c r="K277" s="620"/>
      <c r="L277" s="620"/>
    </row>
    <row r="278" spans="2:12" x14ac:dyDescent="0.2">
      <c r="B278" s="610"/>
      <c r="C278" s="613" t="s">
        <v>522</v>
      </c>
      <c r="D278" s="594">
        <v>0</v>
      </c>
      <c r="E278" s="612">
        <f t="shared" si="14"/>
        <v>0</v>
      </c>
      <c r="F278" s="612">
        <f>IF(SUM($D$29:$D$31)=0,0,D278/SUM($D$29:D$31)*100)</f>
        <v>0</v>
      </c>
      <c r="G278" s="595">
        <f t="shared" si="15"/>
        <v>0</v>
      </c>
      <c r="H278" s="620"/>
      <c r="I278" s="620"/>
      <c r="J278" s="620"/>
      <c r="K278" s="620"/>
      <c r="L278" s="620"/>
    </row>
    <row r="279" spans="2:12" x14ac:dyDescent="0.2">
      <c r="B279" s="610"/>
      <c r="C279" s="613" t="s">
        <v>523</v>
      </c>
      <c r="D279" s="594">
        <v>0</v>
      </c>
      <c r="E279" s="612">
        <f t="shared" si="14"/>
        <v>0</v>
      </c>
      <c r="F279" s="612">
        <f>IF(SUM($D$29:$D$31)=0,0,D279/SUM($D$29:D$31)*100)</f>
        <v>0</v>
      </c>
      <c r="G279" s="595">
        <f t="shared" si="15"/>
        <v>0</v>
      </c>
      <c r="H279" s="620"/>
      <c r="I279" s="620"/>
      <c r="J279" s="620"/>
      <c r="K279" s="620"/>
      <c r="L279" s="620"/>
    </row>
    <row r="280" spans="2:12" x14ac:dyDescent="0.2">
      <c r="B280" s="610"/>
      <c r="C280" s="613" t="s">
        <v>524</v>
      </c>
      <c r="D280" s="594">
        <v>16.339261</v>
      </c>
      <c r="E280" s="612">
        <f t="shared" si="14"/>
        <v>1.0916175862878368</v>
      </c>
      <c r="F280" s="612">
        <f>IF(SUM($D$29:$D$31)=0,0,D280/SUM($D$29:D$31)*100)</f>
        <v>4.1074934400941112</v>
      </c>
      <c r="G280" s="595">
        <f t="shared" si="15"/>
        <v>19.122774996976091</v>
      </c>
      <c r="H280" s="620"/>
      <c r="I280" s="620"/>
      <c r="J280" s="620"/>
      <c r="K280" s="620"/>
      <c r="L280" s="620"/>
    </row>
    <row r="281" spans="2:12" x14ac:dyDescent="0.2">
      <c r="B281" s="610"/>
      <c r="C281" s="613" t="s">
        <v>525</v>
      </c>
      <c r="D281" s="594">
        <v>1.1495420000000001</v>
      </c>
      <c r="E281" s="612">
        <f t="shared" si="14"/>
        <v>7.6800307148315497E-2</v>
      </c>
      <c r="F281" s="612">
        <f>IF(SUM($D$29:$D$31)=0,0,D281/SUM($D$29:D$31)*100)</f>
        <v>0.28898101475413518</v>
      </c>
      <c r="G281" s="595">
        <f t="shared" si="15"/>
        <v>1.3453749845585972</v>
      </c>
      <c r="H281" s="620"/>
      <c r="I281" s="620"/>
      <c r="J281" s="620"/>
      <c r="K281" s="620"/>
      <c r="L281" s="620"/>
    </row>
    <row r="282" spans="2:12" x14ac:dyDescent="0.2">
      <c r="B282" s="610"/>
      <c r="C282" s="613" t="s">
        <v>526</v>
      </c>
      <c r="D282" s="594">
        <v>2.852865</v>
      </c>
      <c r="E282" s="612">
        <f t="shared" si="14"/>
        <v>0.19059843681455665</v>
      </c>
      <c r="F282" s="612">
        <f>IF(SUM($D$29:$D$31)=0,0,D282/SUM($D$29:D$31)*100)</f>
        <v>0.71717590366994488</v>
      </c>
      <c r="G282" s="595">
        <f t="shared" si="15"/>
        <v>3.3388716596024866</v>
      </c>
      <c r="H282" s="620"/>
      <c r="I282" s="620"/>
      <c r="J282" s="620"/>
      <c r="K282" s="620"/>
      <c r="L282" s="620"/>
    </row>
    <row r="283" spans="2:12" x14ac:dyDescent="0.2">
      <c r="B283" s="610"/>
      <c r="C283" s="613" t="s">
        <v>527</v>
      </c>
      <c r="D283" s="594">
        <v>0</v>
      </c>
      <c r="E283" s="612">
        <f t="shared" si="14"/>
        <v>0</v>
      </c>
      <c r="F283" s="612">
        <f>IF(SUM($D$29:$D$31)=0,0,D283/SUM($D$29:D$31)*100)</f>
        <v>0</v>
      </c>
      <c r="G283" s="595">
        <f t="shared" si="15"/>
        <v>0</v>
      </c>
      <c r="H283" s="620"/>
      <c r="I283" s="620"/>
      <c r="J283" s="620"/>
      <c r="K283" s="620"/>
      <c r="L283" s="620"/>
    </row>
    <row r="284" spans="2:12" x14ac:dyDescent="0.2">
      <c r="B284" s="610"/>
      <c r="C284" s="614" t="s">
        <v>528</v>
      </c>
      <c r="D284" s="594">
        <v>0</v>
      </c>
      <c r="E284" s="612">
        <f t="shared" si="14"/>
        <v>0</v>
      </c>
      <c r="F284" s="612">
        <f>IF(SUM($D$29:$D$31)=0,0,D284/SUM($D$29:D$31)*100)</f>
        <v>0</v>
      </c>
      <c r="G284" s="595">
        <f t="shared" si="15"/>
        <v>0</v>
      </c>
      <c r="H284" s="620"/>
      <c r="I284" s="620"/>
      <c r="J284" s="620"/>
      <c r="K284" s="620"/>
      <c r="L284" s="620"/>
    </row>
    <row r="285" spans="2:12" x14ac:dyDescent="0.2">
      <c r="B285" s="610"/>
      <c r="C285" s="614" t="s">
        <v>529</v>
      </c>
      <c r="D285" s="594">
        <v>0</v>
      </c>
      <c r="E285" s="612">
        <f t="shared" si="14"/>
        <v>0</v>
      </c>
      <c r="F285" s="612">
        <f>IF(SUM($D$29:$D$31)=0,0,D285/SUM($D$29:D$31)*100)</f>
        <v>0</v>
      </c>
      <c r="G285" s="595">
        <f t="shared" si="15"/>
        <v>0</v>
      </c>
      <c r="H285" s="620"/>
      <c r="I285" s="620"/>
      <c r="J285" s="620"/>
      <c r="K285" s="620"/>
      <c r="L285" s="620"/>
    </row>
    <row r="286" spans="2:12" x14ac:dyDescent="0.2">
      <c r="B286" s="610"/>
      <c r="C286" s="614" t="s">
        <v>530</v>
      </c>
      <c r="D286" s="594">
        <v>0</v>
      </c>
      <c r="E286" s="612">
        <f t="shared" si="14"/>
        <v>0</v>
      </c>
      <c r="F286" s="612">
        <f>IF(SUM($D$29:$D$31)=0,0,D286/SUM($D$29:D$31)*100)</f>
        <v>0</v>
      </c>
      <c r="G286" s="595">
        <f t="shared" si="15"/>
        <v>0</v>
      </c>
      <c r="H286" s="620"/>
      <c r="I286" s="620"/>
      <c r="J286" s="620"/>
      <c r="K286" s="620"/>
      <c r="L286" s="620"/>
    </row>
    <row r="287" spans="2:12" x14ac:dyDescent="0.2">
      <c r="B287" s="610"/>
      <c r="C287" s="614" t="s">
        <v>531</v>
      </c>
      <c r="D287" s="594">
        <v>0</v>
      </c>
      <c r="E287" s="612">
        <f t="shared" si="14"/>
        <v>0</v>
      </c>
      <c r="F287" s="612">
        <f>IF(SUM($D$29:$D$31)=0,0,D287/SUM($D$29:D$31)*100)</f>
        <v>0</v>
      </c>
      <c r="G287" s="595">
        <f t="shared" si="15"/>
        <v>0</v>
      </c>
      <c r="H287" s="620"/>
      <c r="I287" s="620"/>
      <c r="J287" s="620"/>
      <c r="K287" s="620"/>
      <c r="L287" s="620"/>
    </row>
    <row r="288" spans="2:12" x14ac:dyDescent="0.2">
      <c r="B288" s="610"/>
      <c r="C288" s="614" t="s">
        <v>532</v>
      </c>
      <c r="D288" s="594">
        <v>38.630135000000003</v>
      </c>
      <c r="E288" s="612">
        <f t="shared" si="14"/>
        <v>2.5808593624077178</v>
      </c>
      <c r="F288" s="612">
        <f>IF(SUM($D$29:$D$31)=0,0,D288/SUM($D$29:D$31)*100)</f>
        <v>9.7111507125352823</v>
      </c>
      <c r="G288" s="595">
        <f t="shared" si="15"/>
        <v>45.211064301366562</v>
      </c>
      <c r="H288" s="620"/>
      <c r="I288" s="620"/>
      <c r="J288" s="620"/>
      <c r="K288" s="620"/>
      <c r="L288" s="620"/>
    </row>
    <row r="289" spans="2:12" x14ac:dyDescent="0.2">
      <c r="B289" s="610"/>
      <c r="C289" s="614" t="s">
        <v>533</v>
      </c>
      <c r="D289" s="594">
        <v>0</v>
      </c>
      <c r="E289" s="612">
        <f t="shared" si="14"/>
        <v>0</v>
      </c>
      <c r="F289" s="612">
        <f>IF(SUM($D$29:$D$31)=0,0,D289/SUM($D$29:D$31)*100)</f>
        <v>0</v>
      </c>
      <c r="G289" s="595">
        <f t="shared" si="15"/>
        <v>0</v>
      </c>
      <c r="H289" s="620"/>
      <c r="I289" s="620"/>
      <c r="J289" s="620"/>
      <c r="K289" s="620"/>
      <c r="L289" s="620"/>
    </row>
    <row r="290" spans="2:12" x14ac:dyDescent="0.2">
      <c r="B290" s="610"/>
      <c r="C290" s="614" t="s">
        <v>534</v>
      </c>
      <c r="D290" s="594">
        <v>12.373131000000001</v>
      </c>
      <c r="E290" s="612">
        <f t="shared" si="14"/>
        <v>0.82664248995368939</v>
      </c>
      <c r="F290" s="612">
        <f>IF(SUM($D$29:$D$31)=0,0,D290/SUM($D$29:D$31)*100)</f>
        <v>3.1104561225826002</v>
      </c>
      <c r="G290" s="595">
        <f t="shared" si="15"/>
        <v>14.48098540815951</v>
      </c>
      <c r="H290" s="620"/>
      <c r="I290" s="620"/>
      <c r="J290" s="620"/>
      <c r="K290" s="620"/>
      <c r="L290" s="620"/>
    </row>
    <row r="291" spans="2:12" x14ac:dyDescent="0.2">
      <c r="B291" s="610"/>
      <c r="C291" s="614" t="s">
        <v>535</v>
      </c>
      <c r="D291" s="594">
        <v>0</v>
      </c>
      <c r="E291" s="612">
        <f t="shared" si="14"/>
        <v>0</v>
      </c>
      <c r="F291" s="612">
        <f>IF(SUM($D$29:$D$31)=0,0,D291/SUM($D$29:D$31)*100)</f>
        <v>0</v>
      </c>
      <c r="G291" s="595">
        <f t="shared" si="15"/>
        <v>0</v>
      </c>
      <c r="H291" s="620"/>
      <c r="I291" s="620"/>
      <c r="J291" s="620"/>
      <c r="K291" s="620"/>
      <c r="L291" s="620"/>
    </row>
    <row r="292" spans="2:12" x14ac:dyDescent="0.2">
      <c r="B292" s="610"/>
      <c r="C292" s="614" t="s">
        <v>536</v>
      </c>
      <c r="D292" s="594">
        <v>3.0289570000000001</v>
      </c>
      <c r="E292" s="612">
        <f t="shared" si="14"/>
        <v>0.20236305236262811</v>
      </c>
      <c r="F292" s="612">
        <f>IF(SUM($D$29:$D$31)=0,0,D292/SUM($D$29:D$31)*100)</f>
        <v>0.76144331177689983</v>
      </c>
      <c r="G292" s="595">
        <f t="shared" si="15"/>
        <v>3.5449622346148768</v>
      </c>
      <c r="H292" s="620"/>
      <c r="I292" s="620"/>
      <c r="J292" s="620"/>
      <c r="K292" s="620"/>
      <c r="L292" s="620"/>
    </row>
    <row r="293" spans="2:12" x14ac:dyDescent="0.2">
      <c r="B293" s="610"/>
      <c r="C293" s="614" t="s">
        <v>537</v>
      </c>
      <c r="D293" s="594">
        <v>0</v>
      </c>
      <c r="E293" s="612">
        <f t="shared" si="14"/>
        <v>0</v>
      </c>
      <c r="F293" s="612">
        <f>IF(SUM($D$29:$D$31)=0,0,D293/SUM($D$29:D$31)*100)</f>
        <v>0</v>
      </c>
      <c r="G293" s="595">
        <f t="shared" si="15"/>
        <v>0</v>
      </c>
      <c r="H293" s="620"/>
      <c r="I293" s="620"/>
      <c r="J293" s="620"/>
      <c r="K293" s="620"/>
      <c r="L293" s="620"/>
    </row>
    <row r="294" spans="2:12" x14ac:dyDescent="0.2">
      <c r="B294" s="610"/>
      <c r="C294" s="614" t="s">
        <v>538</v>
      </c>
      <c r="D294" s="594">
        <v>0</v>
      </c>
      <c r="E294" s="612">
        <f t="shared" si="14"/>
        <v>0</v>
      </c>
      <c r="F294" s="612">
        <f>IF(SUM($D$29:$D$31)=0,0,D294/SUM($D$29:D$31)*100)</f>
        <v>0</v>
      </c>
      <c r="G294" s="595">
        <f t="shared" si="15"/>
        <v>0</v>
      </c>
      <c r="H294" s="620"/>
      <c r="I294" s="620"/>
      <c r="J294" s="620"/>
      <c r="K294" s="620"/>
      <c r="L294" s="620"/>
    </row>
    <row r="295" spans="2:12" x14ac:dyDescent="0.2">
      <c r="B295" s="610"/>
      <c r="C295" s="614" t="s">
        <v>539</v>
      </c>
      <c r="D295" s="594">
        <v>0</v>
      </c>
      <c r="E295" s="612">
        <f t="shared" si="14"/>
        <v>0</v>
      </c>
      <c r="F295" s="612">
        <f>IF(SUM($D$29:$D$31)=0,0,D295/SUM($D$29:D$31)*100)</f>
        <v>0</v>
      </c>
      <c r="G295" s="595">
        <f t="shared" si="15"/>
        <v>0</v>
      </c>
      <c r="H295" s="620"/>
      <c r="I295" s="620"/>
      <c r="J295" s="620"/>
      <c r="K295" s="620"/>
      <c r="L295" s="620"/>
    </row>
    <row r="296" spans="2:12" x14ac:dyDescent="0.2">
      <c r="B296" s="610"/>
      <c r="C296" s="614" t="s">
        <v>540</v>
      </c>
      <c r="D296" s="594">
        <v>0</v>
      </c>
      <c r="E296" s="612">
        <f t="shared" si="14"/>
        <v>0</v>
      </c>
      <c r="F296" s="612">
        <f>IF(SUM($D$29:$D$31)=0,0,D296/SUM($D$29:D$31)*100)</f>
        <v>0</v>
      </c>
      <c r="G296" s="595">
        <f t="shared" si="15"/>
        <v>0</v>
      </c>
      <c r="H296" s="620"/>
      <c r="I296" s="620"/>
      <c r="J296" s="620"/>
      <c r="K296" s="620"/>
      <c r="L296" s="620"/>
    </row>
    <row r="297" spans="2:12" x14ac:dyDescent="0.2">
      <c r="B297" s="610"/>
      <c r="C297" s="614" t="s">
        <v>541</v>
      </c>
      <c r="D297" s="594">
        <v>0</v>
      </c>
      <c r="E297" s="612">
        <f t="shared" si="14"/>
        <v>0</v>
      </c>
      <c r="F297" s="612">
        <f>IF(SUM($D$29:$D$31)=0,0,D297/SUM($D$29:D$31)*100)</f>
        <v>0</v>
      </c>
      <c r="G297" s="595">
        <f t="shared" si="15"/>
        <v>0</v>
      </c>
      <c r="H297" s="620"/>
      <c r="I297" s="620"/>
      <c r="J297" s="620"/>
      <c r="K297" s="620"/>
      <c r="L297" s="620"/>
    </row>
    <row r="298" spans="2:12" x14ac:dyDescent="0.2">
      <c r="B298" s="610"/>
      <c r="C298" s="614" t="s">
        <v>542</v>
      </c>
      <c r="D298" s="594">
        <v>0</v>
      </c>
      <c r="E298" s="612">
        <f t="shared" si="14"/>
        <v>0</v>
      </c>
      <c r="F298" s="612">
        <f>IF(SUM($D$29:$D$31)=0,0,D298/SUM($D$29:D$31)*100)</f>
        <v>0</v>
      </c>
      <c r="G298" s="595">
        <f t="shared" si="15"/>
        <v>0</v>
      </c>
      <c r="H298" s="620"/>
      <c r="I298" s="620"/>
      <c r="J298" s="620"/>
      <c r="K298" s="620"/>
      <c r="L298" s="620"/>
    </row>
    <row r="299" spans="2:12" x14ac:dyDescent="0.2">
      <c r="B299" s="610"/>
      <c r="C299" s="614" t="s">
        <v>543</v>
      </c>
      <c r="D299" s="594">
        <v>1</v>
      </c>
      <c r="E299" s="612">
        <f t="shared" si="14"/>
        <v>6.680948338409165E-2</v>
      </c>
      <c r="F299" s="612">
        <f>IF(SUM($D$29:$D$31)=0,0,D299/SUM($D$29:D$31)*100)</f>
        <v>0.25138795690295368</v>
      </c>
      <c r="G299" s="595">
        <f t="shared" si="15"/>
        <v>1.1703573984757383</v>
      </c>
      <c r="H299" s="620"/>
      <c r="I299" s="620"/>
      <c r="J299" s="620"/>
      <c r="K299" s="620"/>
      <c r="L299" s="620"/>
    </row>
    <row r="300" spans="2:12" x14ac:dyDescent="0.2">
      <c r="B300" s="610"/>
      <c r="C300" s="614" t="s">
        <v>544</v>
      </c>
      <c r="D300" s="594">
        <v>5.6769239999999996</v>
      </c>
      <c r="E300" s="612">
        <f t="shared" si="14"/>
        <v>0.37927235965075107</v>
      </c>
      <c r="F300" s="612">
        <f>IF(SUM($D$29:$D$31)=0,0,D300/SUM($D$29:D$31)*100)</f>
        <v>1.4271103258533431</v>
      </c>
      <c r="G300" s="595">
        <f t="shared" si="15"/>
        <v>6.644030003984482</v>
      </c>
      <c r="H300" s="620"/>
      <c r="I300" s="620"/>
      <c r="J300" s="620"/>
      <c r="K300" s="620"/>
      <c r="L300" s="620"/>
    </row>
    <row r="301" spans="2:12" x14ac:dyDescent="0.2">
      <c r="B301" s="610"/>
      <c r="C301" s="614" t="s">
        <v>545</v>
      </c>
      <c r="D301" s="594">
        <v>0</v>
      </c>
      <c r="E301" s="612">
        <f t="shared" si="14"/>
        <v>0</v>
      </c>
      <c r="F301" s="612">
        <f>IF(SUM($D$29:$D$31)=0,0,D301/SUM($D$29:D$31)*100)</f>
        <v>0</v>
      </c>
      <c r="G301" s="595">
        <f t="shared" si="15"/>
        <v>0</v>
      </c>
      <c r="H301" s="620"/>
      <c r="I301" s="620"/>
      <c r="J301" s="620"/>
      <c r="K301" s="620"/>
      <c r="L301" s="620"/>
    </row>
    <row r="302" spans="2:12" x14ac:dyDescent="0.2">
      <c r="B302" s="610"/>
      <c r="C302" s="614" t="s">
        <v>546</v>
      </c>
      <c r="D302" s="594">
        <v>0</v>
      </c>
      <c r="E302" s="612">
        <f t="shared" si="14"/>
        <v>0</v>
      </c>
      <c r="F302" s="612">
        <f>IF(SUM($D$29:$D$31)=0,0,D302/SUM($D$29:D$31)*100)</f>
        <v>0</v>
      </c>
      <c r="G302" s="595">
        <f t="shared" si="15"/>
        <v>0</v>
      </c>
      <c r="H302" s="620"/>
      <c r="I302" s="620"/>
      <c r="J302" s="620"/>
      <c r="K302" s="620"/>
      <c r="L302" s="620"/>
    </row>
    <row r="303" spans="2:12" x14ac:dyDescent="0.2">
      <c r="B303" s="615"/>
      <c r="C303" s="616" t="s">
        <v>547</v>
      </c>
      <c r="D303" s="617">
        <v>0</v>
      </c>
      <c r="E303" s="618">
        <f t="shared" si="14"/>
        <v>0</v>
      </c>
      <c r="F303" s="618">
        <f>IF(SUM($D$29:$D$31)=0,0,D303/SUM($D$29:D$31)*100)</f>
        <v>0</v>
      </c>
      <c r="G303" s="598">
        <f t="shared" si="15"/>
        <v>0</v>
      </c>
      <c r="H303" s="620"/>
      <c r="I303" s="620"/>
      <c r="J303" s="620"/>
      <c r="K303" s="620"/>
      <c r="L303" s="620"/>
    </row>
    <row r="304" spans="2:12" x14ac:dyDescent="0.2">
      <c r="D304" s="601"/>
      <c r="H304" s="620"/>
      <c r="I304" s="620"/>
      <c r="J304" s="620"/>
      <c r="K304" s="620"/>
      <c r="L304" s="620"/>
    </row>
    <row r="305" spans="2:12" x14ac:dyDescent="0.2">
      <c r="D305" s="601"/>
      <c r="H305" s="620"/>
      <c r="I305" s="620"/>
      <c r="J305" s="620"/>
      <c r="K305" s="620"/>
      <c r="L305" s="620"/>
    </row>
    <row r="306" spans="2:12" x14ac:dyDescent="0.2">
      <c r="D306" s="601"/>
      <c r="H306" s="620"/>
      <c r="I306" s="620"/>
      <c r="J306" s="620"/>
      <c r="K306" s="620"/>
      <c r="L306" s="620"/>
    </row>
    <row r="307" spans="2:12" x14ac:dyDescent="0.2">
      <c r="B307" s="587" t="s">
        <v>549</v>
      </c>
      <c r="D307" s="601"/>
      <c r="H307" s="620"/>
      <c r="I307" s="620"/>
      <c r="J307" s="620"/>
      <c r="K307" s="620"/>
      <c r="L307" s="620"/>
    </row>
    <row r="308" spans="2:12" x14ac:dyDescent="0.2">
      <c r="B308" s="587"/>
      <c r="D308" s="601"/>
      <c r="H308" s="620"/>
      <c r="I308" s="620"/>
      <c r="J308" s="620"/>
      <c r="K308" s="620"/>
      <c r="L308" s="620"/>
    </row>
    <row r="309" spans="2:12" ht="38.25" x14ac:dyDescent="0.2">
      <c r="B309" s="603"/>
      <c r="C309" s="604" t="s">
        <v>511</v>
      </c>
      <c r="D309" s="605" t="s">
        <v>512</v>
      </c>
      <c r="E309" s="605" t="s">
        <v>513</v>
      </c>
      <c r="F309" s="605" t="s">
        <v>514</v>
      </c>
      <c r="G309" s="606" t="s">
        <v>515</v>
      </c>
    </row>
    <row r="310" spans="2:12" x14ac:dyDescent="0.2">
      <c r="B310" s="607" t="s">
        <v>500</v>
      </c>
      <c r="C310" s="608" t="s">
        <v>516</v>
      </c>
      <c r="D310" s="592">
        <v>0</v>
      </c>
      <c r="E310" s="609">
        <f>IF($C$4=0,0,D310/$C$4*100)</f>
        <v>0</v>
      </c>
      <c r="F310" s="609">
        <f>IF(SUM($D$14:$D$16)=0,0,D310/SUM($D$14:D$16)*100)</f>
        <v>0</v>
      </c>
      <c r="G310" s="593">
        <f>IF($D$16=0,0,D310/$D$16*100)</f>
        <v>0</v>
      </c>
    </row>
    <row r="311" spans="2:12" ht="25.5" x14ac:dyDescent="0.2">
      <c r="B311" s="610"/>
      <c r="C311" s="611" t="s">
        <v>517</v>
      </c>
      <c r="D311" s="594">
        <v>1</v>
      </c>
      <c r="E311" s="612">
        <f t="shared" ref="E311:E341" si="16">IF($C$4=0,0,D311/$C$4*100)</f>
        <v>6.8295789792257477E-2</v>
      </c>
      <c r="F311" s="612">
        <f>IF(SUM($D$14:$D$16)=0,0,D311/SUM($D$14:D$16)*100)</f>
        <v>0.12523386077235235</v>
      </c>
      <c r="G311" s="595">
        <f>IF($D$16=0,0,D311/$D$16*100)</f>
        <v>0.86692394888852209</v>
      </c>
    </row>
    <row r="312" spans="2:12" x14ac:dyDescent="0.2">
      <c r="B312" s="610"/>
      <c r="C312" s="613" t="s">
        <v>518</v>
      </c>
      <c r="D312" s="594">
        <v>11.419587999999999</v>
      </c>
      <c r="E312" s="612">
        <f t="shared" si="16"/>
        <v>0.77990978156218582</v>
      </c>
      <c r="F312" s="612">
        <f>IF(SUM($D$14:$D$16)=0,0,D312/SUM($D$14:D$16)*100)</f>
        <v>1.4301190936696253</v>
      </c>
      <c r="G312" s="595">
        <f t="shared" ref="G312:G341" si="17">IF($D$16=0,0,D312/$D$16*100)</f>
        <v>9.8999143236399778</v>
      </c>
    </row>
    <row r="313" spans="2:12" x14ac:dyDescent="0.2">
      <c r="B313" s="610"/>
      <c r="C313" s="613" t="s">
        <v>519</v>
      </c>
      <c r="D313" s="594">
        <v>2.4883600000000001</v>
      </c>
      <c r="E313" s="612">
        <f t="shared" si="16"/>
        <v>0.16994451148746181</v>
      </c>
      <c r="F313" s="612">
        <f>IF(SUM($D$14:$D$16)=0,0,D313/SUM($D$14:D$16)*100)</f>
        <v>0.3116269297914907</v>
      </c>
      <c r="G313" s="595">
        <f t="shared" si="17"/>
        <v>2.1572188774562426</v>
      </c>
    </row>
    <row r="314" spans="2:12" x14ac:dyDescent="0.2">
      <c r="B314" s="610"/>
      <c r="C314" s="613" t="s">
        <v>520</v>
      </c>
      <c r="D314" s="594">
        <v>6.0539849999999999</v>
      </c>
      <c r="E314" s="612">
        <f t="shared" si="16"/>
        <v>0.41346168696547986</v>
      </c>
      <c r="F314" s="612">
        <f>IF(SUM($D$14:$D$16)=0,0,D314/SUM($D$14:D$16)*100)</f>
        <v>0.75816391460790944</v>
      </c>
      <c r="G314" s="595">
        <f t="shared" si="17"/>
        <v>5.2483445827118791</v>
      </c>
    </row>
    <row r="315" spans="2:12" x14ac:dyDescent="0.2">
      <c r="B315" s="610"/>
      <c r="C315" s="613" t="s">
        <v>521</v>
      </c>
      <c r="D315" s="594">
        <v>0</v>
      </c>
      <c r="E315" s="612">
        <f t="shared" si="16"/>
        <v>0</v>
      </c>
      <c r="F315" s="612">
        <f>IF(SUM($D$14:$D$16)=0,0,D315/SUM($D$14:D$16)*100)</f>
        <v>0</v>
      </c>
      <c r="G315" s="595">
        <f t="shared" si="17"/>
        <v>0</v>
      </c>
    </row>
    <row r="316" spans="2:12" x14ac:dyDescent="0.2">
      <c r="B316" s="610"/>
      <c r="C316" s="613" t="s">
        <v>522</v>
      </c>
      <c r="D316" s="594">
        <v>3</v>
      </c>
      <c r="E316" s="612">
        <f t="shared" si="16"/>
        <v>0.2048873693767724</v>
      </c>
      <c r="F316" s="612">
        <f>IF(SUM($D$14:$D$16)=0,0,D316/SUM($D$14:D$16)*100)</f>
        <v>0.37570158231705703</v>
      </c>
      <c r="G316" s="595">
        <f t="shared" si="17"/>
        <v>2.600771846665566</v>
      </c>
    </row>
    <row r="317" spans="2:12" x14ac:dyDescent="0.2">
      <c r="B317" s="610"/>
      <c r="C317" s="613" t="s">
        <v>523</v>
      </c>
      <c r="D317" s="594">
        <v>0</v>
      </c>
      <c r="E317" s="612">
        <f t="shared" si="16"/>
        <v>0</v>
      </c>
      <c r="F317" s="612">
        <f>IF(SUM($D$14:$D$16)=0,0,D317/SUM($D$14:D$16)*100)</f>
        <v>0</v>
      </c>
      <c r="G317" s="595">
        <f t="shared" si="17"/>
        <v>0</v>
      </c>
    </row>
    <row r="318" spans="2:12" x14ac:dyDescent="0.2">
      <c r="B318" s="610"/>
      <c r="C318" s="613" t="s">
        <v>524</v>
      </c>
      <c r="D318" s="594">
        <v>4.4331990000000001</v>
      </c>
      <c r="E318" s="612">
        <f t="shared" si="16"/>
        <v>0.30276882701124602</v>
      </c>
      <c r="F318" s="612">
        <f>IF(SUM($D$14:$D$16)=0,0,D318/SUM($D$14:D$16)*100)</f>
        <v>0.55518662634213156</v>
      </c>
      <c r="G318" s="595">
        <f t="shared" si="17"/>
        <v>3.8432463832886476</v>
      </c>
    </row>
    <row r="319" spans="2:12" x14ac:dyDescent="0.2">
      <c r="B319" s="610"/>
      <c r="C319" s="613" t="s">
        <v>525</v>
      </c>
      <c r="D319" s="594">
        <v>1.9925729999999999</v>
      </c>
      <c r="E319" s="612">
        <f t="shared" si="16"/>
        <v>0.13608434675372785</v>
      </c>
      <c r="F319" s="612">
        <f>IF(SUM($D$14:$D$16)=0,0,D319/SUM($D$14:D$16)*100)</f>
        <v>0.24953760966074842</v>
      </c>
      <c r="G319" s="595">
        <f t="shared" si="17"/>
        <v>1.7274092536086489</v>
      </c>
    </row>
    <row r="320" spans="2:12" x14ac:dyDescent="0.2">
      <c r="B320" s="610"/>
      <c r="C320" s="613" t="s">
        <v>526</v>
      </c>
      <c r="D320" s="594">
        <v>0</v>
      </c>
      <c r="E320" s="612">
        <f t="shared" si="16"/>
        <v>0</v>
      </c>
      <c r="F320" s="612">
        <f>IF(SUM($D$14:$D$16)=0,0,D320/SUM($D$14:D$16)*100)</f>
        <v>0</v>
      </c>
      <c r="G320" s="595">
        <f t="shared" si="17"/>
        <v>0</v>
      </c>
    </row>
    <row r="321" spans="2:7" x14ac:dyDescent="0.2">
      <c r="B321" s="610"/>
      <c r="C321" s="613" t="s">
        <v>527</v>
      </c>
      <c r="D321" s="594">
        <v>0</v>
      </c>
      <c r="E321" s="612">
        <f t="shared" si="16"/>
        <v>0</v>
      </c>
      <c r="F321" s="612">
        <f>IF(SUM($D$14:$D$16)=0,0,D321/SUM($D$14:D$16)*100)</f>
        <v>0</v>
      </c>
      <c r="G321" s="595">
        <f t="shared" si="17"/>
        <v>0</v>
      </c>
    </row>
    <row r="322" spans="2:7" x14ac:dyDescent="0.2">
      <c r="B322" s="610"/>
      <c r="C322" s="614" t="s">
        <v>528</v>
      </c>
      <c r="D322" s="594">
        <v>0</v>
      </c>
      <c r="E322" s="612">
        <f t="shared" si="16"/>
        <v>0</v>
      </c>
      <c r="F322" s="612">
        <f>IF(SUM($D$14:$D$16)=0,0,D322/SUM($D$14:D$16)*100)</f>
        <v>0</v>
      </c>
      <c r="G322" s="595">
        <f t="shared" si="17"/>
        <v>0</v>
      </c>
    </row>
    <row r="323" spans="2:7" x14ac:dyDescent="0.2">
      <c r="B323" s="610"/>
      <c r="C323" s="614" t="s">
        <v>529</v>
      </c>
      <c r="D323" s="594">
        <v>0</v>
      </c>
      <c r="E323" s="612">
        <f t="shared" si="16"/>
        <v>0</v>
      </c>
      <c r="F323" s="612">
        <f>IF(SUM($D$14:$D$16)=0,0,D323/SUM($D$14:D$16)*100)</f>
        <v>0</v>
      </c>
      <c r="G323" s="595">
        <f t="shared" si="17"/>
        <v>0</v>
      </c>
    </row>
    <row r="324" spans="2:7" x14ac:dyDescent="0.2">
      <c r="B324" s="610"/>
      <c r="C324" s="614" t="s">
        <v>530</v>
      </c>
      <c r="D324" s="594">
        <v>0</v>
      </c>
      <c r="E324" s="612">
        <f t="shared" si="16"/>
        <v>0</v>
      </c>
      <c r="F324" s="612">
        <f>IF(SUM($D$14:$D$16)=0,0,D324/SUM($D$14:D$16)*100)</f>
        <v>0</v>
      </c>
      <c r="G324" s="595">
        <f t="shared" si="17"/>
        <v>0</v>
      </c>
    </row>
    <row r="325" spans="2:7" x14ac:dyDescent="0.2">
      <c r="B325" s="610"/>
      <c r="C325" s="614" t="s">
        <v>531</v>
      </c>
      <c r="D325" s="594">
        <v>0</v>
      </c>
      <c r="E325" s="612">
        <f t="shared" si="16"/>
        <v>0</v>
      </c>
      <c r="F325" s="612">
        <f>IF(SUM($D$14:$D$16)=0,0,D325/SUM($D$14:D$16)*100)</f>
        <v>0</v>
      </c>
      <c r="G325" s="595">
        <f t="shared" si="17"/>
        <v>0</v>
      </c>
    </row>
    <row r="326" spans="2:7" x14ac:dyDescent="0.2">
      <c r="B326" s="610"/>
      <c r="C326" s="614" t="s">
        <v>532</v>
      </c>
      <c r="D326" s="594">
        <v>76.639764</v>
      </c>
      <c r="E326" s="612">
        <f t="shared" si="16"/>
        <v>5.2341732118722213</v>
      </c>
      <c r="F326" s="612">
        <f>IF(SUM($D$14:$D$16)=0,0,D326/SUM($D$14:D$16)*100)</f>
        <v>9.5978935344019405</v>
      </c>
      <c r="G326" s="595">
        <f t="shared" si="17"/>
        <v>66.440846848764394</v>
      </c>
    </row>
    <row r="327" spans="2:7" x14ac:dyDescent="0.2">
      <c r="B327" s="610"/>
      <c r="C327" s="614" t="s">
        <v>533</v>
      </c>
      <c r="D327" s="594">
        <v>0</v>
      </c>
      <c r="E327" s="612">
        <f t="shared" si="16"/>
        <v>0</v>
      </c>
      <c r="F327" s="612">
        <f>IF(SUM($D$14:$D$16)=0,0,D327/SUM($D$14:D$16)*100)</f>
        <v>0</v>
      </c>
      <c r="G327" s="595">
        <f t="shared" si="17"/>
        <v>0</v>
      </c>
    </row>
    <row r="328" spans="2:7" x14ac:dyDescent="0.2">
      <c r="B328" s="610"/>
      <c r="C328" s="614" t="s">
        <v>534</v>
      </c>
      <c r="D328" s="594">
        <v>19.912703</v>
      </c>
      <c r="E328" s="612">
        <f t="shared" si="16"/>
        <v>1.3599537782836548</v>
      </c>
      <c r="F328" s="612">
        <f>IF(SUM($D$14:$D$16)=0,0,D328/SUM($D$14:D$16)*100)</f>
        <v>2.4937446751032026</v>
      </c>
      <c r="G328" s="595">
        <f t="shared" si="17"/>
        <v>17.26279911780432</v>
      </c>
    </row>
    <row r="329" spans="2:7" x14ac:dyDescent="0.2">
      <c r="B329" s="610"/>
      <c r="C329" s="614" t="s">
        <v>535</v>
      </c>
      <c r="D329" s="594">
        <v>0</v>
      </c>
      <c r="E329" s="612">
        <f t="shared" si="16"/>
        <v>0</v>
      </c>
      <c r="F329" s="612">
        <f>IF(SUM($D$14:$D$16)=0,0,D329/SUM($D$14:D$16)*100)</f>
        <v>0</v>
      </c>
      <c r="G329" s="595">
        <f t="shared" si="17"/>
        <v>0</v>
      </c>
    </row>
    <row r="330" spans="2:7" x14ac:dyDescent="0.2">
      <c r="B330" s="610"/>
      <c r="C330" s="614" t="s">
        <v>536</v>
      </c>
      <c r="D330" s="594">
        <v>3</v>
      </c>
      <c r="E330" s="612">
        <f t="shared" si="16"/>
        <v>0.2048873693767724</v>
      </c>
      <c r="F330" s="612">
        <f>IF(SUM($D$14:$D$16)=0,0,D330/SUM($D$14:D$16)*100)</f>
        <v>0.37570158231705703</v>
      </c>
      <c r="G330" s="595">
        <f t="shared" si="17"/>
        <v>2.600771846665566</v>
      </c>
    </row>
    <row r="331" spans="2:7" x14ac:dyDescent="0.2">
      <c r="B331" s="610"/>
      <c r="C331" s="614" t="s">
        <v>537</v>
      </c>
      <c r="D331" s="594">
        <v>0</v>
      </c>
      <c r="E331" s="612">
        <f t="shared" si="16"/>
        <v>0</v>
      </c>
      <c r="F331" s="612">
        <f>IF(SUM($D$14:$D$16)=0,0,D331/SUM($D$14:D$16)*100)</f>
        <v>0</v>
      </c>
      <c r="G331" s="595">
        <f t="shared" si="17"/>
        <v>0</v>
      </c>
    </row>
    <row r="332" spans="2:7" x14ac:dyDescent="0.2">
      <c r="B332" s="610"/>
      <c r="C332" s="614" t="s">
        <v>538</v>
      </c>
      <c r="D332" s="594">
        <v>25.092911000000001</v>
      </c>
      <c r="E332" s="612">
        <f t="shared" si="16"/>
        <v>1.7137401749318253</v>
      </c>
      <c r="F332" s="612">
        <f>IF(SUM($D$14:$D$16)=0,0,D332/SUM($D$14:D$16)*100)</f>
        <v>3.1424821225470287</v>
      </c>
      <c r="G332" s="595">
        <f t="shared" si="17"/>
        <v>21.753645493228234</v>
      </c>
    </row>
    <row r="333" spans="2:7" x14ac:dyDescent="0.2">
      <c r="B333" s="610"/>
      <c r="C333" s="614" t="s">
        <v>539</v>
      </c>
      <c r="D333" s="594">
        <v>0</v>
      </c>
      <c r="E333" s="612">
        <f t="shared" si="16"/>
        <v>0</v>
      </c>
      <c r="F333" s="612">
        <f>IF(SUM($D$14:$D$16)=0,0,D333/SUM($D$14:D$16)*100)</f>
        <v>0</v>
      </c>
      <c r="G333" s="595">
        <f t="shared" si="17"/>
        <v>0</v>
      </c>
    </row>
    <row r="334" spans="2:7" x14ac:dyDescent="0.2">
      <c r="B334" s="610"/>
      <c r="C334" s="614" t="s">
        <v>540</v>
      </c>
      <c r="D334" s="594">
        <v>0</v>
      </c>
      <c r="E334" s="612">
        <f t="shared" si="16"/>
        <v>0</v>
      </c>
      <c r="F334" s="612">
        <f>IF(SUM($D$14:$D$16)=0,0,D334/SUM($D$14:D$16)*100)</f>
        <v>0</v>
      </c>
      <c r="G334" s="595">
        <f t="shared" si="17"/>
        <v>0</v>
      </c>
    </row>
    <row r="335" spans="2:7" x14ac:dyDescent="0.2">
      <c r="B335" s="610"/>
      <c r="C335" s="614" t="s">
        <v>541</v>
      </c>
      <c r="D335" s="594">
        <v>0</v>
      </c>
      <c r="E335" s="612">
        <f t="shared" si="16"/>
        <v>0</v>
      </c>
      <c r="F335" s="612">
        <f>IF(SUM($D$14:$D$16)=0,0,D335/SUM($D$14:D$16)*100)</f>
        <v>0</v>
      </c>
      <c r="G335" s="595">
        <f t="shared" si="17"/>
        <v>0</v>
      </c>
    </row>
    <row r="336" spans="2:7" x14ac:dyDescent="0.2">
      <c r="B336" s="610"/>
      <c r="C336" s="614" t="s">
        <v>542</v>
      </c>
      <c r="D336" s="594">
        <v>0</v>
      </c>
      <c r="E336" s="612">
        <f t="shared" si="16"/>
        <v>0</v>
      </c>
      <c r="F336" s="612">
        <f>IF(SUM($D$14:$D$16)=0,0,D336/SUM($D$14:D$16)*100)</f>
        <v>0</v>
      </c>
      <c r="G336" s="595">
        <f t="shared" si="17"/>
        <v>0</v>
      </c>
    </row>
    <row r="337" spans="2:7" x14ac:dyDescent="0.2">
      <c r="B337" s="610"/>
      <c r="C337" s="614" t="s">
        <v>543</v>
      </c>
      <c r="D337" s="594">
        <v>19.930157999999999</v>
      </c>
      <c r="E337" s="612">
        <f t="shared" si="16"/>
        <v>1.3611458812944783</v>
      </c>
      <c r="F337" s="612">
        <f>IF(SUM($D$14:$D$16)=0,0,D337/SUM($D$14:D$16)*100)</f>
        <v>2.4959306321429837</v>
      </c>
      <c r="G337" s="595">
        <f t="shared" si="17"/>
        <v>17.277931275332168</v>
      </c>
    </row>
    <row r="338" spans="2:7" x14ac:dyDescent="0.2">
      <c r="B338" s="610"/>
      <c r="C338" s="614" t="s">
        <v>544</v>
      </c>
      <c r="D338" s="594">
        <v>45.645657</v>
      </c>
      <c r="E338" s="612">
        <f t="shared" si="16"/>
        <v>3.1174061954014856</v>
      </c>
      <c r="F338" s="612">
        <f>IF(SUM($D$14:$D$16)=0,0,D338/SUM($D$14:D$16)*100)</f>
        <v>5.7163818536005504</v>
      </c>
      <c r="G338" s="595">
        <f t="shared" si="17"/>
        <v>39.57131321605101</v>
      </c>
    </row>
    <row r="339" spans="2:7" x14ac:dyDescent="0.2">
      <c r="B339" s="610"/>
      <c r="C339" s="614" t="s">
        <v>545</v>
      </c>
      <c r="D339" s="594">
        <v>0</v>
      </c>
      <c r="E339" s="612">
        <f t="shared" si="16"/>
        <v>0</v>
      </c>
      <c r="F339" s="612">
        <f>IF(SUM($D$14:$D$16)=0,0,D339/SUM($D$14:D$16)*100)</f>
        <v>0</v>
      </c>
      <c r="G339" s="595">
        <f t="shared" si="17"/>
        <v>0</v>
      </c>
    </row>
    <row r="340" spans="2:7" x14ac:dyDescent="0.2">
      <c r="B340" s="610"/>
      <c r="C340" s="614" t="s">
        <v>546</v>
      </c>
      <c r="D340" s="594">
        <v>1.9925729999999999</v>
      </c>
      <c r="E340" s="612">
        <f t="shared" si="16"/>
        <v>0.13608434675372785</v>
      </c>
      <c r="F340" s="612">
        <f>IF(SUM($D$14:$D$16)=0,0,D340/SUM($D$14:D$16)*100)</f>
        <v>0.24953760966074842</v>
      </c>
      <c r="G340" s="595">
        <f t="shared" si="17"/>
        <v>1.7274092536086489</v>
      </c>
    </row>
    <row r="341" spans="2:7" x14ac:dyDescent="0.2">
      <c r="B341" s="615"/>
      <c r="C341" s="616" t="s">
        <v>547</v>
      </c>
      <c r="D341" s="617">
        <v>0</v>
      </c>
      <c r="E341" s="618">
        <f t="shared" si="16"/>
        <v>0</v>
      </c>
      <c r="F341" s="618">
        <f>IF(SUM($D$14:$D$16)=0,0,D341/SUM($D$14:D$16)*100)</f>
        <v>0</v>
      </c>
      <c r="G341" s="598">
        <f t="shared" si="17"/>
        <v>0</v>
      </c>
    </row>
    <row r="342" spans="2:7" x14ac:dyDescent="0.2">
      <c r="D342" s="601"/>
      <c r="E342" s="602"/>
      <c r="F342" s="602"/>
      <c r="G342" s="602"/>
    </row>
    <row r="343" spans="2:7" x14ac:dyDescent="0.2">
      <c r="B343" s="607" t="s">
        <v>20</v>
      </c>
      <c r="C343" s="608" t="s">
        <v>516</v>
      </c>
      <c r="D343" s="592">
        <v>0</v>
      </c>
      <c r="E343" s="609">
        <f>IF($C$5=0,0,D343/$C$5*100)</f>
        <v>0</v>
      </c>
      <c r="F343" s="609">
        <f>IF(SUM($D$19:$D$21)=0,0,D343/SUM($D$19:D$21)*100)</f>
        <v>0</v>
      </c>
      <c r="G343" s="593">
        <f>IF($D$21=0,0,D343/$D$21*100)</f>
        <v>0</v>
      </c>
    </row>
    <row r="344" spans="2:7" ht="25.5" x14ac:dyDescent="0.2">
      <c r="B344" s="610"/>
      <c r="C344" s="611" t="s">
        <v>517</v>
      </c>
      <c r="D344" s="594">
        <v>0</v>
      </c>
      <c r="E344" s="612">
        <f t="shared" ref="E344:E374" si="18">IF($C$5=0,0,D344/$C$5*100)</f>
        <v>0</v>
      </c>
      <c r="F344" s="612">
        <f>IF(SUM($D$19:$D$21)=0,0,D344/SUM($D$19:D$21)*100)</f>
        <v>0</v>
      </c>
      <c r="G344" s="595">
        <f t="shared" ref="G344:G374" si="19">IF($D$21=0,0,D344/$D$21*100)</f>
        <v>0</v>
      </c>
    </row>
    <row r="345" spans="2:7" x14ac:dyDescent="0.2">
      <c r="B345" s="610"/>
      <c r="C345" s="613" t="s">
        <v>518</v>
      </c>
      <c r="D345" s="594">
        <v>5.3177479999999999</v>
      </c>
      <c r="E345" s="612">
        <f t="shared" si="18"/>
        <v>2.4899589333497474</v>
      </c>
      <c r="F345" s="612">
        <f>IF(SUM($D$19:$D$21)=0,0,D345/SUM($D$19:D$21)*100)</f>
        <v>2.6845010388446169</v>
      </c>
      <c r="G345" s="595">
        <f t="shared" si="19"/>
        <v>17.240592489787268</v>
      </c>
    </row>
    <row r="346" spans="2:7" x14ac:dyDescent="0.2">
      <c r="B346" s="610"/>
      <c r="C346" s="613" t="s">
        <v>519</v>
      </c>
      <c r="D346" s="594">
        <v>1.0629550000000001</v>
      </c>
      <c r="E346" s="612">
        <f t="shared" si="18"/>
        <v>0.49771337378130387</v>
      </c>
      <c r="F346" s="612">
        <f>IF(SUM($D$19:$D$21)=0,0,D346/SUM($D$19:D$21)*100)</f>
        <v>0.53660004230081604</v>
      </c>
      <c r="G346" s="595">
        <f t="shared" si="19"/>
        <v>3.4461907540526227</v>
      </c>
    </row>
    <row r="347" spans="2:7" x14ac:dyDescent="0.2">
      <c r="B347" s="610"/>
      <c r="C347" s="613" t="s">
        <v>520</v>
      </c>
      <c r="D347" s="594">
        <v>6.7939119999999997</v>
      </c>
      <c r="E347" s="612">
        <f t="shared" si="18"/>
        <v>3.1811514717869387</v>
      </c>
      <c r="F347" s="612">
        <f>IF(SUM($D$19:$D$21)=0,0,D347/SUM($D$19:D$21)*100)</f>
        <v>3.4296968983522551</v>
      </c>
      <c r="G347" s="595">
        <f t="shared" si="19"/>
        <v>22.026442058457</v>
      </c>
    </row>
    <row r="348" spans="2:7" x14ac:dyDescent="0.2">
      <c r="B348" s="610"/>
      <c r="C348" s="613" t="s">
        <v>521</v>
      </c>
      <c r="D348" s="594">
        <v>0</v>
      </c>
      <c r="E348" s="612">
        <f t="shared" si="18"/>
        <v>0</v>
      </c>
      <c r="F348" s="612">
        <f>IF(SUM($D$19:$D$21)=0,0,D348/SUM($D$19:D$21)*100)</f>
        <v>0</v>
      </c>
      <c r="G348" s="595">
        <f t="shared" si="19"/>
        <v>0</v>
      </c>
    </row>
    <row r="349" spans="2:7" x14ac:dyDescent="0.2">
      <c r="B349" s="610"/>
      <c r="C349" s="613" t="s">
        <v>522</v>
      </c>
      <c r="D349" s="594">
        <v>0</v>
      </c>
      <c r="E349" s="612">
        <f t="shared" si="18"/>
        <v>0</v>
      </c>
      <c r="F349" s="612">
        <f>IF(SUM($D$19:$D$21)=0,0,D349/SUM($D$19:D$21)*100)</f>
        <v>0</v>
      </c>
      <c r="G349" s="595">
        <f t="shared" si="19"/>
        <v>0</v>
      </c>
    </row>
    <row r="350" spans="2:7" x14ac:dyDescent="0.2">
      <c r="B350" s="610"/>
      <c r="C350" s="613" t="s">
        <v>523</v>
      </c>
      <c r="D350" s="594">
        <v>0</v>
      </c>
      <c r="E350" s="612">
        <f t="shared" si="18"/>
        <v>0</v>
      </c>
      <c r="F350" s="612">
        <f>IF(SUM($D$19:$D$21)=0,0,D350/SUM($D$19:D$21)*100)</f>
        <v>0</v>
      </c>
      <c r="G350" s="595">
        <f t="shared" si="19"/>
        <v>0</v>
      </c>
    </row>
    <row r="351" spans="2:7" x14ac:dyDescent="0.2">
      <c r="B351" s="610"/>
      <c r="C351" s="613" t="s">
        <v>524</v>
      </c>
      <c r="D351" s="594">
        <v>6.5404910000000003</v>
      </c>
      <c r="E351" s="612">
        <f t="shared" si="18"/>
        <v>3.0624907374218608</v>
      </c>
      <c r="F351" s="612">
        <f>IF(SUM($D$19:$D$21)=0,0,D351/SUM($D$19:D$21)*100)</f>
        <v>3.3017651238933978</v>
      </c>
      <c r="G351" s="595">
        <f t="shared" si="19"/>
        <v>21.204829565846524</v>
      </c>
    </row>
    <row r="352" spans="2:7" x14ac:dyDescent="0.2">
      <c r="B352" s="610"/>
      <c r="C352" s="613" t="s">
        <v>525</v>
      </c>
      <c r="D352" s="594">
        <v>0</v>
      </c>
      <c r="E352" s="612">
        <f t="shared" si="18"/>
        <v>0</v>
      </c>
      <c r="F352" s="612">
        <f>IF(SUM($D$19:$D$21)=0,0,D352/SUM($D$19:D$21)*100)</f>
        <v>0</v>
      </c>
      <c r="G352" s="595">
        <f t="shared" si="19"/>
        <v>0</v>
      </c>
    </row>
    <row r="353" spans="2:7" x14ac:dyDescent="0.2">
      <c r="B353" s="610"/>
      <c r="C353" s="613" t="s">
        <v>526</v>
      </c>
      <c r="D353" s="594">
        <v>0</v>
      </c>
      <c r="E353" s="612">
        <f t="shared" si="18"/>
        <v>0</v>
      </c>
      <c r="F353" s="612">
        <f>IF(SUM($D$19:$D$21)=0,0,D353/SUM($D$19:D$21)*100)</f>
        <v>0</v>
      </c>
      <c r="G353" s="595">
        <f t="shared" si="19"/>
        <v>0</v>
      </c>
    </row>
    <row r="354" spans="2:7" x14ac:dyDescent="0.2">
      <c r="B354" s="610"/>
      <c r="C354" s="613" t="s">
        <v>527</v>
      </c>
      <c r="D354" s="594">
        <v>0</v>
      </c>
      <c r="E354" s="612">
        <f t="shared" si="18"/>
        <v>0</v>
      </c>
      <c r="F354" s="612">
        <f>IF(SUM($D$19:$D$21)=0,0,D354/SUM($D$19:D$21)*100)</f>
        <v>0</v>
      </c>
      <c r="G354" s="595">
        <f t="shared" si="19"/>
        <v>0</v>
      </c>
    </row>
    <row r="355" spans="2:7" x14ac:dyDescent="0.2">
      <c r="B355" s="610"/>
      <c r="C355" s="614" t="s">
        <v>528</v>
      </c>
      <c r="D355" s="594">
        <v>0</v>
      </c>
      <c r="E355" s="612">
        <f t="shared" si="18"/>
        <v>0</v>
      </c>
      <c r="F355" s="612">
        <f>IF(SUM($D$19:$D$21)=0,0,D355/SUM($D$19:D$21)*100)</f>
        <v>0</v>
      </c>
      <c r="G355" s="595">
        <f t="shared" si="19"/>
        <v>0</v>
      </c>
    </row>
    <row r="356" spans="2:7" x14ac:dyDescent="0.2">
      <c r="B356" s="610"/>
      <c r="C356" s="614" t="s">
        <v>529</v>
      </c>
      <c r="D356" s="594">
        <v>1</v>
      </c>
      <c r="E356" s="612">
        <f t="shared" si="18"/>
        <v>0.46823560148953047</v>
      </c>
      <c r="F356" s="612">
        <f>IF(SUM($D$19:$D$21)=0,0,D356/SUM($D$19:D$21)*100)</f>
        <v>0.50481915255191057</v>
      </c>
      <c r="G356" s="595">
        <f t="shared" si="19"/>
        <v>3.2420852755315352</v>
      </c>
    </row>
    <row r="357" spans="2:7" x14ac:dyDescent="0.2">
      <c r="B357" s="610"/>
      <c r="C357" s="614" t="s">
        <v>530</v>
      </c>
      <c r="D357" s="594">
        <v>0</v>
      </c>
      <c r="E357" s="612">
        <f t="shared" si="18"/>
        <v>0</v>
      </c>
      <c r="F357" s="612">
        <f>IF(SUM($D$19:$D$21)=0,0,D357/SUM($D$19:D$21)*100)</f>
        <v>0</v>
      </c>
      <c r="G357" s="595">
        <f t="shared" si="19"/>
        <v>0</v>
      </c>
    </row>
    <row r="358" spans="2:7" x14ac:dyDescent="0.2">
      <c r="B358" s="610"/>
      <c r="C358" s="614" t="s">
        <v>531</v>
      </c>
      <c r="D358" s="594">
        <v>0</v>
      </c>
      <c r="E358" s="612">
        <f t="shared" si="18"/>
        <v>0</v>
      </c>
      <c r="F358" s="612">
        <f>IF(SUM($D$19:$D$21)=0,0,D358/SUM($D$19:D$21)*100)</f>
        <v>0</v>
      </c>
      <c r="G358" s="595">
        <f t="shared" si="19"/>
        <v>0</v>
      </c>
    </row>
    <row r="359" spans="2:7" x14ac:dyDescent="0.2">
      <c r="B359" s="610"/>
      <c r="C359" s="614" t="s">
        <v>532</v>
      </c>
      <c r="D359" s="594">
        <v>9.198385</v>
      </c>
      <c r="E359" s="612">
        <f t="shared" si="18"/>
        <v>4.3070113332072752</v>
      </c>
      <c r="F359" s="612">
        <f>IF(SUM($D$19:$D$21)=0,0,D359/SUM($D$19:D$21)*100)</f>
        <v>4.6435209205462051</v>
      </c>
      <c r="G359" s="595">
        <f t="shared" si="19"/>
        <v>29.821948567170136</v>
      </c>
    </row>
    <row r="360" spans="2:7" x14ac:dyDescent="0.2">
      <c r="B360" s="610"/>
      <c r="C360" s="614" t="s">
        <v>533</v>
      </c>
      <c r="D360" s="594">
        <v>0</v>
      </c>
      <c r="E360" s="612">
        <f t="shared" si="18"/>
        <v>0</v>
      </c>
      <c r="F360" s="612">
        <f>IF(SUM($D$19:$D$21)=0,0,D360/SUM($D$19:D$21)*100)</f>
        <v>0</v>
      </c>
      <c r="G360" s="595">
        <f t="shared" si="19"/>
        <v>0</v>
      </c>
    </row>
    <row r="361" spans="2:7" x14ac:dyDescent="0.2">
      <c r="B361" s="610"/>
      <c r="C361" s="614" t="s">
        <v>534</v>
      </c>
      <c r="D361" s="594">
        <v>14.764108999999999</v>
      </c>
      <c r="E361" s="612">
        <f t="shared" si="18"/>
        <v>6.9130814580719901</v>
      </c>
      <c r="F361" s="612">
        <f>IF(SUM($D$19:$D$21)=0,0,D361/SUM($D$19:D$21)*100)</f>
        <v>7.453204993564035</v>
      </c>
      <c r="G361" s="595">
        <f t="shared" si="19"/>
        <v>47.86650039524261</v>
      </c>
    </row>
    <row r="362" spans="2:7" x14ac:dyDescent="0.2">
      <c r="B362" s="610"/>
      <c r="C362" s="614" t="s">
        <v>535</v>
      </c>
      <c r="D362" s="594">
        <v>1.004402</v>
      </c>
      <c r="E362" s="612">
        <f t="shared" si="18"/>
        <v>0.47029677460728742</v>
      </c>
      <c r="F362" s="612">
        <f>IF(SUM($D$19:$D$21)=0,0,D362/SUM($D$19:D$21)*100)</f>
        <v>0.50704136646144404</v>
      </c>
      <c r="G362" s="595">
        <f t="shared" si="19"/>
        <v>3.2563569349144248</v>
      </c>
    </row>
    <row r="363" spans="2:7" x14ac:dyDescent="0.2">
      <c r="B363" s="610"/>
      <c r="C363" s="614" t="s">
        <v>536</v>
      </c>
      <c r="D363" s="594">
        <v>10.831358</v>
      </c>
      <c r="E363" s="612">
        <f t="shared" si="18"/>
        <v>5.0716274280784379</v>
      </c>
      <c r="F363" s="612">
        <f>IF(SUM($D$19:$D$21)=0,0,D363/SUM($D$19:D$21)*100)</f>
        <v>5.4678769665463562</v>
      </c>
      <c r="G363" s="595">
        <f t="shared" si="19"/>
        <v>35.116186285810691</v>
      </c>
    </row>
    <row r="364" spans="2:7" x14ac:dyDescent="0.2">
      <c r="B364" s="610"/>
      <c r="C364" s="614" t="s">
        <v>537</v>
      </c>
      <c r="D364" s="594">
        <v>0</v>
      </c>
      <c r="E364" s="612">
        <f t="shared" si="18"/>
        <v>0</v>
      </c>
      <c r="F364" s="612">
        <f>IF(SUM($D$19:$D$21)=0,0,D364/SUM($D$19:D$21)*100)</f>
        <v>0</v>
      </c>
      <c r="G364" s="595">
        <f t="shared" si="19"/>
        <v>0</v>
      </c>
    </row>
    <row r="365" spans="2:7" x14ac:dyDescent="0.2">
      <c r="B365" s="610"/>
      <c r="C365" s="614" t="s">
        <v>538</v>
      </c>
      <c r="D365" s="594">
        <v>2.876522</v>
      </c>
      <c r="E365" s="612">
        <f t="shared" si="18"/>
        <v>1.3468900088678672</v>
      </c>
      <c r="F365" s="612">
        <f>IF(SUM($D$19:$D$21)=0,0,D365/SUM($D$19:D$21)*100)</f>
        <v>1.4521233983369268</v>
      </c>
      <c r="G365" s="595">
        <f t="shared" si="19"/>
        <v>9.3259296209425226</v>
      </c>
    </row>
    <row r="366" spans="2:7" x14ac:dyDescent="0.2">
      <c r="B366" s="610"/>
      <c r="C366" s="614" t="s">
        <v>539</v>
      </c>
      <c r="D366" s="594">
        <v>0</v>
      </c>
      <c r="E366" s="612">
        <f t="shared" si="18"/>
        <v>0</v>
      </c>
      <c r="F366" s="612">
        <f>IF(SUM($D$19:$D$21)=0,0,D366/SUM($D$19:D$21)*100)</f>
        <v>0</v>
      </c>
      <c r="G366" s="595">
        <f t="shared" si="19"/>
        <v>0</v>
      </c>
    </row>
    <row r="367" spans="2:7" x14ac:dyDescent="0.2">
      <c r="B367" s="610"/>
      <c r="C367" s="614" t="s">
        <v>540</v>
      </c>
      <c r="D367" s="594">
        <v>0</v>
      </c>
      <c r="E367" s="612">
        <f t="shared" si="18"/>
        <v>0</v>
      </c>
      <c r="F367" s="612">
        <f>IF(SUM($D$19:$D$21)=0,0,D367/SUM($D$19:D$21)*100)</f>
        <v>0</v>
      </c>
      <c r="G367" s="595">
        <f t="shared" si="19"/>
        <v>0</v>
      </c>
    </row>
    <row r="368" spans="2:7" x14ac:dyDescent="0.2">
      <c r="B368" s="610"/>
      <c r="C368" s="614" t="s">
        <v>541</v>
      </c>
      <c r="D368" s="594">
        <v>0</v>
      </c>
      <c r="E368" s="612">
        <f t="shared" si="18"/>
        <v>0</v>
      </c>
      <c r="F368" s="612">
        <f>IF(SUM($D$19:$D$21)=0,0,D368/SUM($D$19:D$21)*100)</f>
        <v>0</v>
      </c>
      <c r="G368" s="595">
        <f t="shared" si="19"/>
        <v>0</v>
      </c>
    </row>
    <row r="369" spans="2:7" x14ac:dyDescent="0.2">
      <c r="B369" s="610"/>
      <c r="C369" s="614" t="s">
        <v>542</v>
      </c>
      <c r="D369" s="594">
        <v>0</v>
      </c>
      <c r="E369" s="612">
        <f t="shared" si="18"/>
        <v>0</v>
      </c>
      <c r="F369" s="612">
        <f>IF(SUM($D$19:$D$21)=0,0,D369/SUM($D$19:D$21)*100)</f>
        <v>0</v>
      </c>
      <c r="G369" s="595">
        <f t="shared" si="19"/>
        <v>0</v>
      </c>
    </row>
    <row r="370" spans="2:7" x14ac:dyDescent="0.2">
      <c r="B370" s="610"/>
      <c r="C370" s="614" t="s">
        <v>543</v>
      </c>
      <c r="D370" s="594">
        <v>13.798095999999999</v>
      </c>
      <c r="E370" s="612">
        <f t="shared" si="18"/>
        <v>6.4607597799702852</v>
      </c>
      <c r="F370" s="612">
        <f>IF(SUM($D$19:$D$21)=0,0,D370/SUM($D$19:D$21)*100)</f>
        <v>6.9655431295499062</v>
      </c>
      <c r="G370" s="595">
        <f t="shared" si="19"/>
        <v>44.73460387197057</v>
      </c>
    </row>
    <row r="371" spans="2:7" x14ac:dyDescent="0.2">
      <c r="B371" s="610"/>
      <c r="C371" s="614" t="s">
        <v>544</v>
      </c>
      <c r="D371" s="594">
        <v>10.301800999999999</v>
      </c>
      <c r="E371" s="612">
        <f t="shared" si="18"/>
        <v>4.8236699876604465</v>
      </c>
      <c r="F371" s="612">
        <f>IF(SUM($D$19:$D$21)=0,0,D371/SUM($D$19:D$21)*100)</f>
        <v>5.2005464505784245</v>
      </c>
      <c r="G371" s="595">
        <f t="shared" si="19"/>
        <v>33.399317333556041</v>
      </c>
    </row>
    <row r="372" spans="2:7" x14ac:dyDescent="0.2">
      <c r="B372" s="610"/>
      <c r="C372" s="614" t="s">
        <v>545</v>
      </c>
      <c r="D372" s="594">
        <v>0</v>
      </c>
      <c r="E372" s="612">
        <f t="shared" si="18"/>
        <v>0</v>
      </c>
      <c r="F372" s="612">
        <f>IF(SUM($D$19:$D$21)=0,0,D372/SUM($D$19:D$21)*100)</f>
        <v>0</v>
      </c>
      <c r="G372" s="595">
        <f t="shared" si="19"/>
        <v>0</v>
      </c>
    </row>
    <row r="373" spans="2:7" x14ac:dyDescent="0.2">
      <c r="B373" s="610"/>
      <c r="C373" s="614" t="s">
        <v>546</v>
      </c>
      <c r="D373" s="594">
        <v>1.0539529999999999</v>
      </c>
      <c r="E373" s="612">
        <f t="shared" si="18"/>
        <v>0.4934983168966951</v>
      </c>
      <c r="F373" s="612">
        <f>IF(SUM($D$19:$D$21)=0,0,D373/SUM($D$19:D$21)*100)</f>
        <v>0.53205566028954376</v>
      </c>
      <c r="G373" s="595">
        <f t="shared" si="19"/>
        <v>3.4170055024022874</v>
      </c>
    </row>
    <row r="374" spans="2:7" x14ac:dyDescent="0.2">
      <c r="B374" s="615"/>
      <c r="C374" s="616" t="s">
        <v>547</v>
      </c>
      <c r="D374" s="617">
        <v>2</v>
      </c>
      <c r="E374" s="618">
        <f t="shared" si="18"/>
        <v>0.93647120297906095</v>
      </c>
      <c r="F374" s="618">
        <f>IF(SUM($D$19:$D$21)=0,0,D374/SUM($D$19:D$21)*100)</f>
        <v>1.0096383051038211</v>
      </c>
      <c r="G374" s="598">
        <f t="shared" si="19"/>
        <v>6.4841705510630705</v>
      </c>
    </row>
    <row r="375" spans="2:7" x14ac:dyDescent="0.2">
      <c r="D375" s="601"/>
      <c r="E375" s="602"/>
      <c r="F375" s="602"/>
      <c r="G375" s="602"/>
    </row>
    <row r="376" spans="2:7" x14ac:dyDescent="0.2">
      <c r="B376" s="607" t="s">
        <v>501</v>
      </c>
      <c r="C376" s="608" t="s">
        <v>516</v>
      </c>
      <c r="D376" s="592">
        <v>0</v>
      </c>
      <c r="E376" s="609">
        <f>IF($C$6=0,0,D376/$C$6*100)</f>
        <v>0</v>
      </c>
      <c r="F376" s="609">
        <f>IF(SUM($D$24:$D$26)=0,0,D376/SUM($D$24:D$26)*100)</f>
        <v>0</v>
      </c>
      <c r="G376" s="593">
        <f>IF($D$26=0,0,D376/$D$26*100)</f>
        <v>0</v>
      </c>
    </row>
    <row r="377" spans="2:7" ht="25.5" x14ac:dyDescent="0.2">
      <c r="B377" s="610"/>
      <c r="C377" s="611" t="s">
        <v>517</v>
      </c>
      <c r="D377" s="594">
        <v>0</v>
      </c>
      <c r="E377" s="612">
        <f t="shared" ref="E377:E407" si="20">IF($C$6=0,0,D377/$C$6*100)</f>
        <v>0</v>
      </c>
      <c r="F377" s="612">
        <f>IF(SUM($D$24:$D$26)=0,0,D377/SUM($D$24:D$26)*100)</f>
        <v>0</v>
      </c>
      <c r="G377" s="595">
        <f t="shared" ref="G377:G407" si="21">IF($D$26=0,0,D377/$D$26*100)</f>
        <v>0</v>
      </c>
    </row>
    <row r="378" spans="2:7" x14ac:dyDescent="0.2">
      <c r="B378" s="610"/>
      <c r="C378" s="613" t="s">
        <v>518</v>
      </c>
      <c r="D378" s="594">
        <v>11.738346999999999</v>
      </c>
      <c r="E378" s="612">
        <f t="shared" si="20"/>
        <v>3.8953029921540137</v>
      </c>
      <c r="F378" s="612">
        <f>IF(SUM($D$24:$D$26)=0,0,D378/SUM($D$24:D$26)*100)</f>
        <v>4.8313660264268314</v>
      </c>
      <c r="G378" s="595">
        <f t="shared" si="21"/>
        <v>28.864820828482912</v>
      </c>
    </row>
    <row r="379" spans="2:7" x14ac:dyDescent="0.2">
      <c r="B379" s="610"/>
      <c r="C379" s="613" t="s">
        <v>519</v>
      </c>
      <c r="D379" s="594">
        <v>3.1259100000000002</v>
      </c>
      <c r="E379" s="612">
        <f t="shared" si="20"/>
        <v>1.0373152690241783</v>
      </c>
      <c r="F379" s="612">
        <f>IF(SUM($D$24:$D$26)=0,0,D379/SUM($D$24:D$26)*100)</f>
        <v>1.2865879135850986</v>
      </c>
      <c r="G379" s="595">
        <f t="shared" si="21"/>
        <v>7.6866727551982441</v>
      </c>
    </row>
    <row r="380" spans="2:7" x14ac:dyDescent="0.2">
      <c r="B380" s="610"/>
      <c r="C380" s="613" t="s">
        <v>520</v>
      </c>
      <c r="D380" s="594">
        <v>3.0748690000000001</v>
      </c>
      <c r="E380" s="612">
        <f t="shared" si="20"/>
        <v>1.0203776065046997</v>
      </c>
      <c r="F380" s="612">
        <f>IF(SUM($D$24:$D$26)=0,0,D380/SUM($D$24:D$26)*100)</f>
        <v>1.26558003629583</v>
      </c>
      <c r="G380" s="595">
        <f t="shared" si="21"/>
        <v>7.5611619554317517</v>
      </c>
    </row>
    <row r="381" spans="2:7" x14ac:dyDescent="0.2">
      <c r="B381" s="610"/>
      <c r="C381" s="613" t="s">
        <v>521</v>
      </c>
      <c r="D381" s="594">
        <v>0</v>
      </c>
      <c r="E381" s="612">
        <f t="shared" si="20"/>
        <v>0</v>
      </c>
      <c r="F381" s="612">
        <f>IF(SUM($D$24:$D$26)=0,0,D381/SUM($D$24:D$26)*100)</f>
        <v>0</v>
      </c>
      <c r="G381" s="595">
        <f t="shared" si="21"/>
        <v>0</v>
      </c>
    </row>
    <row r="382" spans="2:7" x14ac:dyDescent="0.2">
      <c r="B382" s="610"/>
      <c r="C382" s="613" t="s">
        <v>522</v>
      </c>
      <c r="D382" s="594">
        <v>0</v>
      </c>
      <c r="E382" s="612">
        <f t="shared" si="20"/>
        <v>0</v>
      </c>
      <c r="F382" s="612">
        <f>IF(SUM($D$24:$D$26)=0,0,D382/SUM($D$24:D$26)*100)</f>
        <v>0</v>
      </c>
      <c r="G382" s="595">
        <f t="shared" si="21"/>
        <v>0</v>
      </c>
    </row>
    <row r="383" spans="2:7" x14ac:dyDescent="0.2">
      <c r="B383" s="610"/>
      <c r="C383" s="613" t="s">
        <v>523</v>
      </c>
      <c r="D383" s="594">
        <v>0</v>
      </c>
      <c r="E383" s="612">
        <f t="shared" si="20"/>
        <v>0</v>
      </c>
      <c r="F383" s="612">
        <f>IF(SUM($D$24:$D$26)=0,0,D383/SUM($D$24:D$26)*100)</f>
        <v>0</v>
      </c>
      <c r="G383" s="595">
        <f t="shared" si="21"/>
        <v>0</v>
      </c>
    </row>
    <row r="384" spans="2:7" x14ac:dyDescent="0.2">
      <c r="B384" s="610"/>
      <c r="C384" s="613" t="s">
        <v>524</v>
      </c>
      <c r="D384" s="594">
        <v>0</v>
      </c>
      <c r="E384" s="612">
        <f t="shared" si="20"/>
        <v>0</v>
      </c>
      <c r="F384" s="612">
        <f>IF(SUM($D$24:$D$26)=0,0,D384/SUM($D$24:D$26)*100)</f>
        <v>0</v>
      </c>
      <c r="G384" s="595">
        <f t="shared" si="21"/>
        <v>0</v>
      </c>
    </row>
    <row r="385" spans="2:7" x14ac:dyDescent="0.2">
      <c r="B385" s="610"/>
      <c r="C385" s="613" t="s">
        <v>525</v>
      </c>
      <c r="D385" s="594">
        <v>0</v>
      </c>
      <c r="E385" s="612">
        <f t="shared" si="20"/>
        <v>0</v>
      </c>
      <c r="F385" s="612">
        <f>IF(SUM($D$24:$D$26)=0,0,D385/SUM($D$24:D$26)*100)</f>
        <v>0</v>
      </c>
      <c r="G385" s="595">
        <f t="shared" si="21"/>
        <v>0</v>
      </c>
    </row>
    <row r="386" spans="2:7" x14ac:dyDescent="0.2">
      <c r="B386" s="610"/>
      <c r="C386" s="613" t="s">
        <v>526</v>
      </c>
      <c r="D386" s="594">
        <v>0</v>
      </c>
      <c r="E386" s="612">
        <f t="shared" si="20"/>
        <v>0</v>
      </c>
      <c r="F386" s="612">
        <f>IF(SUM($D$24:$D$26)=0,0,D386/SUM($D$24:D$26)*100)</f>
        <v>0</v>
      </c>
      <c r="G386" s="595">
        <f t="shared" si="21"/>
        <v>0</v>
      </c>
    </row>
    <row r="387" spans="2:7" x14ac:dyDescent="0.2">
      <c r="B387" s="610"/>
      <c r="C387" s="613" t="s">
        <v>527</v>
      </c>
      <c r="D387" s="594">
        <v>0</v>
      </c>
      <c r="E387" s="612">
        <f t="shared" si="20"/>
        <v>0</v>
      </c>
      <c r="F387" s="612">
        <f>IF(SUM($D$24:$D$26)=0,0,D387/SUM($D$24:D$26)*100)</f>
        <v>0</v>
      </c>
      <c r="G387" s="595">
        <f t="shared" si="21"/>
        <v>0</v>
      </c>
    </row>
    <row r="388" spans="2:7" x14ac:dyDescent="0.2">
      <c r="B388" s="610"/>
      <c r="C388" s="614" t="s">
        <v>528</v>
      </c>
      <c r="D388" s="594">
        <v>0</v>
      </c>
      <c r="E388" s="612">
        <f t="shared" si="20"/>
        <v>0</v>
      </c>
      <c r="F388" s="612">
        <f>IF(SUM($D$24:$D$26)=0,0,D388/SUM($D$24:D$26)*100)</f>
        <v>0</v>
      </c>
      <c r="G388" s="595">
        <f t="shared" si="21"/>
        <v>0</v>
      </c>
    </row>
    <row r="389" spans="2:7" x14ac:dyDescent="0.2">
      <c r="B389" s="610"/>
      <c r="C389" s="614" t="s">
        <v>529</v>
      </c>
      <c r="D389" s="594">
        <v>0</v>
      </c>
      <c r="E389" s="612">
        <f t="shared" si="20"/>
        <v>0</v>
      </c>
      <c r="F389" s="612">
        <f>IF(SUM($D$24:$D$26)=0,0,D389/SUM($D$24:D$26)*100)</f>
        <v>0</v>
      </c>
      <c r="G389" s="595">
        <f t="shared" si="21"/>
        <v>0</v>
      </c>
    </row>
    <row r="390" spans="2:7" x14ac:dyDescent="0.2">
      <c r="B390" s="610"/>
      <c r="C390" s="614" t="s">
        <v>530</v>
      </c>
      <c r="D390" s="594">
        <v>0</v>
      </c>
      <c r="E390" s="612">
        <f t="shared" si="20"/>
        <v>0</v>
      </c>
      <c r="F390" s="612">
        <f>IF(SUM($D$24:$D$26)=0,0,D390/SUM($D$24:D$26)*100)</f>
        <v>0</v>
      </c>
      <c r="G390" s="595">
        <f t="shared" si="21"/>
        <v>0</v>
      </c>
    </row>
    <row r="391" spans="2:7" x14ac:dyDescent="0.2">
      <c r="B391" s="610"/>
      <c r="C391" s="614" t="s">
        <v>531</v>
      </c>
      <c r="D391" s="594">
        <v>0</v>
      </c>
      <c r="E391" s="612">
        <f t="shared" si="20"/>
        <v>0</v>
      </c>
      <c r="F391" s="612">
        <f>IF(SUM($D$24:$D$26)=0,0,D391/SUM($D$24:D$26)*100)</f>
        <v>0</v>
      </c>
      <c r="G391" s="595">
        <f t="shared" si="21"/>
        <v>0</v>
      </c>
    </row>
    <row r="392" spans="2:7" x14ac:dyDescent="0.2">
      <c r="B392" s="610"/>
      <c r="C392" s="614" t="s">
        <v>532</v>
      </c>
      <c r="D392" s="594">
        <v>14.851934</v>
      </c>
      <c r="E392" s="612">
        <f t="shared" si="20"/>
        <v>4.9285289444479652</v>
      </c>
      <c r="F392" s="612">
        <f>IF(SUM($D$24:$D$26)=0,0,D392/SUM($D$24:D$26)*100)</f>
        <v>6.1128819376640999</v>
      </c>
      <c r="G392" s="595">
        <f t="shared" si="21"/>
        <v>36.521191089891417</v>
      </c>
    </row>
    <row r="393" spans="2:7" x14ac:dyDescent="0.2">
      <c r="B393" s="610"/>
      <c r="C393" s="614" t="s">
        <v>533</v>
      </c>
      <c r="D393" s="594">
        <v>0</v>
      </c>
      <c r="E393" s="612">
        <f t="shared" si="20"/>
        <v>0</v>
      </c>
      <c r="F393" s="612">
        <f>IF(SUM($D$24:$D$26)=0,0,D393/SUM($D$24:D$26)*100)</f>
        <v>0</v>
      </c>
      <c r="G393" s="595">
        <f t="shared" si="21"/>
        <v>0</v>
      </c>
    </row>
    <row r="394" spans="2:7" x14ac:dyDescent="0.2">
      <c r="B394" s="610"/>
      <c r="C394" s="614" t="s">
        <v>534</v>
      </c>
      <c r="D394" s="594">
        <v>12.952698</v>
      </c>
      <c r="E394" s="612">
        <f t="shared" si="20"/>
        <v>4.2982783926789105</v>
      </c>
      <c r="F394" s="612">
        <f>IF(SUM($D$24:$D$26)=0,0,D394/SUM($D$24:D$26)*100)</f>
        <v>5.3311786632109932</v>
      </c>
      <c r="G394" s="595">
        <f t="shared" si="21"/>
        <v>31.85093327156277</v>
      </c>
    </row>
    <row r="395" spans="2:7" x14ac:dyDescent="0.2">
      <c r="B395" s="610"/>
      <c r="C395" s="614" t="s">
        <v>535</v>
      </c>
      <c r="D395" s="594">
        <v>1.004402</v>
      </c>
      <c r="E395" s="612">
        <f t="shared" si="20"/>
        <v>0.333305031443139</v>
      </c>
      <c r="F395" s="612">
        <f>IF(SUM($D$24:$D$26)=0,0,D395/SUM($D$24:D$26)*100)</f>
        <v>0.41340008943977918</v>
      </c>
      <c r="G395" s="595">
        <f t="shared" si="21"/>
        <v>2.4698438178535613</v>
      </c>
    </row>
    <row r="396" spans="2:7" x14ac:dyDescent="0.2">
      <c r="B396" s="610"/>
      <c r="C396" s="614" t="s">
        <v>536</v>
      </c>
      <c r="D396" s="594">
        <v>2.6902180000000002</v>
      </c>
      <c r="E396" s="612">
        <f t="shared" si="20"/>
        <v>0.8927333827281293</v>
      </c>
      <c r="F396" s="612">
        <f>IF(SUM($D$24:$D$26)=0,0,D396/SUM($D$24:D$26)*100)</f>
        <v>1.1072621936361178</v>
      </c>
      <c r="G396" s="595">
        <f t="shared" si="21"/>
        <v>6.6152977552597196</v>
      </c>
    </row>
    <row r="397" spans="2:7" x14ac:dyDescent="0.2">
      <c r="B397" s="610"/>
      <c r="C397" s="614" t="s">
        <v>537</v>
      </c>
      <c r="D397" s="594">
        <v>0</v>
      </c>
      <c r="E397" s="612">
        <f t="shared" si="20"/>
        <v>0</v>
      </c>
      <c r="F397" s="612">
        <f>IF(SUM($D$24:$D$26)=0,0,D397/SUM($D$24:D$26)*100)</f>
        <v>0</v>
      </c>
      <c r="G397" s="595">
        <f t="shared" si="21"/>
        <v>0</v>
      </c>
    </row>
    <row r="398" spans="2:7" x14ac:dyDescent="0.2">
      <c r="B398" s="610"/>
      <c r="C398" s="614" t="s">
        <v>538</v>
      </c>
      <c r="D398" s="594">
        <v>3.7107070000000002</v>
      </c>
      <c r="E398" s="612">
        <f t="shared" si="20"/>
        <v>1.2313767926699428</v>
      </c>
      <c r="F398" s="612">
        <f>IF(SUM($D$24:$D$26)=0,0,D398/SUM($D$24:D$26)*100)</f>
        <v>1.5272835037015204</v>
      </c>
      <c r="G398" s="595">
        <f t="shared" si="21"/>
        <v>9.1246998152292971</v>
      </c>
    </row>
    <row r="399" spans="2:7" x14ac:dyDescent="0.2">
      <c r="B399" s="610"/>
      <c r="C399" s="614" t="s">
        <v>539</v>
      </c>
      <c r="D399" s="594">
        <v>0</v>
      </c>
      <c r="E399" s="612">
        <f t="shared" si="20"/>
        <v>0</v>
      </c>
      <c r="F399" s="612">
        <f>IF(SUM($D$24:$D$26)=0,0,D399/SUM($D$24:D$26)*100)</f>
        <v>0</v>
      </c>
      <c r="G399" s="595">
        <f t="shared" si="21"/>
        <v>0</v>
      </c>
    </row>
    <row r="400" spans="2:7" x14ac:dyDescent="0.2">
      <c r="B400" s="610"/>
      <c r="C400" s="614" t="s">
        <v>540</v>
      </c>
      <c r="D400" s="594">
        <v>0</v>
      </c>
      <c r="E400" s="612">
        <f t="shared" si="20"/>
        <v>0</v>
      </c>
      <c r="F400" s="612">
        <f>IF(SUM($D$24:$D$26)=0,0,D400/SUM($D$24:D$26)*100)</f>
        <v>0</v>
      </c>
      <c r="G400" s="595">
        <f t="shared" si="21"/>
        <v>0</v>
      </c>
    </row>
    <row r="401" spans="2:7" x14ac:dyDescent="0.2">
      <c r="B401" s="610"/>
      <c r="C401" s="614" t="s">
        <v>541</v>
      </c>
      <c r="D401" s="594">
        <v>0</v>
      </c>
      <c r="E401" s="612">
        <f t="shared" si="20"/>
        <v>0</v>
      </c>
      <c r="F401" s="612">
        <f>IF(SUM($D$24:$D$26)=0,0,D401/SUM($D$24:D$26)*100)</f>
        <v>0</v>
      </c>
      <c r="G401" s="595">
        <f t="shared" si="21"/>
        <v>0</v>
      </c>
    </row>
    <row r="402" spans="2:7" x14ac:dyDescent="0.2">
      <c r="B402" s="610"/>
      <c r="C402" s="614" t="s">
        <v>542</v>
      </c>
      <c r="D402" s="594">
        <v>0</v>
      </c>
      <c r="E402" s="612">
        <f t="shared" si="20"/>
        <v>0</v>
      </c>
      <c r="F402" s="612">
        <f>IF(SUM($D$24:$D$26)=0,0,D402/SUM($D$24:D$26)*100)</f>
        <v>0</v>
      </c>
      <c r="G402" s="595">
        <f t="shared" si="21"/>
        <v>0</v>
      </c>
    </row>
    <row r="403" spans="2:7" x14ac:dyDescent="0.2">
      <c r="B403" s="610"/>
      <c r="C403" s="614" t="s">
        <v>543</v>
      </c>
      <c r="D403" s="594">
        <v>12.200198</v>
      </c>
      <c r="E403" s="612">
        <f t="shared" si="20"/>
        <v>4.0485655922653692</v>
      </c>
      <c r="F403" s="612">
        <f>IF(SUM($D$24:$D$26)=0,0,D403/SUM($D$24:D$26)*100)</f>
        <v>5.0214584841358487</v>
      </c>
      <c r="G403" s="595">
        <f t="shared" si="21"/>
        <v>30.000521312073637</v>
      </c>
    </row>
    <row r="404" spans="2:7" x14ac:dyDescent="0.2">
      <c r="B404" s="610"/>
      <c r="C404" s="614" t="s">
        <v>544</v>
      </c>
      <c r="D404" s="594">
        <v>24.292017000000001</v>
      </c>
      <c r="E404" s="612">
        <f t="shared" si="20"/>
        <v>8.0611662362303811</v>
      </c>
      <c r="F404" s="612">
        <f>IF(SUM($D$24:$D$26)=0,0,D404/SUM($D$24:D$26)*100)</f>
        <v>9.9983094423075975</v>
      </c>
      <c r="G404" s="595">
        <f t="shared" si="21"/>
        <v>59.734536580615746</v>
      </c>
    </row>
    <row r="405" spans="2:7" x14ac:dyDescent="0.2">
      <c r="B405" s="610"/>
      <c r="C405" s="614" t="s">
        <v>545</v>
      </c>
      <c r="D405" s="594">
        <v>0</v>
      </c>
      <c r="E405" s="612">
        <f t="shared" si="20"/>
        <v>0</v>
      </c>
      <c r="F405" s="612">
        <f>IF(SUM($D$24:$D$26)=0,0,D405/SUM($D$24:D$26)*100)</f>
        <v>0</v>
      </c>
      <c r="G405" s="595">
        <f t="shared" si="21"/>
        <v>0</v>
      </c>
    </row>
    <row r="406" spans="2:7" x14ac:dyDescent="0.2">
      <c r="B406" s="610"/>
      <c r="C406" s="614" t="s">
        <v>546</v>
      </c>
      <c r="D406" s="594">
        <v>0</v>
      </c>
      <c r="E406" s="612">
        <f t="shared" si="20"/>
        <v>0</v>
      </c>
      <c r="F406" s="612">
        <f>IF(SUM($D$24:$D$26)=0,0,D406/SUM($D$24:D$26)*100)</f>
        <v>0</v>
      </c>
      <c r="G406" s="595">
        <f t="shared" si="21"/>
        <v>0</v>
      </c>
    </row>
    <row r="407" spans="2:7" x14ac:dyDescent="0.2">
      <c r="B407" s="615"/>
      <c r="C407" s="616" t="s">
        <v>547</v>
      </c>
      <c r="D407" s="617">
        <v>0</v>
      </c>
      <c r="E407" s="618">
        <f t="shared" si="20"/>
        <v>0</v>
      </c>
      <c r="F407" s="618">
        <f>IF(SUM($D$24:$D$26)=0,0,D407/SUM($D$24:D$26)*100)</f>
        <v>0</v>
      </c>
      <c r="G407" s="598">
        <f t="shared" si="21"/>
        <v>0</v>
      </c>
    </row>
    <row r="408" spans="2:7" x14ac:dyDescent="0.2">
      <c r="D408" s="601"/>
      <c r="E408" s="602"/>
      <c r="F408" s="602"/>
      <c r="G408" s="602"/>
    </row>
    <row r="409" spans="2:7" x14ac:dyDescent="0.2">
      <c r="B409" s="607" t="s">
        <v>502</v>
      </c>
      <c r="C409" s="608" t="s">
        <v>516</v>
      </c>
      <c r="D409" s="592">
        <v>0</v>
      </c>
      <c r="E409" s="609">
        <f>IF($C$7=0,0,D409/$C$7*100)</f>
        <v>0</v>
      </c>
      <c r="F409" s="609">
        <f>IF(SUM($D$29:$D$31)=0,0,D409/SUM($D$29:D$31)*100)</f>
        <v>0</v>
      </c>
      <c r="G409" s="593">
        <f>IF($D$31=0,0,D409/$D$31*100)</f>
        <v>0</v>
      </c>
    </row>
    <row r="410" spans="2:7" ht="25.5" x14ac:dyDescent="0.2">
      <c r="B410" s="610"/>
      <c r="C410" s="611" t="s">
        <v>517</v>
      </c>
      <c r="D410" s="594">
        <v>0</v>
      </c>
      <c r="E410" s="612">
        <f t="shared" ref="E410:E440" si="22">IF($C$7=0,0,D410/$C$7*100)</f>
        <v>0</v>
      </c>
      <c r="F410" s="612">
        <f>IF(SUM($D$29:$D$31)=0,0,D410/SUM($D$29:D$31)*100)</f>
        <v>0</v>
      </c>
      <c r="G410" s="595">
        <f t="shared" ref="G410:G440" si="23">IF($D$31=0,0,D410/$D$31*100)</f>
        <v>0</v>
      </c>
    </row>
    <row r="411" spans="2:7" x14ac:dyDescent="0.2">
      <c r="B411" s="610"/>
      <c r="C411" s="613" t="s">
        <v>518</v>
      </c>
      <c r="D411" s="594">
        <v>0</v>
      </c>
      <c r="E411" s="612">
        <f t="shared" si="22"/>
        <v>0</v>
      </c>
      <c r="F411" s="612">
        <f>IF(SUM($D$29:$D$31)=0,0,D411/SUM($D$29:D$31)*100)</f>
        <v>0</v>
      </c>
      <c r="G411" s="595">
        <f t="shared" si="23"/>
        <v>0</v>
      </c>
    </row>
    <row r="412" spans="2:7" x14ac:dyDescent="0.2">
      <c r="B412" s="610"/>
      <c r="C412" s="613" t="s">
        <v>519</v>
      </c>
      <c r="D412" s="594">
        <v>0</v>
      </c>
      <c r="E412" s="612">
        <f t="shared" si="22"/>
        <v>0</v>
      </c>
      <c r="F412" s="612">
        <f>IF(SUM($D$29:$D$31)=0,0,D412/SUM($D$29:D$31)*100)</f>
        <v>0</v>
      </c>
      <c r="G412" s="595">
        <f t="shared" si="23"/>
        <v>0</v>
      </c>
    </row>
    <row r="413" spans="2:7" x14ac:dyDescent="0.2">
      <c r="B413" s="610"/>
      <c r="C413" s="613" t="s">
        <v>520</v>
      </c>
      <c r="D413" s="594">
        <v>4.4039159999999997</v>
      </c>
      <c r="E413" s="612">
        <f t="shared" si="22"/>
        <v>0.29422335282693535</v>
      </c>
      <c r="F413" s="612">
        <f>IF(SUM($D$29:$D$31)=0,0,D413/SUM($D$29:D$31)*100)</f>
        <v>1.1070914456122281</v>
      </c>
      <c r="G413" s="595">
        <f t="shared" si="23"/>
        <v>18.579227318903921</v>
      </c>
    </row>
    <row r="414" spans="2:7" x14ac:dyDescent="0.2">
      <c r="B414" s="610"/>
      <c r="C414" s="613" t="s">
        <v>521</v>
      </c>
      <c r="D414" s="594">
        <v>0</v>
      </c>
      <c r="E414" s="612">
        <f t="shared" si="22"/>
        <v>0</v>
      </c>
      <c r="F414" s="612">
        <f>IF(SUM($D$29:$D$31)=0,0,D414/SUM($D$29:D$31)*100)</f>
        <v>0</v>
      </c>
      <c r="G414" s="595">
        <f t="shared" si="23"/>
        <v>0</v>
      </c>
    </row>
    <row r="415" spans="2:7" x14ac:dyDescent="0.2">
      <c r="B415" s="610"/>
      <c r="C415" s="613" t="s">
        <v>522</v>
      </c>
      <c r="D415" s="594">
        <v>0</v>
      </c>
      <c r="E415" s="612">
        <f t="shared" si="22"/>
        <v>0</v>
      </c>
      <c r="F415" s="612">
        <f>IF(SUM($D$29:$D$31)=0,0,D415/SUM($D$29:D$31)*100)</f>
        <v>0</v>
      </c>
      <c r="G415" s="595">
        <f t="shared" si="23"/>
        <v>0</v>
      </c>
    </row>
    <row r="416" spans="2:7" x14ac:dyDescent="0.2">
      <c r="B416" s="610"/>
      <c r="C416" s="613" t="s">
        <v>523</v>
      </c>
      <c r="D416" s="594">
        <v>0</v>
      </c>
      <c r="E416" s="612">
        <f t="shared" si="22"/>
        <v>0</v>
      </c>
      <c r="F416" s="612">
        <f>IF(SUM($D$29:$D$31)=0,0,D416/SUM($D$29:D$31)*100)</f>
        <v>0</v>
      </c>
      <c r="G416" s="595">
        <f t="shared" si="23"/>
        <v>0</v>
      </c>
    </row>
    <row r="417" spans="2:7" x14ac:dyDescent="0.2">
      <c r="B417" s="610"/>
      <c r="C417" s="613" t="s">
        <v>524</v>
      </c>
      <c r="D417" s="594">
        <v>2</v>
      </c>
      <c r="E417" s="612">
        <f t="shared" si="22"/>
        <v>0.1336189667681833</v>
      </c>
      <c r="F417" s="612">
        <f>IF(SUM($D$29:$D$31)=0,0,D417/SUM($D$29:D$31)*100)</f>
        <v>0.50277591380590736</v>
      </c>
      <c r="G417" s="595">
        <f t="shared" si="23"/>
        <v>8.437593868231783</v>
      </c>
    </row>
    <row r="418" spans="2:7" x14ac:dyDescent="0.2">
      <c r="B418" s="610"/>
      <c r="C418" s="613" t="s">
        <v>525</v>
      </c>
      <c r="D418" s="594">
        <v>2.887769</v>
      </c>
      <c r="E418" s="612">
        <f t="shared" si="22"/>
        <v>0.19293035502259498</v>
      </c>
      <c r="F418" s="612">
        <f>IF(SUM($D$29:$D$31)=0,0,D418/SUM($D$29:D$31)*100)</f>
        <v>0.72595034891768562</v>
      </c>
      <c r="G418" s="595">
        <f t="shared" si="23"/>
        <v>12.182911003634915</v>
      </c>
    </row>
    <row r="419" spans="2:7" x14ac:dyDescent="0.2">
      <c r="B419" s="610"/>
      <c r="C419" s="613" t="s">
        <v>526</v>
      </c>
      <c r="D419" s="594">
        <v>1.8887320000000001</v>
      </c>
      <c r="E419" s="612">
        <f t="shared" si="22"/>
        <v>0.12618520917100221</v>
      </c>
      <c r="F419" s="612">
        <f>IF(SUM($D$29:$D$31)=0,0,D419/SUM($D$29:D$31)*100)</f>
        <v>0.47480447861722946</v>
      </c>
      <c r="G419" s="595">
        <f t="shared" si="23"/>
        <v>7.9681767709665774</v>
      </c>
    </row>
    <row r="420" spans="2:7" x14ac:dyDescent="0.2">
      <c r="B420" s="610"/>
      <c r="C420" s="613" t="s">
        <v>527</v>
      </c>
      <c r="D420" s="594">
        <v>0</v>
      </c>
      <c r="E420" s="612">
        <f t="shared" si="22"/>
        <v>0</v>
      </c>
      <c r="F420" s="612">
        <f>IF(SUM($D$29:$D$31)=0,0,D420/SUM($D$29:D$31)*100)</f>
        <v>0</v>
      </c>
      <c r="G420" s="595">
        <f t="shared" si="23"/>
        <v>0</v>
      </c>
    </row>
    <row r="421" spans="2:7" x14ac:dyDescent="0.2">
      <c r="B421" s="610"/>
      <c r="C421" s="614" t="s">
        <v>528</v>
      </c>
      <c r="D421" s="594">
        <v>0</v>
      </c>
      <c r="E421" s="612">
        <f t="shared" si="22"/>
        <v>0</v>
      </c>
      <c r="F421" s="612">
        <f>IF(SUM($D$29:$D$31)=0,0,D421/SUM($D$29:D$31)*100)</f>
        <v>0</v>
      </c>
      <c r="G421" s="595">
        <f t="shared" si="23"/>
        <v>0</v>
      </c>
    </row>
    <row r="422" spans="2:7" x14ac:dyDescent="0.2">
      <c r="B422" s="610"/>
      <c r="C422" s="614" t="s">
        <v>529</v>
      </c>
      <c r="D422" s="594">
        <v>0</v>
      </c>
      <c r="E422" s="612">
        <f t="shared" si="22"/>
        <v>0</v>
      </c>
      <c r="F422" s="612">
        <f>IF(SUM($D$29:$D$31)=0,0,D422/SUM($D$29:D$31)*100)</f>
        <v>0</v>
      </c>
      <c r="G422" s="595">
        <f t="shared" si="23"/>
        <v>0</v>
      </c>
    </row>
    <row r="423" spans="2:7" x14ac:dyDescent="0.2">
      <c r="B423" s="610"/>
      <c r="C423" s="614" t="s">
        <v>530</v>
      </c>
      <c r="D423" s="594">
        <v>0</v>
      </c>
      <c r="E423" s="612">
        <f t="shared" si="22"/>
        <v>0</v>
      </c>
      <c r="F423" s="612">
        <f>IF(SUM($D$29:$D$31)=0,0,D423/SUM($D$29:D$31)*100)</f>
        <v>0</v>
      </c>
      <c r="G423" s="595">
        <f t="shared" si="23"/>
        <v>0</v>
      </c>
    </row>
    <row r="424" spans="2:7" x14ac:dyDescent="0.2">
      <c r="B424" s="610"/>
      <c r="C424" s="614" t="s">
        <v>531</v>
      </c>
      <c r="D424" s="594">
        <v>0</v>
      </c>
      <c r="E424" s="612">
        <f t="shared" si="22"/>
        <v>0</v>
      </c>
      <c r="F424" s="612">
        <f>IF(SUM($D$29:$D$31)=0,0,D424/SUM($D$29:D$31)*100)</f>
        <v>0</v>
      </c>
      <c r="G424" s="595">
        <f t="shared" si="23"/>
        <v>0</v>
      </c>
    </row>
    <row r="425" spans="2:7" x14ac:dyDescent="0.2">
      <c r="B425" s="610"/>
      <c r="C425" s="614" t="s">
        <v>532</v>
      </c>
      <c r="D425" s="594">
        <v>21.703440000000001</v>
      </c>
      <c r="E425" s="612">
        <f t="shared" si="22"/>
        <v>1.4499956140576302</v>
      </c>
      <c r="F425" s="612">
        <f>IF(SUM($D$29:$D$31)=0,0,D425/SUM($D$29:D$31)*100)</f>
        <v>5.4559834393658404</v>
      </c>
      <c r="G425" s="595">
        <f t="shared" si="23"/>
        <v>91.562406131768213</v>
      </c>
    </row>
    <row r="426" spans="2:7" x14ac:dyDescent="0.2">
      <c r="B426" s="610"/>
      <c r="C426" s="614" t="s">
        <v>533</v>
      </c>
      <c r="D426" s="594">
        <v>0</v>
      </c>
      <c r="E426" s="612">
        <f t="shared" si="22"/>
        <v>0</v>
      </c>
      <c r="F426" s="612">
        <f>IF(SUM($D$29:$D$31)=0,0,D426/SUM($D$29:D$31)*100)</f>
        <v>0</v>
      </c>
      <c r="G426" s="595">
        <f t="shared" si="23"/>
        <v>0</v>
      </c>
    </row>
    <row r="427" spans="2:7" x14ac:dyDescent="0.2">
      <c r="B427" s="610"/>
      <c r="C427" s="614" t="s">
        <v>534</v>
      </c>
      <c r="D427" s="594">
        <v>18.016555</v>
      </c>
      <c r="E427" s="612">
        <f t="shared" si="22"/>
        <v>1.2036767319110735</v>
      </c>
      <c r="F427" s="612">
        <f>IF(SUM($D$29:$D$31)=0,0,D427/SUM($D$29:D$31)*100)</f>
        <v>4.5291449518796938</v>
      </c>
      <c r="G427" s="595">
        <f t="shared" si="23"/>
        <v>76.008186997330341</v>
      </c>
    </row>
    <row r="428" spans="2:7" x14ac:dyDescent="0.2">
      <c r="B428" s="610"/>
      <c r="C428" s="614" t="s">
        <v>535</v>
      </c>
      <c r="D428" s="594">
        <v>0</v>
      </c>
      <c r="E428" s="612">
        <f t="shared" si="22"/>
        <v>0</v>
      </c>
      <c r="F428" s="612">
        <f>IF(SUM($D$29:$D$31)=0,0,D428/SUM($D$29:D$31)*100)</f>
        <v>0</v>
      </c>
      <c r="G428" s="595">
        <f t="shared" si="23"/>
        <v>0</v>
      </c>
    </row>
    <row r="429" spans="2:7" x14ac:dyDescent="0.2">
      <c r="B429" s="610"/>
      <c r="C429" s="614" t="s">
        <v>536</v>
      </c>
      <c r="D429" s="594">
        <v>1</v>
      </c>
      <c r="E429" s="612">
        <f t="shared" si="22"/>
        <v>6.680948338409165E-2</v>
      </c>
      <c r="F429" s="612">
        <f>IF(SUM($D$29:$D$31)=0,0,D429/SUM($D$29:D$31)*100)</f>
        <v>0.25138795690295368</v>
      </c>
      <c r="G429" s="595">
        <f t="shared" si="23"/>
        <v>4.2187969341158915</v>
      </c>
    </row>
    <row r="430" spans="2:7" x14ac:dyDescent="0.2">
      <c r="B430" s="610"/>
      <c r="C430" s="614" t="s">
        <v>537</v>
      </c>
      <c r="D430" s="594">
        <v>0</v>
      </c>
      <c r="E430" s="612">
        <f t="shared" si="22"/>
        <v>0</v>
      </c>
      <c r="F430" s="612">
        <f>IF(SUM($D$29:$D$31)=0,0,D430/SUM($D$29:D$31)*100)</f>
        <v>0</v>
      </c>
      <c r="G430" s="595">
        <f t="shared" si="23"/>
        <v>0</v>
      </c>
    </row>
    <row r="431" spans="2:7" x14ac:dyDescent="0.2">
      <c r="B431" s="610"/>
      <c r="C431" s="614" t="s">
        <v>538</v>
      </c>
      <c r="D431" s="594">
        <v>2.887769</v>
      </c>
      <c r="E431" s="612">
        <f t="shared" si="22"/>
        <v>0.19293035502259498</v>
      </c>
      <c r="F431" s="612">
        <f>IF(SUM($D$29:$D$31)=0,0,D431/SUM($D$29:D$31)*100)</f>
        <v>0.72595034891768562</v>
      </c>
      <c r="G431" s="595">
        <f t="shared" si="23"/>
        <v>12.182911003634915</v>
      </c>
    </row>
    <row r="432" spans="2:7" x14ac:dyDescent="0.2">
      <c r="B432" s="610"/>
      <c r="C432" s="614" t="s">
        <v>539</v>
      </c>
      <c r="D432" s="594">
        <v>0</v>
      </c>
      <c r="E432" s="612">
        <f t="shared" si="22"/>
        <v>0</v>
      </c>
      <c r="F432" s="612">
        <f>IF(SUM($D$29:$D$31)=0,0,D432/SUM($D$29:D$31)*100)</f>
        <v>0</v>
      </c>
      <c r="G432" s="595">
        <f t="shared" si="23"/>
        <v>0</v>
      </c>
    </row>
    <row r="433" spans="2:7" x14ac:dyDescent="0.2">
      <c r="B433" s="610"/>
      <c r="C433" s="614" t="s">
        <v>540</v>
      </c>
      <c r="D433" s="594">
        <v>0</v>
      </c>
      <c r="E433" s="612">
        <f t="shared" si="22"/>
        <v>0</v>
      </c>
      <c r="F433" s="612">
        <f>IF(SUM($D$29:$D$31)=0,0,D433/SUM($D$29:D$31)*100)</f>
        <v>0</v>
      </c>
      <c r="G433" s="595">
        <f t="shared" si="23"/>
        <v>0</v>
      </c>
    </row>
    <row r="434" spans="2:7" x14ac:dyDescent="0.2">
      <c r="B434" s="610"/>
      <c r="C434" s="614" t="s">
        <v>541</v>
      </c>
      <c r="D434" s="594">
        <v>0</v>
      </c>
      <c r="E434" s="612">
        <f t="shared" si="22"/>
        <v>0</v>
      </c>
      <c r="F434" s="612">
        <f>IF(SUM($D$29:$D$31)=0,0,D434/SUM($D$29:D$31)*100)</f>
        <v>0</v>
      </c>
      <c r="G434" s="595">
        <f t="shared" si="23"/>
        <v>0</v>
      </c>
    </row>
    <row r="435" spans="2:7" x14ac:dyDescent="0.2">
      <c r="B435" s="610"/>
      <c r="C435" s="614" t="s">
        <v>542</v>
      </c>
      <c r="D435" s="594">
        <v>0</v>
      </c>
      <c r="E435" s="612">
        <f t="shared" si="22"/>
        <v>0</v>
      </c>
      <c r="F435" s="612">
        <f>IF(SUM($D$29:$D$31)=0,0,D435/SUM($D$29:D$31)*100)</f>
        <v>0</v>
      </c>
      <c r="G435" s="595">
        <f t="shared" si="23"/>
        <v>0</v>
      </c>
    </row>
    <row r="436" spans="2:7" x14ac:dyDescent="0.2">
      <c r="B436" s="610"/>
      <c r="C436" s="614" t="s">
        <v>543</v>
      </c>
      <c r="D436" s="594">
        <v>1</v>
      </c>
      <c r="E436" s="612">
        <f t="shared" si="22"/>
        <v>6.680948338409165E-2</v>
      </c>
      <c r="F436" s="612">
        <f>IF(SUM($D$29:$D$31)=0,0,D436/SUM($D$29:D$31)*100)</f>
        <v>0.25138795690295368</v>
      </c>
      <c r="G436" s="595">
        <f t="shared" si="23"/>
        <v>4.2187969341158915</v>
      </c>
    </row>
    <row r="437" spans="2:7" x14ac:dyDescent="0.2">
      <c r="B437" s="610"/>
      <c r="C437" s="614" t="s">
        <v>544</v>
      </c>
      <c r="D437" s="594">
        <v>0</v>
      </c>
      <c r="E437" s="612">
        <f t="shared" si="22"/>
        <v>0</v>
      </c>
      <c r="F437" s="612">
        <f>IF(SUM($D$29:$D$31)=0,0,D437/SUM($D$29:D$31)*100)</f>
        <v>0</v>
      </c>
      <c r="G437" s="595">
        <f t="shared" si="23"/>
        <v>0</v>
      </c>
    </row>
    <row r="438" spans="2:7" x14ac:dyDescent="0.2">
      <c r="B438" s="610"/>
      <c r="C438" s="614" t="s">
        <v>545</v>
      </c>
      <c r="D438" s="594">
        <v>0</v>
      </c>
      <c r="E438" s="612">
        <f t="shared" si="22"/>
        <v>0</v>
      </c>
      <c r="F438" s="612">
        <f>IF(SUM($D$29:$D$31)=0,0,D438/SUM($D$29:D$31)*100)</f>
        <v>0</v>
      </c>
      <c r="G438" s="595">
        <f t="shared" si="23"/>
        <v>0</v>
      </c>
    </row>
    <row r="439" spans="2:7" x14ac:dyDescent="0.2">
      <c r="B439" s="610"/>
      <c r="C439" s="614" t="s">
        <v>546</v>
      </c>
      <c r="D439" s="594">
        <v>0</v>
      </c>
      <c r="E439" s="612">
        <f t="shared" si="22"/>
        <v>0</v>
      </c>
      <c r="F439" s="612">
        <f>IF(SUM($D$29:$D$31)=0,0,D439/SUM($D$29:D$31)*100)</f>
        <v>0</v>
      </c>
      <c r="G439" s="595">
        <f t="shared" si="23"/>
        <v>0</v>
      </c>
    </row>
    <row r="440" spans="2:7" x14ac:dyDescent="0.2">
      <c r="B440" s="615"/>
      <c r="C440" s="616" t="s">
        <v>547</v>
      </c>
      <c r="D440" s="617">
        <v>0</v>
      </c>
      <c r="E440" s="618">
        <f t="shared" si="22"/>
        <v>0</v>
      </c>
      <c r="F440" s="618">
        <f>IF(SUM($D$29:$D$31)=0,0,D440/SUM($D$29:D$31)*100)</f>
        <v>0</v>
      </c>
      <c r="G440" s="598">
        <f t="shared" si="23"/>
        <v>0</v>
      </c>
    </row>
    <row r="441" spans="2:7" x14ac:dyDescent="0.2">
      <c r="D441" s="601"/>
      <c r="F441" s="599"/>
    </row>
    <row r="442" spans="2:7" x14ac:dyDescent="0.2">
      <c r="D442" s="601"/>
      <c r="F442" s="599"/>
    </row>
    <row r="443" spans="2:7" x14ac:dyDescent="0.2">
      <c r="B443" s="587" t="s">
        <v>550</v>
      </c>
      <c r="D443" s="601"/>
    </row>
    <row r="444" spans="2:7" x14ac:dyDescent="0.2">
      <c r="D444" s="601"/>
    </row>
    <row r="445" spans="2:7" ht="25.5" x14ac:dyDescent="0.2">
      <c r="B445" s="603"/>
      <c r="C445" s="604" t="s">
        <v>511</v>
      </c>
      <c r="D445" s="621" t="s">
        <v>512</v>
      </c>
      <c r="E445" s="606" t="s">
        <v>513</v>
      </c>
      <c r="F445" s="622"/>
    </row>
    <row r="446" spans="2:7" x14ac:dyDescent="0.2">
      <c r="B446" s="607" t="s">
        <v>500</v>
      </c>
      <c r="C446" s="608" t="s">
        <v>516</v>
      </c>
      <c r="D446" s="592">
        <v>0</v>
      </c>
      <c r="E446" s="593">
        <f>IF($C$4=0,0,D446/$C$4*100)</f>
        <v>0</v>
      </c>
      <c r="F446" s="623"/>
    </row>
    <row r="447" spans="2:7" ht="25.5" x14ac:dyDescent="0.2">
      <c r="B447" s="610"/>
      <c r="C447" s="611" t="s">
        <v>517</v>
      </c>
      <c r="D447" s="594">
        <v>2</v>
      </c>
      <c r="E447" s="595">
        <f t="shared" ref="E447:E476" si="24">IF($C$4=0,0,D447/$C$4*100)</f>
        <v>0.13659157958451495</v>
      </c>
      <c r="F447" s="623"/>
    </row>
    <row r="448" spans="2:7" x14ac:dyDescent="0.2">
      <c r="B448" s="610"/>
      <c r="C448" s="613" t="s">
        <v>518</v>
      </c>
      <c r="D448" s="594">
        <v>39.508752000000001</v>
      </c>
      <c r="E448" s="595">
        <f t="shared" si="24"/>
        <v>2.6982814215464321</v>
      </c>
      <c r="F448" s="623"/>
    </row>
    <row r="449" spans="2:6" x14ac:dyDescent="0.2">
      <c r="B449" s="610"/>
      <c r="C449" s="613" t="s">
        <v>519</v>
      </c>
      <c r="D449" s="594">
        <v>7.5208599999999999</v>
      </c>
      <c r="E449" s="595">
        <f t="shared" si="24"/>
        <v>0.51364307361699746</v>
      </c>
      <c r="F449" s="623"/>
    </row>
    <row r="450" spans="2:6" x14ac:dyDescent="0.2">
      <c r="B450" s="610"/>
      <c r="C450" s="613" t="s">
        <v>520</v>
      </c>
      <c r="D450" s="594">
        <v>168.84961300000001</v>
      </c>
      <c r="E450" s="595">
        <f t="shared" si="24"/>
        <v>11.531717675952024</v>
      </c>
      <c r="F450" s="623"/>
    </row>
    <row r="451" spans="2:6" x14ac:dyDescent="0.2">
      <c r="B451" s="610"/>
      <c r="C451" s="613" t="s">
        <v>521</v>
      </c>
      <c r="D451" s="594">
        <v>0</v>
      </c>
      <c r="E451" s="595">
        <f t="shared" si="24"/>
        <v>0</v>
      </c>
      <c r="F451" s="623"/>
    </row>
    <row r="452" spans="2:6" x14ac:dyDescent="0.2">
      <c r="B452" s="610"/>
      <c r="C452" s="613" t="s">
        <v>522</v>
      </c>
      <c r="D452" s="594">
        <v>7.1325459999999996</v>
      </c>
      <c r="E452" s="595">
        <f t="shared" si="24"/>
        <v>0.48712286229960677</v>
      </c>
      <c r="F452" s="623"/>
    </row>
    <row r="453" spans="2:6" x14ac:dyDescent="0.2">
      <c r="B453" s="610"/>
      <c r="C453" s="613" t="s">
        <v>523</v>
      </c>
      <c r="D453" s="594">
        <v>0</v>
      </c>
      <c r="E453" s="595">
        <f t="shared" si="24"/>
        <v>0</v>
      </c>
      <c r="F453" s="623"/>
    </row>
    <row r="454" spans="2:6" x14ac:dyDescent="0.2">
      <c r="B454" s="610"/>
      <c r="C454" s="613" t="s">
        <v>524</v>
      </c>
      <c r="D454" s="594">
        <v>20.544060000000002</v>
      </c>
      <c r="E454" s="595">
        <f t="shared" si="24"/>
        <v>1.403072803239525</v>
      </c>
      <c r="F454" s="623"/>
    </row>
    <row r="455" spans="2:6" x14ac:dyDescent="0.2">
      <c r="B455" s="610"/>
      <c r="C455" s="613" t="s">
        <v>525</v>
      </c>
      <c r="D455" s="594">
        <v>14.818861</v>
      </c>
      <c r="E455" s="595">
        <f t="shared" si="24"/>
        <v>1.0120658158166822</v>
      </c>
      <c r="F455" s="623"/>
    </row>
    <row r="456" spans="2:6" x14ac:dyDescent="0.2">
      <c r="B456" s="610"/>
      <c r="C456" s="613" t="s">
        <v>526</v>
      </c>
      <c r="D456" s="594">
        <v>1.8887320000000001</v>
      </c>
      <c r="E456" s="595">
        <f t="shared" si="24"/>
        <v>0.12899244364591003</v>
      </c>
      <c r="F456" s="623"/>
    </row>
    <row r="457" spans="2:6" x14ac:dyDescent="0.2">
      <c r="B457" s="610"/>
      <c r="C457" s="613" t="s">
        <v>527</v>
      </c>
      <c r="D457" s="594">
        <v>0</v>
      </c>
      <c r="E457" s="595">
        <f t="shared" si="24"/>
        <v>0</v>
      </c>
      <c r="F457" s="623"/>
    </row>
    <row r="458" spans="2:6" x14ac:dyDescent="0.2">
      <c r="B458" s="610"/>
      <c r="C458" s="614" t="s">
        <v>528</v>
      </c>
      <c r="D458" s="594">
        <v>0</v>
      </c>
      <c r="E458" s="595">
        <f t="shared" si="24"/>
        <v>0</v>
      </c>
      <c r="F458" s="623"/>
    </row>
    <row r="459" spans="2:6" x14ac:dyDescent="0.2">
      <c r="B459" s="610"/>
      <c r="C459" s="614" t="s">
        <v>529</v>
      </c>
      <c r="D459" s="594">
        <v>0</v>
      </c>
      <c r="E459" s="595">
        <f t="shared" si="24"/>
        <v>0</v>
      </c>
      <c r="F459" s="623"/>
    </row>
    <row r="460" spans="2:6" x14ac:dyDescent="0.2">
      <c r="B460" s="610"/>
      <c r="C460" s="614" t="s">
        <v>530</v>
      </c>
      <c r="D460" s="594">
        <v>0</v>
      </c>
      <c r="E460" s="595">
        <f t="shared" si="24"/>
        <v>0</v>
      </c>
      <c r="F460" s="623"/>
    </row>
    <row r="461" spans="2:6" x14ac:dyDescent="0.2">
      <c r="B461" s="610"/>
      <c r="C461" s="614" t="s">
        <v>531</v>
      </c>
      <c r="D461" s="594">
        <v>0</v>
      </c>
      <c r="E461" s="595">
        <f t="shared" si="24"/>
        <v>0</v>
      </c>
      <c r="F461" s="623"/>
    </row>
    <row r="462" spans="2:6" x14ac:dyDescent="0.2">
      <c r="B462" s="610"/>
      <c r="C462" s="614" t="s">
        <v>532</v>
      </c>
      <c r="D462" s="594">
        <v>177.25680299999999</v>
      </c>
      <c r="E462" s="595">
        <f t="shared" si="24"/>
        <v>12.105893356935592</v>
      </c>
      <c r="F462" s="623"/>
    </row>
    <row r="463" spans="2:6" x14ac:dyDescent="0.2">
      <c r="B463" s="610"/>
      <c r="C463" s="614" t="s">
        <v>533</v>
      </c>
      <c r="D463" s="594">
        <v>0</v>
      </c>
      <c r="E463" s="595">
        <f t="shared" si="24"/>
        <v>0</v>
      </c>
      <c r="F463" s="623"/>
    </row>
    <row r="464" spans="2:6" x14ac:dyDescent="0.2">
      <c r="B464" s="610"/>
      <c r="C464" s="614" t="s">
        <v>534</v>
      </c>
      <c r="D464" s="594">
        <v>275.67452500000002</v>
      </c>
      <c r="E464" s="595">
        <f t="shared" si="24"/>
        <v>18.827409410480428</v>
      </c>
      <c r="F464" s="623"/>
    </row>
    <row r="465" spans="2:6" x14ac:dyDescent="0.2">
      <c r="B465" s="610"/>
      <c r="C465" s="614" t="s">
        <v>535</v>
      </c>
      <c r="D465" s="594">
        <v>0</v>
      </c>
      <c r="E465" s="595">
        <f t="shared" si="24"/>
        <v>0</v>
      </c>
      <c r="F465" s="623"/>
    </row>
    <row r="466" spans="2:6" x14ac:dyDescent="0.2">
      <c r="B466" s="610"/>
      <c r="C466" s="614" t="s">
        <v>536</v>
      </c>
      <c r="D466" s="594">
        <v>15.738098000000001</v>
      </c>
      <c r="E466" s="595">
        <f t="shared" si="24"/>
        <v>1.0748458327379478</v>
      </c>
      <c r="F466" s="623"/>
    </row>
    <row r="467" spans="2:6" x14ac:dyDescent="0.2">
      <c r="B467" s="610"/>
      <c r="C467" s="614" t="s">
        <v>537</v>
      </c>
      <c r="D467" s="594">
        <v>0</v>
      </c>
      <c r="E467" s="595">
        <f t="shared" si="24"/>
        <v>0</v>
      </c>
      <c r="F467" s="623"/>
    </row>
    <row r="468" spans="2:6" x14ac:dyDescent="0.2">
      <c r="B468" s="610"/>
      <c r="C468" s="614" t="s">
        <v>538</v>
      </c>
      <c r="D468" s="594">
        <v>121.341774</v>
      </c>
      <c r="E468" s="595">
        <f t="shared" si="24"/>
        <v>8.287132290123612</v>
      </c>
      <c r="F468" s="623"/>
    </row>
    <row r="469" spans="2:6" x14ac:dyDescent="0.2">
      <c r="B469" s="610"/>
      <c r="C469" s="614" t="s">
        <v>539</v>
      </c>
      <c r="D469" s="594">
        <v>0</v>
      </c>
      <c r="E469" s="595">
        <f t="shared" si="24"/>
        <v>0</v>
      </c>
      <c r="F469" s="623"/>
    </row>
    <row r="470" spans="2:6" x14ac:dyDescent="0.2">
      <c r="B470" s="610"/>
      <c r="C470" s="614" t="s">
        <v>540</v>
      </c>
      <c r="D470" s="594">
        <v>0</v>
      </c>
      <c r="E470" s="595">
        <f t="shared" si="24"/>
        <v>0</v>
      </c>
      <c r="F470" s="623"/>
    </row>
    <row r="471" spans="2:6" x14ac:dyDescent="0.2">
      <c r="B471" s="610"/>
      <c r="C471" s="614" t="s">
        <v>541</v>
      </c>
      <c r="D471" s="594">
        <v>0</v>
      </c>
      <c r="E471" s="595">
        <f t="shared" si="24"/>
        <v>0</v>
      </c>
      <c r="F471" s="623"/>
    </row>
    <row r="472" spans="2:6" x14ac:dyDescent="0.2">
      <c r="B472" s="610"/>
      <c r="C472" s="614" t="s">
        <v>542</v>
      </c>
      <c r="D472" s="594">
        <v>0</v>
      </c>
      <c r="E472" s="595">
        <f t="shared" si="24"/>
        <v>0</v>
      </c>
      <c r="F472" s="623"/>
    </row>
    <row r="473" spans="2:6" x14ac:dyDescent="0.2">
      <c r="B473" s="610"/>
      <c r="C473" s="614" t="s">
        <v>543</v>
      </c>
      <c r="D473" s="594">
        <v>162.966521</v>
      </c>
      <c r="E473" s="595">
        <f t="shared" si="24"/>
        <v>11.129927261391513</v>
      </c>
      <c r="F473" s="623"/>
    </row>
    <row r="474" spans="2:6" x14ac:dyDescent="0.2">
      <c r="B474" s="610"/>
      <c r="C474" s="614" t="s">
        <v>544</v>
      </c>
      <c r="D474" s="594">
        <v>138.40287000000001</v>
      </c>
      <c r="E474" s="595">
        <f t="shared" si="24"/>
        <v>9.4523333161651379</v>
      </c>
      <c r="F474" s="623"/>
    </row>
    <row r="475" spans="2:6" x14ac:dyDescent="0.2">
      <c r="B475" s="610"/>
      <c r="C475" s="614" t="s">
        <v>545</v>
      </c>
      <c r="D475" s="594">
        <v>0</v>
      </c>
      <c r="E475" s="595">
        <f t="shared" si="24"/>
        <v>0</v>
      </c>
      <c r="F475" s="623"/>
    </row>
    <row r="476" spans="2:6" x14ac:dyDescent="0.2">
      <c r="B476" s="610"/>
      <c r="C476" s="614" t="s">
        <v>546</v>
      </c>
      <c r="D476" s="594">
        <v>2.9925730000000001</v>
      </c>
      <c r="E476" s="595">
        <f t="shared" si="24"/>
        <v>0.20438013654598533</v>
      </c>
      <c r="F476" s="623"/>
    </row>
    <row r="477" spans="2:6" x14ac:dyDescent="0.2">
      <c r="B477" s="615"/>
      <c r="C477" s="616" t="s">
        <v>547</v>
      </c>
      <c r="D477" s="617">
        <v>1</v>
      </c>
      <c r="E477" s="598">
        <f>IF($C$4=0,0,D477/$C$4*100)</f>
        <v>6.8295789792257477E-2</v>
      </c>
      <c r="F477" s="623"/>
    </row>
    <row r="478" spans="2:6" x14ac:dyDescent="0.2">
      <c r="C478" s="584"/>
      <c r="D478" s="594"/>
      <c r="E478" s="624"/>
      <c r="F478" s="623"/>
    </row>
    <row r="479" spans="2:6" x14ac:dyDescent="0.2">
      <c r="B479" s="607" t="s">
        <v>20</v>
      </c>
      <c r="C479" s="608" t="s">
        <v>516</v>
      </c>
      <c r="D479" s="592">
        <v>0</v>
      </c>
      <c r="E479" s="593">
        <f>IF($C$5=0,0,D479/$C$5*100)</f>
        <v>0</v>
      </c>
      <c r="F479" s="623"/>
    </row>
    <row r="480" spans="2:6" ht="25.5" x14ac:dyDescent="0.2">
      <c r="B480" s="610"/>
      <c r="C480" s="611" t="s">
        <v>517</v>
      </c>
      <c r="D480" s="594">
        <v>0</v>
      </c>
      <c r="E480" s="595">
        <f t="shared" ref="E480:E510" si="25">IF($C$5=0,0,D480/$C$5*100)</f>
        <v>0</v>
      </c>
      <c r="F480" s="623"/>
    </row>
    <row r="481" spans="2:6" x14ac:dyDescent="0.2">
      <c r="B481" s="610"/>
      <c r="C481" s="613" t="s">
        <v>518</v>
      </c>
      <c r="D481" s="594">
        <v>22.807331000000001</v>
      </c>
      <c r="E481" s="595">
        <f t="shared" si="25"/>
        <v>10.679204349155816</v>
      </c>
      <c r="F481" s="623"/>
    </row>
    <row r="482" spans="2:6" x14ac:dyDescent="0.2">
      <c r="B482" s="610"/>
      <c r="C482" s="613" t="s">
        <v>519</v>
      </c>
      <c r="D482" s="594">
        <v>1.0629550000000001</v>
      </c>
      <c r="E482" s="595">
        <f t="shared" si="25"/>
        <v>0.49771337378130387</v>
      </c>
      <c r="F482" s="623"/>
    </row>
    <row r="483" spans="2:6" x14ac:dyDescent="0.2">
      <c r="B483" s="610"/>
      <c r="C483" s="613" t="s">
        <v>520</v>
      </c>
      <c r="D483" s="594">
        <v>32.241070999999998</v>
      </c>
      <c r="E483" s="595">
        <f t="shared" si="25"/>
        <v>15.096417272351657</v>
      </c>
      <c r="F483" s="623"/>
    </row>
    <row r="484" spans="2:6" x14ac:dyDescent="0.2">
      <c r="B484" s="610"/>
      <c r="C484" s="613" t="s">
        <v>521</v>
      </c>
      <c r="D484" s="594">
        <v>0</v>
      </c>
      <c r="E484" s="595">
        <f t="shared" si="25"/>
        <v>0</v>
      </c>
      <c r="F484" s="623"/>
    </row>
    <row r="485" spans="2:6" x14ac:dyDescent="0.2">
      <c r="B485" s="610"/>
      <c r="C485" s="613" t="s">
        <v>522</v>
      </c>
      <c r="D485" s="594">
        <v>0</v>
      </c>
      <c r="E485" s="595">
        <f t="shared" si="25"/>
        <v>0</v>
      </c>
      <c r="F485" s="623"/>
    </row>
    <row r="486" spans="2:6" x14ac:dyDescent="0.2">
      <c r="B486" s="610"/>
      <c r="C486" s="613" t="s">
        <v>523</v>
      </c>
      <c r="D486" s="594">
        <v>0</v>
      </c>
      <c r="E486" s="595">
        <f t="shared" si="25"/>
        <v>0</v>
      </c>
      <c r="F486" s="623"/>
    </row>
    <row r="487" spans="2:6" x14ac:dyDescent="0.2">
      <c r="B487" s="610"/>
      <c r="C487" s="613" t="s">
        <v>524</v>
      </c>
      <c r="D487" s="594">
        <v>40.872483000000003</v>
      </c>
      <c r="E487" s="595">
        <f t="shared" si="25"/>
        <v>19.137951661875611</v>
      </c>
      <c r="F487" s="623"/>
    </row>
    <row r="488" spans="2:6" x14ac:dyDescent="0.2">
      <c r="B488" s="610"/>
      <c r="C488" s="613" t="s">
        <v>525</v>
      </c>
      <c r="D488" s="594">
        <v>0</v>
      </c>
      <c r="E488" s="595">
        <f t="shared" si="25"/>
        <v>0</v>
      </c>
      <c r="F488" s="623"/>
    </row>
    <row r="489" spans="2:6" x14ac:dyDescent="0.2">
      <c r="B489" s="610"/>
      <c r="C489" s="613" t="s">
        <v>526</v>
      </c>
      <c r="D489" s="594">
        <v>0</v>
      </c>
      <c r="E489" s="595">
        <f t="shared" si="25"/>
        <v>0</v>
      </c>
      <c r="F489" s="623"/>
    </row>
    <row r="490" spans="2:6" x14ac:dyDescent="0.2">
      <c r="B490" s="610"/>
      <c r="C490" s="613" t="s">
        <v>527</v>
      </c>
      <c r="D490" s="594">
        <v>0</v>
      </c>
      <c r="E490" s="595">
        <f t="shared" si="25"/>
        <v>0</v>
      </c>
      <c r="F490" s="623"/>
    </row>
    <row r="491" spans="2:6" x14ac:dyDescent="0.2">
      <c r="B491" s="610"/>
      <c r="C491" s="614" t="s">
        <v>528</v>
      </c>
      <c r="D491" s="594">
        <v>0</v>
      </c>
      <c r="E491" s="595">
        <f t="shared" si="25"/>
        <v>0</v>
      </c>
      <c r="F491" s="623"/>
    </row>
    <row r="492" spans="2:6" x14ac:dyDescent="0.2">
      <c r="B492" s="610"/>
      <c r="C492" s="614" t="s">
        <v>529</v>
      </c>
      <c r="D492" s="594">
        <v>2</v>
      </c>
      <c r="E492" s="595">
        <f t="shared" si="25"/>
        <v>0.93647120297906095</v>
      </c>
      <c r="F492" s="623"/>
    </row>
    <row r="493" spans="2:6" x14ac:dyDescent="0.2">
      <c r="B493" s="610"/>
      <c r="C493" s="614" t="s">
        <v>530</v>
      </c>
      <c r="D493" s="594">
        <v>0</v>
      </c>
      <c r="E493" s="595">
        <f t="shared" si="25"/>
        <v>0</v>
      </c>
      <c r="F493" s="623"/>
    </row>
    <row r="494" spans="2:6" x14ac:dyDescent="0.2">
      <c r="B494" s="610"/>
      <c r="C494" s="614" t="s">
        <v>531</v>
      </c>
      <c r="D494" s="594">
        <v>0</v>
      </c>
      <c r="E494" s="595">
        <f t="shared" si="25"/>
        <v>0</v>
      </c>
      <c r="F494" s="623"/>
    </row>
    <row r="495" spans="2:6" x14ac:dyDescent="0.2">
      <c r="B495" s="610"/>
      <c r="C495" s="614" t="s">
        <v>532</v>
      </c>
      <c r="D495" s="594">
        <v>28.593212999999999</v>
      </c>
      <c r="E495" s="595">
        <f t="shared" si="25"/>
        <v>13.388360287573262</v>
      </c>
      <c r="F495" s="623"/>
    </row>
    <row r="496" spans="2:6" x14ac:dyDescent="0.2">
      <c r="B496" s="610"/>
      <c r="C496" s="614" t="s">
        <v>533</v>
      </c>
      <c r="D496" s="594">
        <v>0</v>
      </c>
      <c r="E496" s="595">
        <f t="shared" si="25"/>
        <v>0</v>
      </c>
      <c r="F496" s="623"/>
    </row>
    <row r="497" spans="2:6" x14ac:dyDescent="0.2">
      <c r="B497" s="610"/>
      <c r="C497" s="614" t="s">
        <v>534</v>
      </c>
      <c r="D497" s="594">
        <v>92.776180999999994</v>
      </c>
      <c r="E497" s="595">
        <f t="shared" si="25"/>
        <v>43.44111091443655</v>
      </c>
      <c r="F497" s="623"/>
    </row>
    <row r="498" spans="2:6" x14ac:dyDescent="0.2">
      <c r="B498" s="610"/>
      <c r="C498" s="614" t="s">
        <v>535</v>
      </c>
      <c r="D498" s="594">
        <v>4.0044019999999998</v>
      </c>
      <c r="E498" s="595">
        <f t="shared" si="25"/>
        <v>1.8750035790758786</v>
      </c>
      <c r="F498" s="623"/>
    </row>
    <row r="499" spans="2:6" x14ac:dyDescent="0.2">
      <c r="B499" s="610"/>
      <c r="C499" s="614" t="s">
        <v>536</v>
      </c>
      <c r="D499" s="594">
        <v>54.132505000000002</v>
      </c>
      <c r="E499" s="595">
        <f t="shared" si="25"/>
        <v>25.346766038810014</v>
      </c>
      <c r="F499" s="623"/>
    </row>
    <row r="500" spans="2:6" x14ac:dyDescent="0.2">
      <c r="B500" s="610"/>
      <c r="C500" s="614" t="s">
        <v>537</v>
      </c>
      <c r="D500" s="594">
        <v>1</v>
      </c>
      <c r="E500" s="595">
        <f t="shared" si="25"/>
        <v>0.46823560148953047</v>
      </c>
      <c r="F500" s="623"/>
    </row>
    <row r="501" spans="2:6" x14ac:dyDescent="0.2">
      <c r="B501" s="610"/>
      <c r="C501" s="614" t="s">
        <v>538</v>
      </c>
      <c r="D501" s="594">
        <v>5.3080980000000002</v>
      </c>
      <c r="E501" s="595">
        <f t="shared" si="25"/>
        <v>2.4854404597953739</v>
      </c>
      <c r="F501" s="623"/>
    </row>
    <row r="502" spans="2:6" x14ac:dyDescent="0.2">
      <c r="B502" s="610"/>
      <c r="C502" s="614" t="s">
        <v>539</v>
      </c>
      <c r="D502" s="594">
        <v>0</v>
      </c>
      <c r="E502" s="595">
        <f t="shared" si="25"/>
        <v>0</v>
      </c>
      <c r="F502" s="623"/>
    </row>
    <row r="503" spans="2:6" x14ac:dyDescent="0.2">
      <c r="B503" s="610"/>
      <c r="C503" s="614" t="s">
        <v>540</v>
      </c>
      <c r="D503" s="594">
        <v>1.0567800000000001</v>
      </c>
      <c r="E503" s="595">
        <f t="shared" si="25"/>
        <v>0.49482201894210603</v>
      </c>
      <c r="F503" s="623"/>
    </row>
    <row r="504" spans="2:6" x14ac:dyDescent="0.2">
      <c r="B504" s="610"/>
      <c r="C504" s="614" t="s">
        <v>541</v>
      </c>
      <c r="D504" s="594">
        <v>8.1504539999999999</v>
      </c>
      <c r="E504" s="595">
        <f t="shared" si="25"/>
        <v>3.81633273110275</v>
      </c>
      <c r="F504" s="623"/>
    </row>
    <row r="505" spans="2:6" x14ac:dyDescent="0.2">
      <c r="B505" s="610"/>
      <c r="C505" s="614" t="s">
        <v>542</v>
      </c>
      <c r="D505" s="594">
        <v>0</v>
      </c>
      <c r="E505" s="595">
        <f t="shared" si="25"/>
        <v>0</v>
      </c>
      <c r="F505" s="623"/>
    </row>
    <row r="506" spans="2:6" x14ac:dyDescent="0.2">
      <c r="B506" s="610"/>
      <c r="C506" s="614" t="s">
        <v>543</v>
      </c>
      <c r="D506" s="594">
        <v>65.994268000000005</v>
      </c>
      <c r="E506" s="595">
        <f t="shared" si="25"/>
        <v>30.900865771841275</v>
      </c>
      <c r="F506" s="623"/>
    </row>
    <row r="507" spans="2:6" x14ac:dyDescent="0.2">
      <c r="B507" s="610"/>
      <c r="C507" s="614" t="s">
        <v>544</v>
      </c>
      <c r="D507" s="594">
        <v>52.679538999999998</v>
      </c>
      <c r="E507" s="595">
        <f t="shared" si="25"/>
        <v>24.666435629856178</v>
      </c>
      <c r="F507" s="623"/>
    </row>
    <row r="508" spans="2:6" x14ac:dyDescent="0.2">
      <c r="B508" s="610"/>
      <c r="C508" s="614" t="s">
        <v>545</v>
      </c>
      <c r="D508" s="594">
        <v>0</v>
      </c>
      <c r="E508" s="595">
        <f t="shared" si="25"/>
        <v>0</v>
      </c>
      <c r="F508" s="623"/>
    </row>
    <row r="509" spans="2:6" x14ac:dyDescent="0.2">
      <c r="B509" s="610"/>
      <c r="C509" s="614" t="s">
        <v>546</v>
      </c>
      <c r="D509" s="594">
        <v>1.0539529999999999</v>
      </c>
      <c r="E509" s="595">
        <f t="shared" si="25"/>
        <v>0.4934983168966951</v>
      </c>
      <c r="F509" s="623"/>
    </row>
    <row r="510" spans="2:6" x14ac:dyDescent="0.2">
      <c r="B510" s="615"/>
      <c r="C510" s="616" t="s">
        <v>547</v>
      </c>
      <c r="D510" s="617">
        <v>2</v>
      </c>
      <c r="E510" s="598">
        <f t="shared" si="25"/>
        <v>0.93647120297906095</v>
      </c>
      <c r="F510" s="623"/>
    </row>
    <row r="511" spans="2:6" ht="12" customHeight="1" x14ac:dyDescent="0.2"/>
    <row r="512" spans="2:6" ht="12" customHeight="1" x14ac:dyDescent="0.2">
      <c r="B512" s="607" t="s">
        <v>501</v>
      </c>
      <c r="C512" s="608" t="s">
        <v>516</v>
      </c>
      <c r="D512" s="592">
        <v>0</v>
      </c>
      <c r="E512" s="593">
        <f>IF($C$6=0,0,D512/$C$6*100)</f>
        <v>0</v>
      </c>
    </row>
    <row r="513" spans="2:5" ht="12" customHeight="1" x14ac:dyDescent="0.2">
      <c r="B513" s="610"/>
      <c r="C513" s="611" t="s">
        <v>517</v>
      </c>
      <c r="D513" s="594">
        <v>0</v>
      </c>
      <c r="E513" s="595">
        <f t="shared" ref="E513:E543" si="26">IF($C$6=0,0,D513/$C$6*100)</f>
        <v>0</v>
      </c>
    </row>
    <row r="514" spans="2:5" ht="12" customHeight="1" x14ac:dyDescent="0.2">
      <c r="B514" s="610"/>
      <c r="C514" s="613" t="s">
        <v>518</v>
      </c>
      <c r="D514" s="594">
        <v>30.640816000000001</v>
      </c>
      <c r="E514" s="595">
        <f t="shared" si="26"/>
        <v>10.167978698094423</v>
      </c>
    </row>
    <row r="515" spans="2:5" ht="12" customHeight="1" x14ac:dyDescent="0.2">
      <c r="B515" s="610"/>
      <c r="C515" s="613" t="s">
        <v>519</v>
      </c>
      <c r="D515" s="594">
        <v>12.321697</v>
      </c>
      <c r="E515" s="595">
        <f t="shared" si="26"/>
        <v>4.088884337165628</v>
      </c>
    </row>
    <row r="516" spans="2:5" ht="12" customHeight="1" x14ac:dyDescent="0.2">
      <c r="B516" s="610"/>
      <c r="C516" s="613" t="s">
        <v>520</v>
      </c>
      <c r="D516" s="594">
        <v>26.541547000000001</v>
      </c>
      <c r="E516" s="595">
        <f t="shared" si="26"/>
        <v>8.8076598387742671</v>
      </c>
    </row>
    <row r="517" spans="2:5" ht="12" customHeight="1" x14ac:dyDescent="0.2">
      <c r="B517" s="610"/>
      <c r="C517" s="613" t="s">
        <v>521</v>
      </c>
      <c r="D517" s="594">
        <v>0</v>
      </c>
      <c r="E517" s="595">
        <f t="shared" si="26"/>
        <v>0</v>
      </c>
    </row>
    <row r="518" spans="2:5" ht="12" customHeight="1" x14ac:dyDescent="0.2">
      <c r="B518" s="610"/>
      <c r="C518" s="613" t="s">
        <v>522</v>
      </c>
      <c r="D518" s="594">
        <v>1.0268349999999999</v>
      </c>
      <c r="E518" s="595">
        <f t="shared" si="26"/>
        <v>0.34074929357161332</v>
      </c>
    </row>
    <row r="519" spans="2:5" ht="12" customHeight="1" x14ac:dyDescent="0.2">
      <c r="B519" s="610"/>
      <c r="C519" s="613" t="s">
        <v>523</v>
      </c>
      <c r="D519" s="594">
        <v>0</v>
      </c>
      <c r="E519" s="595">
        <f t="shared" si="26"/>
        <v>0</v>
      </c>
    </row>
    <row r="520" spans="2:5" ht="12" customHeight="1" x14ac:dyDescent="0.2">
      <c r="B520" s="610"/>
      <c r="C520" s="613" t="s">
        <v>524</v>
      </c>
      <c r="D520" s="594">
        <v>17.139932000000002</v>
      </c>
      <c r="E520" s="595">
        <f t="shared" si="26"/>
        <v>5.6877879317178426</v>
      </c>
    </row>
    <row r="521" spans="2:5" ht="12" customHeight="1" x14ac:dyDescent="0.2">
      <c r="B521" s="610"/>
      <c r="C521" s="613" t="s">
        <v>525</v>
      </c>
      <c r="D521" s="594">
        <v>1.68954</v>
      </c>
      <c r="E521" s="595">
        <f t="shared" si="26"/>
        <v>0.56066413928331593</v>
      </c>
    </row>
    <row r="522" spans="2:5" ht="12" customHeight="1" x14ac:dyDescent="0.2">
      <c r="B522" s="610"/>
      <c r="C522" s="613" t="s">
        <v>526</v>
      </c>
      <c r="D522" s="594">
        <v>0</v>
      </c>
      <c r="E522" s="595">
        <f t="shared" si="26"/>
        <v>0</v>
      </c>
    </row>
    <row r="523" spans="2:5" ht="12" customHeight="1" x14ac:dyDescent="0.2">
      <c r="B523" s="610"/>
      <c r="C523" s="613" t="s">
        <v>527</v>
      </c>
      <c r="D523" s="594">
        <v>0</v>
      </c>
      <c r="E523" s="595">
        <f t="shared" si="26"/>
        <v>0</v>
      </c>
    </row>
    <row r="524" spans="2:5" ht="12" customHeight="1" x14ac:dyDescent="0.2">
      <c r="B524" s="610"/>
      <c r="C524" s="614" t="s">
        <v>528</v>
      </c>
      <c r="D524" s="594">
        <v>0</v>
      </c>
      <c r="E524" s="595">
        <f t="shared" si="26"/>
        <v>0</v>
      </c>
    </row>
    <row r="525" spans="2:5" ht="12" customHeight="1" x14ac:dyDescent="0.2">
      <c r="B525" s="610"/>
      <c r="C525" s="614" t="s">
        <v>529</v>
      </c>
      <c r="D525" s="594">
        <v>0</v>
      </c>
      <c r="E525" s="595">
        <f t="shared" si="26"/>
        <v>0</v>
      </c>
    </row>
    <row r="526" spans="2:5" ht="12" customHeight="1" x14ac:dyDescent="0.2">
      <c r="B526" s="610"/>
      <c r="C526" s="614" t="s">
        <v>530</v>
      </c>
      <c r="D526" s="594">
        <v>0</v>
      </c>
      <c r="E526" s="595">
        <f t="shared" si="26"/>
        <v>0</v>
      </c>
    </row>
    <row r="527" spans="2:5" ht="12" customHeight="1" x14ac:dyDescent="0.2">
      <c r="B527" s="610"/>
      <c r="C527" s="614" t="s">
        <v>531</v>
      </c>
      <c r="D527" s="594">
        <v>0</v>
      </c>
      <c r="E527" s="595">
        <f t="shared" si="26"/>
        <v>0</v>
      </c>
    </row>
    <row r="528" spans="2:5" ht="12" customHeight="1" x14ac:dyDescent="0.2">
      <c r="B528" s="610"/>
      <c r="C528" s="614" t="s">
        <v>532</v>
      </c>
      <c r="D528" s="594">
        <v>31.611463000000001</v>
      </c>
      <c r="E528" s="595">
        <f t="shared" si="26"/>
        <v>10.490082326776156</v>
      </c>
    </row>
    <row r="529" spans="2:5" ht="12" customHeight="1" x14ac:dyDescent="0.2">
      <c r="B529" s="610"/>
      <c r="C529" s="614" t="s">
        <v>533</v>
      </c>
      <c r="D529" s="594">
        <v>0</v>
      </c>
      <c r="E529" s="595">
        <f t="shared" si="26"/>
        <v>0</v>
      </c>
    </row>
    <row r="530" spans="2:5" ht="12" customHeight="1" x14ac:dyDescent="0.2">
      <c r="B530" s="610"/>
      <c r="C530" s="614" t="s">
        <v>534</v>
      </c>
      <c r="D530" s="594">
        <v>92.337828999999999</v>
      </c>
      <c r="E530" s="595">
        <f t="shared" si="26"/>
        <v>30.641777891955801</v>
      </c>
    </row>
    <row r="531" spans="2:5" ht="12" customHeight="1" x14ac:dyDescent="0.2">
      <c r="B531" s="610"/>
      <c r="C531" s="614" t="s">
        <v>535</v>
      </c>
      <c r="D531" s="594">
        <v>1.004402</v>
      </c>
      <c r="E531" s="595">
        <f t="shared" si="26"/>
        <v>0.333305031443139</v>
      </c>
    </row>
    <row r="532" spans="2:5" ht="12" customHeight="1" x14ac:dyDescent="0.2">
      <c r="B532" s="610"/>
      <c r="C532" s="614" t="s">
        <v>536</v>
      </c>
      <c r="D532" s="594">
        <v>13.776897999999999</v>
      </c>
      <c r="E532" s="595">
        <f t="shared" si="26"/>
        <v>4.5717844260355101</v>
      </c>
    </row>
    <row r="533" spans="2:5" ht="12" customHeight="1" x14ac:dyDescent="0.2">
      <c r="B533" s="610"/>
      <c r="C533" s="614" t="s">
        <v>537</v>
      </c>
      <c r="D533" s="594">
        <v>3.1628409999999998</v>
      </c>
      <c r="E533" s="595">
        <f t="shared" si="26"/>
        <v>1.0495706091332446</v>
      </c>
    </row>
    <row r="534" spans="2:5" ht="12" customHeight="1" x14ac:dyDescent="0.2">
      <c r="B534" s="610"/>
      <c r="C534" s="614" t="s">
        <v>538</v>
      </c>
      <c r="D534" s="594">
        <v>9.9349360000000004</v>
      </c>
      <c r="E534" s="595">
        <f t="shared" si="26"/>
        <v>3.2968514159326383</v>
      </c>
    </row>
    <row r="535" spans="2:5" ht="12" customHeight="1" x14ac:dyDescent="0.2">
      <c r="B535" s="610"/>
      <c r="C535" s="614" t="s">
        <v>539</v>
      </c>
      <c r="D535" s="594">
        <v>0</v>
      </c>
      <c r="E535" s="595">
        <f t="shared" si="26"/>
        <v>0</v>
      </c>
    </row>
    <row r="536" spans="2:5" ht="12" customHeight="1" x14ac:dyDescent="0.2">
      <c r="B536" s="610"/>
      <c r="C536" s="614" t="s">
        <v>540</v>
      </c>
      <c r="D536" s="594">
        <v>0</v>
      </c>
      <c r="E536" s="595">
        <f t="shared" si="26"/>
        <v>0</v>
      </c>
    </row>
    <row r="537" spans="2:5" ht="12" customHeight="1" x14ac:dyDescent="0.2">
      <c r="B537" s="610"/>
      <c r="C537" s="614" t="s">
        <v>541</v>
      </c>
      <c r="D537" s="594">
        <v>1</v>
      </c>
      <c r="E537" s="595">
        <f t="shared" si="26"/>
        <v>0.33184425304125137</v>
      </c>
    </row>
    <row r="538" spans="2:5" ht="12" customHeight="1" x14ac:dyDescent="0.2">
      <c r="B538" s="610"/>
      <c r="C538" s="614" t="s">
        <v>542</v>
      </c>
      <c r="D538" s="594">
        <v>0</v>
      </c>
      <c r="E538" s="595">
        <f t="shared" si="26"/>
        <v>0</v>
      </c>
    </row>
    <row r="539" spans="2:5" ht="12" customHeight="1" x14ac:dyDescent="0.2">
      <c r="B539" s="610"/>
      <c r="C539" s="614" t="s">
        <v>543</v>
      </c>
      <c r="D539" s="594">
        <v>97.998154</v>
      </c>
      <c r="E539" s="595">
        <f t="shared" si="26"/>
        <v>32.520124213551519</v>
      </c>
    </row>
    <row r="540" spans="2:5" x14ac:dyDescent="0.2">
      <c r="B540" s="610"/>
      <c r="C540" s="614" t="s">
        <v>544</v>
      </c>
      <c r="D540" s="594">
        <v>60.771769999999997</v>
      </c>
      <c r="E540" s="595">
        <f t="shared" si="26"/>
        <v>20.166762621644729</v>
      </c>
    </row>
    <row r="541" spans="2:5" x14ac:dyDescent="0.2">
      <c r="B541" s="610"/>
      <c r="C541" s="614" t="s">
        <v>545</v>
      </c>
      <c r="D541" s="594">
        <v>0</v>
      </c>
      <c r="E541" s="595">
        <f t="shared" si="26"/>
        <v>0</v>
      </c>
    </row>
    <row r="542" spans="2:5" x14ac:dyDescent="0.2">
      <c r="B542" s="610"/>
      <c r="C542" s="614" t="s">
        <v>546</v>
      </c>
      <c r="D542" s="594">
        <v>0</v>
      </c>
      <c r="E542" s="595">
        <f t="shared" si="26"/>
        <v>0</v>
      </c>
    </row>
    <row r="543" spans="2:5" x14ac:dyDescent="0.2">
      <c r="B543" s="615"/>
      <c r="C543" s="616" t="s">
        <v>547</v>
      </c>
      <c r="D543" s="617">
        <v>0</v>
      </c>
      <c r="E543" s="598">
        <f t="shared" si="26"/>
        <v>0</v>
      </c>
    </row>
    <row r="545" spans="2:5" x14ac:dyDescent="0.2">
      <c r="B545" s="607" t="s">
        <v>502</v>
      </c>
      <c r="C545" s="608" t="s">
        <v>516</v>
      </c>
      <c r="D545" s="592">
        <v>0</v>
      </c>
      <c r="E545" s="593">
        <f>IF($C$7=0,0,D545/$C$7*100)</f>
        <v>0</v>
      </c>
    </row>
    <row r="546" spans="2:5" ht="25.5" x14ac:dyDescent="0.2">
      <c r="B546" s="610"/>
      <c r="C546" s="611" t="s">
        <v>517</v>
      </c>
      <c r="D546" s="594">
        <v>2.1771750000000001</v>
      </c>
      <c r="E546" s="595">
        <f t="shared" ref="E546:E576" si="27">IF($C$7=0,0,D546/$C$7*100)</f>
        <v>0.14545593698675974</v>
      </c>
    </row>
    <row r="547" spans="2:5" x14ac:dyDescent="0.2">
      <c r="B547" s="610"/>
      <c r="C547" s="613" t="s">
        <v>518</v>
      </c>
      <c r="D547" s="594">
        <v>0</v>
      </c>
      <c r="E547" s="595">
        <f t="shared" si="27"/>
        <v>0</v>
      </c>
    </row>
    <row r="548" spans="2:5" x14ac:dyDescent="0.2">
      <c r="B548" s="610"/>
      <c r="C548" s="613" t="s">
        <v>519</v>
      </c>
      <c r="D548" s="594">
        <v>2.5146120000000001</v>
      </c>
      <c r="E548" s="595">
        <f t="shared" si="27"/>
        <v>0.16799992863143751</v>
      </c>
    </row>
    <row r="549" spans="2:5" x14ac:dyDescent="0.2">
      <c r="B549" s="610"/>
      <c r="C549" s="613" t="s">
        <v>520</v>
      </c>
      <c r="D549" s="594">
        <v>54.690213</v>
      </c>
      <c r="E549" s="595">
        <f t="shared" si="27"/>
        <v>3.6538248766959334</v>
      </c>
    </row>
    <row r="550" spans="2:5" x14ac:dyDescent="0.2">
      <c r="B550" s="610"/>
      <c r="C550" s="613" t="s">
        <v>521</v>
      </c>
      <c r="D550" s="594">
        <v>0</v>
      </c>
      <c r="E550" s="595">
        <f t="shared" si="27"/>
        <v>0</v>
      </c>
    </row>
    <row r="551" spans="2:5" x14ac:dyDescent="0.2">
      <c r="B551" s="610"/>
      <c r="C551" s="613" t="s">
        <v>522</v>
      </c>
      <c r="D551" s="594">
        <v>0</v>
      </c>
      <c r="E551" s="595">
        <f t="shared" si="27"/>
        <v>0</v>
      </c>
    </row>
    <row r="552" spans="2:5" x14ac:dyDescent="0.2">
      <c r="B552" s="610"/>
      <c r="C552" s="613" t="s">
        <v>523</v>
      </c>
      <c r="D552" s="594">
        <v>0</v>
      </c>
      <c r="E552" s="595">
        <f t="shared" si="27"/>
        <v>0</v>
      </c>
    </row>
    <row r="553" spans="2:5" x14ac:dyDescent="0.2">
      <c r="B553" s="610"/>
      <c r="C553" s="613" t="s">
        <v>524</v>
      </c>
      <c r="D553" s="594">
        <v>18.339261</v>
      </c>
      <c r="E553" s="595">
        <f t="shared" si="27"/>
        <v>1.2252365530560201</v>
      </c>
    </row>
    <row r="554" spans="2:5" x14ac:dyDescent="0.2">
      <c r="B554" s="610"/>
      <c r="C554" s="613" t="s">
        <v>525</v>
      </c>
      <c r="D554" s="594">
        <v>6.2578300000000002</v>
      </c>
      <c r="E554" s="595">
        <f t="shared" si="27"/>
        <v>0.41808238940547027</v>
      </c>
    </row>
    <row r="555" spans="2:5" x14ac:dyDescent="0.2">
      <c r="B555" s="610"/>
      <c r="C555" s="613" t="s">
        <v>526</v>
      </c>
      <c r="D555" s="594">
        <v>5.8834730000000004</v>
      </c>
      <c r="E555" s="595">
        <f t="shared" si="27"/>
        <v>0.39307179163425188</v>
      </c>
    </row>
    <row r="556" spans="2:5" x14ac:dyDescent="0.2">
      <c r="B556" s="610"/>
      <c r="C556" s="613" t="s">
        <v>527</v>
      </c>
      <c r="D556" s="594">
        <v>0</v>
      </c>
      <c r="E556" s="595">
        <f t="shared" si="27"/>
        <v>0</v>
      </c>
    </row>
    <row r="557" spans="2:5" x14ac:dyDescent="0.2">
      <c r="B557" s="610"/>
      <c r="C557" s="614" t="s">
        <v>528</v>
      </c>
      <c r="D557" s="594">
        <v>0</v>
      </c>
      <c r="E557" s="595">
        <f t="shared" si="27"/>
        <v>0</v>
      </c>
    </row>
    <row r="558" spans="2:5" x14ac:dyDescent="0.2">
      <c r="B558" s="610"/>
      <c r="C558" s="614" t="s">
        <v>529</v>
      </c>
      <c r="D558" s="594">
        <v>0</v>
      </c>
      <c r="E558" s="595">
        <f t="shared" si="27"/>
        <v>0</v>
      </c>
    </row>
    <row r="559" spans="2:5" x14ac:dyDescent="0.2">
      <c r="B559" s="610"/>
      <c r="C559" s="614" t="s">
        <v>530</v>
      </c>
      <c r="D559" s="594">
        <v>0</v>
      </c>
      <c r="E559" s="595">
        <f t="shared" si="27"/>
        <v>0</v>
      </c>
    </row>
    <row r="560" spans="2:5" x14ac:dyDescent="0.2">
      <c r="B560" s="610"/>
      <c r="C560" s="614" t="s">
        <v>531</v>
      </c>
      <c r="D560" s="594">
        <v>0</v>
      </c>
      <c r="E560" s="595">
        <f t="shared" si="27"/>
        <v>0</v>
      </c>
    </row>
    <row r="561" spans="2:5" x14ac:dyDescent="0.2">
      <c r="B561" s="610"/>
      <c r="C561" s="614" t="s">
        <v>532</v>
      </c>
      <c r="D561" s="594">
        <v>321.01018099999999</v>
      </c>
      <c r="E561" s="595">
        <f t="shared" si="27"/>
        <v>21.446524353643753</v>
      </c>
    </row>
    <row r="562" spans="2:5" x14ac:dyDescent="0.2">
      <c r="B562" s="610"/>
      <c r="C562" s="614" t="s">
        <v>533</v>
      </c>
      <c r="D562" s="594">
        <v>0</v>
      </c>
      <c r="E562" s="595">
        <f t="shared" si="27"/>
        <v>0</v>
      </c>
    </row>
    <row r="563" spans="2:5" x14ac:dyDescent="0.2">
      <c r="B563" s="610"/>
      <c r="C563" s="614" t="s">
        <v>534</v>
      </c>
      <c r="D563" s="594">
        <v>30.389686000000001</v>
      </c>
      <c r="E563" s="595">
        <f t="shared" si="27"/>
        <v>2.030319221864763</v>
      </c>
    </row>
    <row r="564" spans="2:5" x14ac:dyDescent="0.2">
      <c r="B564" s="610"/>
      <c r="C564" s="614" t="s">
        <v>535</v>
      </c>
      <c r="D564" s="594">
        <v>0</v>
      </c>
      <c r="E564" s="595">
        <f t="shared" si="27"/>
        <v>0</v>
      </c>
    </row>
    <row r="565" spans="2:5" x14ac:dyDescent="0.2">
      <c r="B565" s="610"/>
      <c r="C565" s="614" t="s">
        <v>536</v>
      </c>
      <c r="D565" s="594">
        <v>10.174792</v>
      </c>
      <c r="E565" s="595">
        <f t="shared" si="27"/>
        <v>0.67977259706058868</v>
      </c>
    </row>
    <row r="566" spans="2:5" x14ac:dyDescent="0.2">
      <c r="B566" s="610"/>
      <c r="C566" s="614" t="s">
        <v>537</v>
      </c>
      <c r="D566" s="594">
        <v>1.0058549999999999</v>
      </c>
      <c r="E566" s="595">
        <f t="shared" si="27"/>
        <v>6.7200652909305506E-2</v>
      </c>
    </row>
    <row r="567" spans="2:5" x14ac:dyDescent="0.2">
      <c r="B567" s="610"/>
      <c r="C567" s="614" t="s">
        <v>538</v>
      </c>
      <c r="D567" s="594">
        <v>4.3391479999999998</v>
      </c>
      <c r="E567" s="595">
        <f t="shared" si="27"/>
        <v>0.28989623620711452</v>
      </c>
    </row>
    <row r="568" spans="2:5" x14ac:dyDescent="0.2">
      <c r="B568" s="610"/>
      <c r="C568" s="614" t="s">
        <v>539</v>
      </c>
      <c r="D568" s="594">
        <v>0</v>
      </c>
      <c r="E568" s="595">
        <f t="shared" si="27"/>
        <v>0</v>
      </c>
    </row>
    <row r="569" spans="2:5" x14ac:dyDescent="0.2">
      <c r="B569" s="610"/>
      <c r="C569" s="614" t="s">
        <v>540</v>
      </c>
      <c r="D569" s="594">
        <v>0</v>
      </c>
      <c r="E569" s="595">
        <f t="shared" si="27"/>
        <v>0</v>
      </c>
    </row>
    <row r="570" spans="2:5" x14ac:dyDescent="0.2">
      <c r="B570" s="610"/>
      <c r="C570" s="614" t="s">
        <v>541</v>
      </c>
      <c r="D570" s="594">
        <v>0</v>
      </c>
      <c r="E570" s="595">
        <f t="shared" si="27"/>
        <v>0</v>
      </c>
    </row>
    <row r="571" spans="2:5" x14ac:dyDescent="0.2">
      <c r="B571" s="610"/>
      <c r="C571" s="614" t="s">
        <v>542</v>
      </c>
      <c r="D571" s="594">
        <v>0</v>
      </c>
      <c r="E571" s="595">
        <f t="shared" si="27"/>
        <v>0</v>
      </c>
    </row>
    <row r="572" spans="2:5" x14ac:dyDescent="0.2">
      <c r="B572" s="610"/>
      <c r="C572" s="614" t="s">
        <v>543</v>
      </c>
      <c r="D572" s="594">
        <v>2</v>
      </c>
      <c r="E572" s="595">
        <f t="shared" si="27"/>
        <v>0.1336189667681833</v>
      </c>
    </row>
    <row r="573" spans="2:5" x14ac:dyDescent="0.2">
      <c r="B573" s="610"/>
      <c r="C573" s="614" t="s">
        <v>544</v>
      </c>
      <c r="D573" s="594">
        <v>6.8162229999999999</v>
      </c>
      <c r="E573" s="595">
        <f t="shared" si="27"/>
        <v>0.45538833726076339</v>
      </c>
    </row>
    <row r="574" spans="2:5" x14ac:dyDescent="0.2">
      <c r="B574" s="610"/>
      <c r="C574" s="614" t="s">
        <v>545</v>
      </c>
      <c r="D574" s="594">
        <v>0</v>
      </c>
      <c r="E574" s="595">
        <f t="shared" si="27"/>
        <v>0</v>
      </c>
    </row>
    <row r="575" spans="2:5" x14ac:dyDescent="0.2">
      <c r="B575" s="610"/>
      <c r="C575" s="614" t="s">
        <v>546</v>
      </c>
      <c r="D575" s="594">
        <v>0</v>
      </c>
      <c r="E575" s="595">
        <f t="shared" si="27"/>
        <v>0</v>
      </c>
    </row>
    <row r="576" spans="2:5" x14ac:dyDescent="0.2">
      <c r="B576" s="615"/>
      <c r="C576" s="616" t="s">
        <v>547</v>
      </c>
      <c r="D576" s="617">
        <v>0</v>
      </c>
      <c r="E576" s="598">
        <f t="shared" si="27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F95"/>
  <sheetViews>
    <sheetView zoomScaleNormal="100" workbookViewId="0"/>
  </sheetViews>
  <sheetFormatPr defaultRowHeight="12.75" x14ac:dyDescent="0.2"/>
  <cols>
    <col min="1" max="1" width="9" style="366"/>
    <col min="2" max="2" width="26.875" style="366" customWidth="1"/>
    <col min="3" max="3" width="22" style="366" bestFit="1" customWidth="1"/>
    <col min="4" max="4" width="34.125" style="366" bestFit="1" customWidth="1"/>
    <col min="5" max="5" width="27.375" style="366" bestFit="1" customWidth="1"/>
    <col min="6" max="6" width="38.75" style="366" bestFit="1" customWidth="1"/>
    <col min="7" max="16384" width="9" style="366"/>
  </cols>
  <sheetData>
    <row r="3" spans="2:5" x14ac:dyDescent="0.2">
      <c r="B3" s="356" t="s">
        <v>499</v>
      </c>
      <c r="C3" s="531">
        <f>SUM(C4:C7)</f>
        <v>3475.9264800000001</v>
      </c>
    </row>
    <row r="4" spans="2:5" x14ac:dyDescent="0.2">
      <c r="B4" s="356" t="s">
        <v>500</v>
      </c>
      <c r="C4" s="357">
        <v>1464.219102</v>
      </c>
    </row>
    <row r="5" spans="2:5" x14ac:dyDescent="0.2">
      <c r="B5" s="356" t="s">
        <v>20</v>
      </c>
      <c r="C5" s="357">
        <v>213.567699</v>
      </c>
    </row>
    <row r="6" spans="2:5" x14ac:dyDescent="0.2">
      <c r="B6" s="356" t="s">
        <v>501</v>
      </c>
      <c r="C6" s="357">
        <v>301.34618599999999</v>
      </c>
    </row>
    <row r="7" spans="2:5" x14ac:dyDescent="0.2">
      <c r="B7" s="356" t="s">
        <v>502</v>
      </c>
      <c r="C7" s="357">
        <v>1496.7934929999999</v>
      </c>
    </row>
    <row r="8" spans="2:5" x14ac:dyDescent="0.2">
      <c r="B8" s="356"/>
      <c r="C8" s="356"/>
    </row>
    <row r="9" spans="2:5" x14ac:dyDescent="0.2">
      <c r="B9" s="356"/>
      <c r="C9" s="356"/>
    </row>
    <row r="10" spans="2:5" x14ac:dyDescent="0.2">
      <c r="B10" s="356" t="s">
        <v>551</v>
      </c>
    </row>
    <row r="11" spans="2:5" x14ac:dyDescent="0.2">
      <c r="C11" s="356"/>
    </row>
    <row r="12" spans="2:5" x14ac:dyDescent="0.2">
      <c r="B12" s="359"/>
      <c r="C12" s="367" t="s">
        <v>552</v>
      </c>
      <c r="D12" s="367" t="s">
        <v>553</v>
      </c>
      <c r="E12" s="367" t="s">
        <v>554</v>
      </c>
    </row>
    <row r="13" spans="2:5" x14ac:dyDescent="0.2">
      <c r="B13" s="360" t="s">
        <v>500</v>
      </c>
      <c r="C13" s="625" t="s">
        <v>555</v>
      </c>
      <c r="D13" s="626">
        <v>1179.4711480000001</v>
      </c>
      <c r="E13" s="532">
        <f>IF(C$4=0,0,D13/C$4*100)</f>
        <v>80.5529135898406</v>
      </c>
    </row>
    <row r="14" spans="2:5" x14ac:dyDescent="0.2">
      <c r="B14" s="361"/>
      <c r="C14" s="627" t="s">
        <v>556</v>
      </c>
      <c r="D14" s="626">
        <v>121.78143300000001</v>
      </c>
      <c r="E14" s="533">
        <f>IF(C$4=0,0,D14/C$4*100)</f>
        <v>8.3171591487678871</v>
      </c>
    </row>
    <row r="15" spans="2:5" x14ac:dyDescent="0.2">
      <c r="B15" s="361"/>
      <c r="C15" s="627" t="s">
        <v>557</v>
      </c>
      <c r="D15" s="626">
        <v>162.966521</v>
      </c>
      <c r="E15" s="533">
        <f>IF(C$4=0,0,D15/C$4*100)</f>
        <v>11.129927261391513</v>
      </c>
    </row>
    <row r="16" spans="2:5" x14ac:dyDescent="0.2">
      <c r="B16" s="362"/>
      <c r="C16" s="628" t="s">
        <v>558</v>
      </c>
      <c r="D16" s="629">
        <f>D15+D14</f>
        <v>284.74795399999999</v>
      </c>
      <c r="E16" s="534">
        <f>IF(C$4=0,0,D16/C$4*100)</f>
        <v>19.447086410159397</v>
      </c>
    </row>
    <row r="17" spans="2:5" x14ac:dyDescent="0.2">
      <c r="B17" s="363"/>
      <c r="C17" s="627"/>
      <c r="D17" s="630"/>
      <c r="E17" s="369"/>
    </row>
    <row r="18" spans="2:5" x14ac:dyDescent="0.2">
      <c r="B18" s="360" t="s">
        <v>20</v>
      </c>
      <c r="C18" s="625" t="s">
        <v>555</v>
      </c>
      <c r="D18" s="368">
        <v>100.89829400000001</v>
      </c>
      <c r="E18" s="532">
        <f>IF(C$5=0,0,D18/C$5*100)</f>
        <v>47.244173380357488</v>
      </c>
    </row>
    <row r="19" spans="2:5" x14ac:dyDescent="0.2">
      <c r="B19" s="361"/>
      <c r="C19" s="627" t="s">
        <v>556</v>
      </c>
      <c r="D19" s="626">
        <v>46.675136999999999</v>
      </c>
      <c r="E19" s="533">
        <f>IF(C$5=0,0,D19/C$5*100)</f>
        <v>21.854960847801237</v>
      </c>
    </row>
    <row r="20" spans="2:5" x14ac:dyDescent="0.2">
      <c r="B20" s="361"/>
      <c r="C20" s="627" t="s">
        <v>557</v>
      </c>
      <c r="D20" s="626">
        <v>65.994268000000005</v>
      </c>
      <c r="E20" s="533">
        <f>IF(C$5=0,0,D20/C$5*100)</f>
        <v>30.900865771841275</v>
      </c>
    </row>
    <row r="21" spans="2:5" x14ac:dyDescent="0.2">
      <c r="B21" s="362"/>
      <c r="C21" s="628" t="s">
        <v>558</v>
      </c>
      <c r="D21" s="629">
        <f>D20+D19</f>
        <v>112.66940500000001</v>
      </c>
      <c r="E21" s="534">
        <f>IF(C$5=0,0,D21/C$5*100)</f>
        <v>52.755826619642519</v>
      </c>
    </row>
    <row r="22" spans="2:5" x14ac:dyDescent="0.2">
      <c r="B22" s="363"/>
      <c r="C22" s="627"/>
      <c r="D22" s="630"/>
      <c r="E22" s="369"/>
    </row>
    <row r="23" spans="2:5" x14ac:dyDescent="0.2">
      <c r="B23" s="360" t="s">
        <v>501</v>
      </c>
      <c r="C23" s="625" t="s">
        <v>555</v>
      </c>
      <c r="D23" s="368">
        <v>151.713505</v>
      </c>
      <c r="E23" s="532">
        <f>IF(C$6=0,0,D23/C$6*100)</f>
        <v>50.345254742995159</v>
      </c>
    </row>
    <row r="24" spans="2:5" x14ac:dyDescent="0.2">
      <c r="B24" s="361"/>
      <c r="C24" s="627" t="s">
        <v>556</v>
      </c>
      <c r="D24" s="626">
        <v>51.634526999999999</v>
      </c>
      <c r="E24" s="533">
        <f>IF(C$6=0,0,D24/C$6*100)</f>
        <v>17.134621043453325</v>
      </c>
    </row>
    <row r="25" spans="2:5" x14ac:dyDescent="0.2">
      <c r="B25" s="361"/>
      <c r="C25" s="627" t="s">
        <v>557</v>
      </c>
      <c r="D25" s="626">
        <v>97.998154</v>
      </c>
      <c r="E25" s="533">
        <f>IF(C$6=0,0,D25/C$6*100)</f>
        <v>32.520124213551519</v>
      </c>
    </row>
    <row r="26" spans="2:5" x14ac:dyDescent="0.2">
      <c r="B26" s="362"/>
      <c r="C26" s="628" t="s">
        <v>558</v>
      </c>
      <c r="D26" s="629">
        <f>D25+D24</f>
        <v>149.63268099999999</v>
      </c>
      <c r="E26" s="534">
        <f>IF(C$6=0,0,D26/C$6*100)</f>
        <v>49.654745257004848</v>
      </c>
    </row>
    <row r="27" spans="2:5" x14ac:dyDescent="0.2">
      <c r="B27" s="363"/>
      <c r="C27" s="627"/>
      <c r="D27" s="630"/>
      <c r="E27" s="369"/>
    </row>
    <row r="28" spans="2:5" x14ac:dyDescent="0.2">
      <c r="B28" s="600" t="s">
        <v>502</v>
      </c>
      <c r="C28" s="625" t="s">
        <v>555</v>
      </c>
      <c r="D28" s="368">
        <v>1487.9772700000001</v>
      </c>
      <c r="E28" s="532">
        <f>IF(C$7=0,0,D28/C$7*100)</f>
        <v>99.410992695971061</v>
      </c>
    </row>
    <row r="29" spans="2:5" x14ac:dyDescent="0.2">
      <c r="B29" s="361"/>
      <c r="C29" s="627" t="s">
        <v>556</v>
      </c>
      <c r="D29" s="626">
        <v>6.8162229999999999</v>
      </c>
      <c r="E29" s="533">
        <f>IF(C$7=0,0,D29/C$7*100)</f>
        <v>0.45538833726076339</v>
      </c>
    </row>
    <row r="30" spans="2:5" x14ac:dyDescent="0.2">
      <c r="B30" s="361"/>
      <c r="C30" s="627" t="s">
        <v>557</v>
      </c>
      <c r="D30" s="626">
        <v>2</v>
      </c>
      <c r="E30" s="533">
        <f>IF(C$7=0,0,D30/C$7*100)</f>
        <v>0.1336189667681833</v>
      </c>
    </row>
    <row r="31" spans="2:5" x14ac:dyDescent="0.2">
      <c r="B31" s="362"/>
      <c r="C31" s="628" t="s">
        <v>558</v>
      </c>
      <c r="D31" s="629">
        <f>D30+D29</f>
        <v>8.8162230000000008</v>
      </c>
      <c r="E31" s="534">
        <f>IF(C$7=0,0,D31/C$7*100)</f>
        <v>0.58900730402894674</v>
      </c>
    </row>
    <row r="32" spans="2:5" x14ac:dyDescent="0.2">
      <c r="C32" s="631"/>
      <c r="D32" s="631"/>
    </row>
    <row r="33" spans="2:6" x14ac:dyDescent="0.2">
      <c r="C33" s="631"/>
      <c r="D33" s="631"/>
    </row>
    <row r="34" spans="2:6" x14ac:dyDescent="0.2">
      <c r="B34" s="356" t="s">
        <v>559</v>
      </c>
      <c r="C34" s="631"/>
      <c r="D34" s="631"/>
    </row>
    <row r="35" spans="2:6" x14ac:dyDescent="0.2">
      <c r="C35" s="631"/>
      <c r="D35" s="631"/>
    </row>
    <row r="36" spans="2:6" x14ac:dyDescent="0.2">
      <c r="B36" s="359"/>
      <c r="C36" s="367" t="s">
        <v>560</v>
      </c>
      <c r="D36" s="367" t="s">
        <v>561</v>
      </c>
      <c r="E36" s="367" t="s">
        <v>562</v>
      </c>
      <c r="F36" s="367" t="s">
        <v>563</v>
      </c>
    </row>
    <row r="37" spans="2:6" x14ac:dyDescent="0.2">
      <c r="B37" s="360" t="s">
        <v>500</v>
      </c>
      <c r="C37" s="371" t="s">
        <v>556</v>
      </c>
      <c r="D37" s="372">
        <v>14.522812999999999</v>
      </c>
      <c r="E37" s="535">
        <f>IF(C$4=0,0,D37/C$4*100)</f>
        <v>0.99184698384026404</v>
      </c>
      <c r="F37" s="532">
        <f>IF(D$16=0,0,D37/D$16*100)</f>
        <v>5.1002343637559555</v>
      </c>
    </row>
    <row r="38" spans="2:6" x14ac:dyDescent="0.2">
      <c r="B38" s="362"/>
      <c r="C38" s="373" t="s">
        <v>557</v>
      </c>
      <c r="D38" s="374">
        <v>2.0015360000000002</v>
      </c>
      <c r="E38" s="536">
        <f>IF(C$4=0,0,D38/C$4*100)</f>
        <v>0.13669648191763584</v>
      </c>
      <c r="F38" s="534">
        <f>IF(D$16=0,0,D38/D$16*100)</f>
        <v>0.70291497160327276</v>
      </c>
    </row>
    <row r="39" spans="2:6" x14ac:dyDescent="0.2">
      <c r="C39" s="631"/>
      <c r="D39" s="626"/>
      <c r="E39" s="375"/>
      <c r="F39" s="375"/>
    </row>
    <row r="40" spans="2:6" x14ac:dyDescent="0.2">
      <c r="B40" s="360" t="s">
        <v>20</v>
      </c>
      <c r="C40" s="371" t="s">
        <v>556</v>
      </c>
      <c r="D40" s="372">
        <v>4.0259200000000002</v>
      </c>
      <c r="E40" s="535">
        <f>IF(C$5=0,0,D40/C$5*100)</f>
        <v>1.8850790727487305</v>
      </c>
      <c r="F40" s="532">
        <f>IF(D$21=0,0,D40/D$21*100)</f>
        <v>3.5732149291105242</v>
      </c>
    </row>
    <row r="41" spans="2:6" x14ac:dyDescent="0.2">
      <c r="B41" s="362"/>
      <c r="C41" s="373" t="s">
        <v>557</v>
      </c>
      <c r="D41" s="374">
        <v>0</v>
      </c>
      <c r="E41" s="536">
        <f>IF(C$5=0,0,D41/C$5*100)</f>
        <v>0</v>
      </c>
      <c r="F41" s="534">
        <f>IF(D$21=0,0,D41/D$21*100)</f>
        <v>0</v>
      </c>
    </row>
    <row r="42" spans="2:6" x14ac:dyDescent="0.2">
      <c r="C42" s="376"/>
      <c r="D42" s="377"/>
      <c r="E42" s="375"/>
      <c r="F42" s="375"/>
    </row>
    <row r="43" spans="2:6" x14ac:dyDescent="0.2">
      <c r="B43" s="360" t="s">
        <v>501</v>
      </c>
      <c r="C43" s="371" t="s">
        <v>556</v>
      </c>
      <c r="D43" s="372">
        <v>3.182347</v>
      </c>
      <c r="E43" s="535">
        <f>IF(C$6=0,0,D43/C$6*100)</f>
        <v>1.0560435631330671</v>
      </c>
      <c r="F43" s="532">
        <f>IF(D$26=0,0,D43/D$26*100)</f>
        <v>2.1267726934599271</v>
      </c>
    </row>
    <row r="44" spans="2:6" x14ac:dyDescent="0.2">
      <c r="B44" s="362"/>
      <c r="C44" s="373" t="s">
        <v>557</v>
      </c>
      <c r="D44" s="374">
        <v>0</v>
      </c>
      <c r="E44" s="536">
        <f>IF(C$6=0,0,D44/C$6*100)</f>
        <v>0</v>
      </c>
      <c r="F44" s="534">
        <f>IF(D$26=0,0,D44/D$26*100)</f>
        <v>0</v>
      </c>
    </row>
    <row r="45" spans="2:6" x14ac:dyDescent="0.2">
      <c r="C45" s="631"/>
      <c r="D45" s="377"/>
      <c r="E45" s="375"/>
      <c r="F45" s="375"/>
    </row>
    <row r="46" spans="2:6" x14ac:dyDescent="0.2">
      <c r="B46" s="360" t="s">
        <v>502</v>
      </c>
      <c r="C46" s="371" t="s">
        <v>556</v>
      </c>
      <c r="D46" s="372">
        <v>1.1392990000000001</v>
      </c>
      <c r="E46" s="535">
        <f>IF(C$7=0,0,D46/C$7*100)</f>
        <v>7.6115977610012236E-2</v>
      </c>
      <c r="F46" s="532">
        <f>IF(D$31=0,0,D46/D$31*100)</f>
        <v>12.922756150791557</v>
      </c>
    </row>
    <row r="47" spans="2:6" x14ac:dyDescent="0.2">
      <c r="B47" s="362"/>
      <c r="C47" s="373" t="s">
        <v>557</v>
      </c>
      <c r="D47" s="374">
        <v>0</v>
      </c>
      <c r="E47" s="536">
        <f>IF(C$7=0,0,D47/C$7*100)</f>
        <v>0</v>
      </c>
      <c r="F47" s="534">
        <f>IF(D$31=0,0,D47/D$31*100)</f>
        <v>0</v>
      </c>
    </row>
    <row r="50" spans="2:6" x14ac:dyDescent="0.2">
      <c r="B50" s="356" t="s">
        <v>564</v>
      </c>
    </row>
    <row r="51" spans="2:6" x14ac:dyDescent="0.2">
      <c r="C51" s="631"/>
      <c r="D51" s="631"/>
    </row>
    <row r="52" spans="2:6" x14ac:dyDescent="0.2">
      <c r="B52" s="359"/>
      <c r="C52" s="367" t="s">
        <v>565</v>
      </c>
      <c r="D52" s="367" t="s">
        <v>561</v>
      </c>
      <c r="E52" s="367" t="s">
        <v>562</v>
      </c>
      <c r="F52" s="367" t="s">
        <v>563</v>
      </c>
    </row>
    <row r="53" spans="2:6" x14ac:dyDescent="0.2">
      <c r="B53" s="360" t="s">
        <v>500</v>
      </c>
      <c r="C53" s="371" t="s">
        <v>556</v>
      </c>
      <c r="D53" s="372">
        <v>77.230689999999996</v>
      </c>
      <c r="E53" s="535">
        <f>IF(C$4=0,0,D53/C$4*100)</f>
        <v>5.2745309697510008</v>
      </c>
      <c r="F53" s="532">
        <f>IF(D$16=0,0,D53/D$16*100)</f>
        <v>27.122474074036717</v>
      </c>
    </row>
    <row r="54" spans="2:6" x14ac:dyDescent="0.2">
      <c r="B54" s="362"/>
      <c r="C54" s="373" t="s">
        <v>557</v>
      </c>
      <c r="D54" s="374">
        <v>141.03482700000001</v>
      </c>
      <c r="E54" s="536">
        <f>IF(C$4=0,0,D54/C$4*100)</f>
        <v>9.6320848981793983</v>
      </c>
      <c r="F54" s="534">
        <f>IF(D$16=0,0,D54/D$16*100)</f>
        <v>49.529706892994923</v>
      </c>
    </row>
    <row r="55" spans="2:6" x14ac:dyDescent="0.2">
      <c r="C55" s="631"/>
      <c r="D55" s="626"/>
      <c r="E55" s="375"/>
      <c r="F55" s="375"/>
    </row>
    <row r="56" spans="2:6" x14ac:dyDescent="0.2">
      <c r="B56" s="360" t="s">
        <v>20</v>
      </c>
      <c r="C56" s="371" t="s">
        <v>556</v>
      </c>
      <c r="D56" s="372">
        <v>38.351818000000002</v>
      </c>
      <c r="E56" s="535">
        <f>IF(C$5=0,0,D56/C$5*100)</f>
        <v>17.957686569447002</v>
      </c>
      <c r="F56" s="532">
        <f>IF(D$21=0,0,D56/D$21*100)</f>
        <v>34.039247833074114</v>
      </c>
    </row>
    <row r="57" spans="2:6" x14ac:dyDescent="0.2">
      <c r="B57" s="362"/>
      <c r="C57" s="373" t="s">
        <v>557</v>
      </c>
      <c r="D57" s="374">
        <v>52.196171999999997</v>
      </c>
      <c r="E57" s="536">
        <f>IF(C$5=0,0,D57/C$5*100)</f>
        <v>24.44010599187099</v>
      </c>
      <c r="F57" s="534">
        <f>IF(D$21=0,0,D57/D$21*100)</f>
        <v>46.326837352163167</v>
      </c>
    </row>
    <row r="58" spans="2:6" x14ac:dyDescent="0.2">
      <c r="C58" s="376"/>
      <c r="D58" s="377"/>
      <c r="E58" s="375"/>
      <c r="F58" s="375"/>
    </row>
    <row r="59" spans="2:6" x14ac:dyDescent="0.2">
      <c r="B59" s="360" t="s">
        <v>501</v>
      </c>
      <c r="C59" s="371" t="s">
        <v>556</v>
      </c>
      <c r="D59" s="372">
        <v>33.297406000000002</v>
      </c>
      <c r="E59" s="535">
        <f>IF(C$6=0,0,D59/C$6*100)</f>
        <v>11.049552822281283</v>
      </c>
      <c r="F59" s="532">
        <f>IF(D$26=0,0,D59/D$26*100)</f>
        <v>22.252763084556378</v>
      </c>
    </row>
    <row r="60" spans="2:6" x14ac:dyDescent="0.2">
      <c r="B60" s="362"/>
      <c r="C60" s="373" t="s">
        <v>557</v>
      </c>
      <c r="D60" s="374">
        <v>85.797955999999999</v>
      </c>
      <c r="E60" s="536">
        <f>IF(C$6=0,0,D60/C$6*100)</f>
        <v>28.471558621286153</v>
      </c>
      <c r="F60" s="534">
        <f>IF(D$26=0,0,D60/D$26*100)</f>
        <v>57.339048813808269</v>
      </c>
    </row>
    <row r="61" spans="2:6" x14ac:dyDescent="0.2">
      <c r="C61" s="631"/>
      <c r="D61" s="377"/>
      <c r="E61" s="375"/>
      <c r="F61" s="375"/>
    </row>
    <row r="62" spans="2:6" x14ac:dyDescent="0.2">
      <c r="B62" s="360" t="s">
        <v>502</v>
      </c>
      <c r="C62" s="371" t="s">
        <v>556</v>
      </c>
      <c r="D62" s="372">
        <v>5.6769239999999996</v>
      </c>
      <c r="E62" s="535">
        <f>IF(C$7=0,0,D62/C$7*100)</f>
        <v>0.37927235965075107</v>
      </c>
      <c r="F62" s="532">
        <f>IF(D$31=0,0,D62/D$31*100)</f>
        <v>64.391792267505025</v>
      </c>
    </row>
    <row r="63" spans="2:6" x14ac:dyDescent="0.2">
      <c r="B63" s="362"/>
      <c r="C63" s="373" t="s">
        <v>557</v>
      </c>
      <c r="D63" s="374">
        <v>1</v>
      </c>
      <c r="E63" s="536">
        <f>IF(C$7=0,0,D63/C$7*100)</f>
        <v>6.680948338409165E-2</v>
      </c>
      <c r="F63" s="534">
        <f>IF(D$31=0,0,D63/D$31*100)</f>
        <v>11.342725790851704</v>
      </c>
    </row>
    <row r="64" spans="2:6" x14ac:dyDescent="0.2">
      <c r="C64" s="631"/>
      <c r="D64" s="376"/>
    </row>
    <row r="65" spans="2:6" x14ac:dyDescent="0.2">
      <c r="C65" s="631"/>
      <c r="D65" s="376"/>
    </row>
    <row r="66" spans="2:6" x14ac:dyDescent="0.2">
      <c r="B66" s="356" t="s">
        <v>566</v>
      </c>
    </row>
    <row r="67" spans="2:6" x14ac:dyDescent="0.2">
      <c r="C67" s="631"/>
      <c r="D67" s="631"/>
    </row>
    <row r="68" spans="2:6" x14ac:dyDescent="0.2">
      <c r="B68" s="359"/>
      <c r="C68" s="367" t="s">
        <v>567</v>
      </c>
      <c r="D68" s="367" t="s">
        <v>561</v>
      </c>
      <c r="E68" s="367" t="s">
        <v>562</v>
      </c>
      <c r="F68" s="367" t="s">
        <v>563</v>
      </c>
    </row>
    <row r="69" spans="2:6" x14ac:dyDescent="0.2">
      <c r="B69" s="360" t="s">
        <v>500</v>
      </c>
      <c r="C69" s="371" t="s">
        <v>556</v>
      </c>
      <c r="D69" s="372">
        <v>30.027930000000001</v>
      </c>
      <c r="E69" s="535">
        <f>IF(C$4=0,0,D69/C$4*100)</f>
        <v>2.0507811951766217</v>
      </c>
      <c r="F69" s="532">
        <f>IF(D$16=0,0,D69/D$16*100)</f>
        <v>10.545441882261954</v>
      </c>
    </row>
    <row r="70" spans="2:6" x14ac:dyDescent="0.2">
      <c r="B70" s="362"/>
      <c r="C70" s="373" t="s">
        <v>557</v>
      </c>
      <c r="D70" s="374">
        <v>19.930157999999999</v>
      </c>
      <c r="E70" s="536">
        <f>IF(C$4=0,0,D70/C$4*100)</f>
        <v>1.3611458812944783</v>
      </c>
      <c r="F70" s="534">
        <f>IF(D$16=0,0,D70/D$16*100)</f>
        <v>6.9992278153471821</v>
      </c>
    </row>
    <row r="71" spans="2:6" x14ac:dyDescent="0.2">
      <c r="C71" s="631"/>
      <c r="D71" s="626"/>
      <c r="E71" s="375"/>
      <c r="F71" s="375"/>
    </row>
    <row r="72" spans="2:6" x14ac:dyDescent="0.2">
      <c r="B72" s="360" t="s">
        <v>20</v>
      </c>
      <c r="C72" s="371" t="s">
        <v>556</v>
      </c>
      <c r="D72" s="372">
        <v>4.2973990000000004</v>
      </c>
      <c r="E72" s="535">
        <f>IF(C$5=0,0,D72/C$5*100)</f>
        <v>2.012195205605507</v>
      </c>
      <c r="F72" s="532">
        <f>IF(D$21=0,0,D72/D$21*100)</f>
        <v>3.8141667651480007</v>
      </c>
    </row>
    <row r="73" spans="2:6" x14ac:dyDescent="0.2">
      <c r="B73" s="362"/>
      <c r="C73" s="373" t="s">
        <v>557</v>
      </c>
      <c r="D73" s="374">
        <v>13.798095999999999</v>
      </c>
      <c r="E73" s="536">
        <f>IF(C$5=0,0,D73/C$5*100)</f>
        <v>6.4607597799702852</v>
      </c>
      <c r="F73" s="534">
        <f>IF(D$21=0,0,D73/D$21*100)</f>
        <v>12.246533120504184</v>
      </c>
    </row>
    <row r="74" spans="2:6" x14ac:dyDescent="0.2">
      <c r="C74" s="376"/>
      <c r="D74" s="377"/>
      <c r="E74" s="375"/>
      <c r="F74" s="375"/>
    </row>
    <row r="75" spans="2:6" x14ac:dyDescent="0.2">
      <c r="B75" s="360" t="s">
        <v>501</v>
      </c>
      <c r="C75" s="371" t="s">
        <v>556</v>
      </c>
      <c r="D75" s="372">
        <v>15.154774</v>
      </c>
      <c r="E75" s="535">
        <f>IF(C$6=0,0,D75/C$6*100)</f>
        <v>5.0290246580389777</v>
      </c>
      <c r="F75" s="532">
        <f>IF(D$26=0,0,D75/D$26*100)</f>
        <v>10.127984006381601</v>
      </c>
    </row>
    <row r="76" spans="2:6" x14ac:dyDescent="0.2">
      <c r="B76" s="362"/>
      <c r="C76" s="373" t="s">
        <v>557</v>
      </c>
      <c r="D76" s="374">
        <v>12.200198</v>
      </c>
      <c r="E76" s="536">
        <f>IF(C$6=0,0,D76/C$6*100)</f>
        <v>4.0485655922653692</v>
      </c>
      <c r="F76" s="534">
        <f>IF(D$26=0,0,D76/D$26*100)</f>
        <v>8.1534314017938367</v>
      </c>
    </row>
    <row r="77" spans="2:6" x14ac:dyDescent="0.2">
      <c r="C77" s="631"/>
      <c r="D77" s="377"/>
      <c r="E77" s="375"/>
      <c r="F77" s="375"/>
    </row>
    <row r="78" spans="2:6" x14ac:dyDescent="0.2">
      <c r="B78" s="360" t="s">
        <v>502</v>
      </c>
      <c r="C78" s="371" t="s">
        <v>556</v>
      </c>
      <c r="D78" s="372">
        <v>0</v>
      </c>
      <c r="E78" s="535">
        <f>IF(C$7=0,0,D78/C$7*100)</f>
        <v>0</v>
      </c>
      <c r="F78" s="532">
        <f>IF(D$31=0,0,D78/D$31*100)</f>
        <v>0</v>
      </c>
    </row>
    <row r="79" spans="2:6" x14ac:dyDescent="0.2">
      <c r="B79" s="362"/>
      <c r="C79" s="373" t="s">
        <v>557</v>
      </c>
      <c r="D79" s="374">
        <v>1</v>
      </c>
      <c r="E79" s="536">
        <f>IF(C$7=0,0,D79/C$7*100)</f>
        <v>6.680948338409165E-2</v>
      </c>
      <c r="F79" s="534">
        <f>IF(D$31=0,0,D79/D$31*100)</f>
        <v>11.342725790851704</v>
      </c>
    </row>
    <row r="82" spans="2:6" x14ac:dyDescent="0.2">
      <c r="B82" s="378"/>
      <c r="C82" s="379"/>
      <c r="D82" s="379"/>
      <c r="E82" s="379"/>
      <c r="F82" s="379"/>
    </row>
    <row r="83" spans="2:6" x14ac:dyDescent="0.2">
      <c r="B83" s="379"/>
      <c r="C83" s="632"/>
      <c r="D83" s="632"/>
      <c r="E83" s="379"/>
      <c r="F83" s="379"/>
    </row>
    <row r="84" spans="2:6" x14ac:dyDescent="0.2">
      <c r="B84" s="380"/>
      <c r="C84" s="381"/>
      <c r="D84" s="381"/>
      <c r="E84" s="381"/>
      <c r="F84" s="381"/>
    </row>
    <row r="85" spans="2:6" x14ac:dyDescent="0.2">
      <c r="B85" s="379"/>
      <c r="C85" s="379"/>
      <c r="D85" s="379"/>
      <c r="E85" s="382"/>
      <c r="F85" s="382"/>
    </row>
    <row r="86" spans="2:6" x14ac:dyDescent="0.2">
      <c r="B86" s="379"/>
      <c r="C86" s="379"/>
      <c r="D86" s="379"/>
      <c r="E86" s="382"/>
      <c r="F86" s="382"/>
    </row>
    <row r="87" spans="2:6" x14ac:dyDescent="0.2">
      <c r="B87" s="379"/>
      <c r="C87" s="632"/>
      <c r="D87" s="632"/>
      <c r="E87" s="382"/>
      <c r="F87" s="382"/>
    </row>
    <row r="88" spans="2:6" x14ac:dyDescent="0.2">
      <c r="B88" s="379"/>
      <c r="C88" s="379"/>
      <c r="D88" s="379"/>
      <c r="E88" s="382"/>
      <c r="F88" s="382"/>
    </row>
    <row r="89" spans="2:6" x14ac:dyDescent="0.2">
      <c r="B89" s="379"/>
      <c r="C89" s="379"/>
      <c r="D89" s="379"/>
      <c r="E89" s="382"/>
      <c r="F89" s="382"/>
    </row>
    <row r="90" spans="2:6" x14ac:dyDescent="0.2">
      <c r="B90" s="379"/>
      <c r="C90" s="383"/>
      <c r="D90" s="383"/>
      <c r="E90" s="382"/>
      <c r="F90" s="382"/>
    </row>
    <row r="91" spans="2:6" x14ac:dyDescent="0.2">
      <c r="B91" s="379"/>
      <c r="C91" s="379"/>
      <c r="D91" s="379"/>
      <c r="E91" s="382"/>
      <c r="F91" s="382"/>
    </row>
    <row r="92" spans="2:6" x14ac:dyDescent="0.2">
      <c r="B92" s="379"/>
      <c r="C92" s="379"/>
      <c r="D92" s="379"/>
      <c r="E92" s="382"/>
      <c r="F92" s="382"/>
    </row>
    <row r="93" spans="2:6" x14ac:dyDescent="0.2">
      <c r="B93" s="379"/>
      <c r="C93" s="632"/>
      <c r="D93" s="383"/>
      <c r="E93" s="382"/>
      <c r="F93" s="382"/>
    </row>
    <row r="94" spans="2:6" x14ac:dyDescent="0.2">
      <c r="B94" s="379"/>
      <c r="C94" s="379"/>
      <c r="D94" s="379"/>
      <c r="E94" s="382"/>
      <c r="F94" s="382"/>
    </row>
    <row r="95" spans="2:6" x14ac:dyDescent="0.2">
      <c r="B95" s="379"/>
      <c r="C95" s="379"/>
      <c r="D95" s="379"/>
      <c r="E95" s="382"/>
      <c r="F95" s="382"/>
    </row>
  </sheetData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G20"/>
  <sheetViews>
    <sheetView workbookViewId="0"/>
  </sheetViews>
  <sheetFormatPr defaultRowHeight="12.75" x14ac:dyDescent="0.2"/>
  <cols>
    <col min="1" max="1" width="9" style="366"/>
    <col min="2" max="7" width="20.625" style="366" customWidth="1"/>
    <col min="8" max="16384" width="9" style="366"/>
  </cols>
  <sheetData>
    <row r="3" spans="2:7" x14ac:dyDescent="0.2">
      <c r="B3" s="370" t="s">
        <v>568</v>
      </c>
    </row>
    <row r="4" spans="2:7" ht="13.5" thickBot="1" x14ac:dyDescent="0.25"/>
    <row r="5" spans="2:7" x14ac:dyDescent="0.2">
      <c r="B5" s="384" t="s">
        <v>569</v>
      </c>
      <c r="C5" s="808" t="s">
        <v>173</v>
      </c>
      <c r="D5" s="809"/>
      <c r="E5" s="809"/>
      <c r="F5" s="809"/>
      <c r="G5" s="810"/>
    </row>
    <row r="6" spans="2:7" ht="25.5" x14ac:dyDescent="0.2">
      <c r="B6" s="387" t="s">
        <v>575</v>
      </c>
      <c r="C6" s="385" t="s">
        <v>571</v>
      </c>
      <c r="D6" s="385" t="s">
        <v>572</v>
      </c>
      <c r="E6" s="385" t="s">
        <v>573</v>
      </c>
      <c r="F6" s="386" t="s">
        <v>574</v>
      </c>
      <c r="G6" s="388" t="s">
        <v>576</v>
      </c>
    </row>
    <row r="7" spans="2:7" x14ac:dyDescent="0.2">
      <c r="B7" s="389" t="str">
        <f>Index!$B$4</f>
        <v>Yorkshire</v>
      </c>
      <c r="C7" s="666">
        <f>SUM(C8:C11)</f>
        <v>1881</v>
      </c>
      <c r="D7" s="666">
        <f t="shared" ref="D7:G7" si="0">SUM(D8:D11)</f>
        <v>123</v>
      </c>
      <c r="E7" s="666">
        <f t="shared" si="0"/>
        <v>40</v>
      </c>
      <c r="F7" s="666">
        <f t="shared" si="0"/>
        <v>149</v>
      </c>
      <c r="G7" s="667">
        <f t="shared" si="0"/>
        <v>1</v>
      </c>
    </row>
    <row r="8" spans="2:7" x14ac:dyDescent="0.2">
      <c r="B8" s="390" t="s">
        <v>500</v>
      </c>
      <c r="C8" s="668">
        <v>742</v>
      </c>
      <c r="D8" s="669">
        <v>62</v>
      </c>
      <c r="E8" s="669">
        <v>24</v>
      </c>
      <c r="F8" s="669">
        <v>67</v>
      </c>
      <c r="G8" s="670">
        <v>0</v>
      </c>
    </row>
    <row r="9" spans="2:7" x14ac:dyDescent="0.2">
      <c r="B9" s="390" t="s">
        <v>20</v>
      </c>
      <c r="C9" s="669">
        <v>133</v>
      </c>
      <c r="D9" s="669">
        <v>1</v>
      </c>
      <c r="E9" s="669">
        <v>0</v>
      </c>
      <c r="F9" s="669">
        <v>5</v>
      </c>
      <c r="G9" s="670">
        <v>0</v>
      </c>
    </row>
    <row r="10" spans="2:7" x14ac:dyDescent="0.2">
      <c r="B10" s="390" t="s">
        <v>501</v>
      </c>
      <c r="C10" s="669">
        <v>229</v>
      </c>
      <c r="D10" s="669">
        <v>1</v>
      </c>
      <c r="E10" s="669">
        <v>6</v>
      </c>
      <c r="F10" s="669">
        <v>8</v>
      </c>
      <c r="G10" s="670">
        <v>0</v>
      </c>
    </row>
    <row r="11" spans="2:7" ht="13.5" thickBot="1" x14ac:dyDescent="0.25">
      <c r="B11" s="398" t="s">
        <v>502</v>
      </c>
      <c r="C11" s="671">
        <v>777</v>
      </c>
      <c r="D11" s="671">
        <v>59</v>
      </c>
      <c r="E11" s="671">
        <v>10</v>
      </c>
      <c r="F11" s="671">
        <v>69</v>
      </c>
      <c r="G11" s="672">
        <v>1</v>
      </c>
    </row>
    <row r="13" spans="2:7" ht="13.5" thickBot="1" x14ac:dyDescent="0.25"/>
    <row r="14" spans="2:7" x14ac:dyDescent="0.2">
      <c r="B14" s="384" t="s">
        <v>577</v>
      </c>
      <c r="C14" s="808" t="s">
        <v>173</v>
      </c>
      <c r="D14" s="809"/>
      <c r="E14" s="809"/>
      <c r="F14" s="809"/>
      <c r="G14" s="810"/>
    </row>
    <row r="15" spans="2:7" ht="25.5" x14ac:dyDescent="0.2">
      <c r="B15" s="387" t="s">
        <v>575</v>
      </c>
      <c r="C15" s="385" t="s">
        <v>571</v>
      </c>
      <c r="D15" s="385" t="s">
        <v>572</v>
      </c>
      <c r="E15" s="385" t="s">
        <v>573</v>
      </c>
      <c r="F15" s="386" t="s">
        <v>574</v>
      </c>
      <c r="G15" s="388" t="s">
        <v>576</v>
      </c>
    </row>
    <row r="16" spans="2:7" x14ac:dyDescent="0.2">
      <c r="B16" s="389" t="str">
        <f>Index!$B$4</f>
        <v>Yorkshire</v>
      </c>
      <c r="C16" s="570">
        <f t="shared" ref="C16:G20" si="1">IF(SUM($C7:$G7)=0,0,C7/SUM($C7:$G7))</f>
        <v>0.8573381950774841</v>
      </c>
      <c r="D16" s="570">
        <f t="shared" si="1"/>
        <v>5.6061987237921607E-2</v>
      </c>
      <c r="E16" s="570">
        <f t="shared" si="1"/>
        <v>1.8231540565177756E-2</v>
      </c>
      <c r="F16" s="570">
        <f t="shared" si="1"/>
        <v>6.7912488605287147E-2</v>
      </c>
      <c r="G16" s="571">
        <f t="shared" si="1"/>
        <v>4.5578851412944393E-4</v>
      </c>
    </row>
    <row r="17" spans="2:7" x14ac:dyDescent="0.2">
      <c r="B17" s="390" t="s">
        <v>500</v>
      </c>
      <c r="C17" s="572">
        <f t="shared" si="1"/>
        <v>0.82905027932960895</v>
      </c>
      <c r="D17" s="572">
        <f t="shared" si="1"/>
        <v>6.9273743016759773E-2</v>
      </c>
      <c r="E17" s="572">
        <f t="shared" si="1"/>
        <v>2.6815642458100558E-2</v>
      </c>
      <c r="F17" s="572">
        <f t="shared" si="1"/>
        <v>7.4860335195530731E-2</v>
      </c>
      <c r="G17" s="573">
        <f t="shared" si="1"/>
        <v>0</v>
      </c>
    </row>
    <row r="18" spans="2:7" x14ac:dyDescent="0.2">
      <c r="B18" s="390" t="s">
        <v>20</v>
      </c>
      <c r="C18" s="572">
        <f t="shared" si="1"/>
        <v>0.95683453237410077</v>
      </c>
      <c r="D18" s="572">
        <f t="shared" si="1"/>
        <v>7.1942446043165471E-3</v>
      </c>
      <c r="E18" s="572">
        <f t="shared" si="1"/>
        <v>0</v>
      </c>
      <c r="F18" s="572">
        <f t="shared" si="1"/>
        <v>3.5971223021582732E-2</v>
      </c>
      <c r="G18" s="573">
        <f t="shared" si="1"/>
        <v>0</v>
      </c>
    </row>
    <row r="19" spans="2:7" x14ac:dyDescent="0.2">
      <c r="B19" s="390" t="s">
        <v>501</v>
      </c>
      <c r="C19" s="572">
        <f t="shared" si="1"/>
        <v>0.93852459016393441</v>
      </c>
      <c r="D19" s="572">
        <f t="shared" si="1"/>
        <v>4.0983606557377051E-3</v>
      </c>
      <c r="E19" s="572">
        <f t="shared" si="1"/>
        <v>2.4590163934426229E-2</v>
      </c>
      <c r="F19" s="572">
        <f t="shared" si="1"/>
        <v>3.2786885245901641E-2</v>
      </c>
      <c r="G19" s="573">
        <f t="shared" si="1"/>
        <v>0</v>
      </c>
    </row>
    <row r="20" spans="2:7" ht="13.5" thickBot="1" x14ac:dyDescent="0.25">
      <c r="B20" s="398" t="s">
        <v>502</v>
      </c>
      <c r="C20" s="574">
        <f t="shared" si="1"/>
        <v>0.84825327510917026</v>
      </c>
      <c r="D20" s="574">
        <f t="shared" si="1"/>
        <v>6.4410480349344976E-2</v>
      </c>
      <c r="E20" s="574">
        <f t="shared" si="1"/>
        <v>1.0917030567685589E-2</v>
      </c>
      <c r="F20" s="574">
        <f t="shared" si="1"/>
        <v>7.5327510917030563E-2</v>
      </c>
      <c r="G20" s="575">
        <f t="shared" si="1"/>
        <v>1.0917030567685589E-3</v>
      </c>
    </row>
  </sheetData>
  <mergeCells count="2">
    <mergeCell ref="C5:G5"/>
    <mergeCell ref="C14:G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4:H20"/>
  <sheetViews>
    <sheetView workbookViewId="0"/>
  </sheetViews>
  <sheetFormatPr defaultRowHeight="12.75" x14ac:dyDescent="0.2"/>
  <cols>
    <col min="1" max="1" width="9" style="355"/>
    <col min="2" max="8" width="15.625" style="355" customWidth="1"/>
    <col min="9" max="16384" width="9" style="355"/>
  </cols>
  <sheetData>
    <row r="4" spans="2:8" ht="13.5" thickBot="1" x14ac:dyDescent="0.25"/>
    <row r="5" spans="2:8" x14ac:dyDescent="0.2">
      <c r="B5" s="392" t="s">
        <v>569</v>
      </c>
      <c r="C5" s="811" t="s">
        <v>176</v>
      </c>
      <c r="D5" s="809"/>
      <c r="E5" s="809"/>
      <c r="F5" s="809"/>
      <c r="G5" s="809"/>
      <c r="H5" s="810"/>
    </row>
    <row r="6" spans="2:8" ht="25.5" customHeight="1" x14ac:dyDescent="0.2">
      <c r="B6" s="393" t="s">
        <v>570</v>
      </c>
      <c r="C6" s="394" t="s">
        <v>578</v>
      </c>
      <c r="D6" s="394" t="s">
        <v>579</v>
      </c>
      <c r="E6" s="394" t="s">
        <v>580</v>
      </c>
      <c r="F6" s="394" t="s">
        <v>581</v>
      </c>
      <c r="G6" s="394" t="s">
        <v>582</v>
      </c>
      <c r="H6" s="395" t="s">
        <v>583</v>
      </c>
    </row>
    <row r="7" spans="2:8" x14ac:dyDescent="0.2">
      <c r="B7" s="389" t="str">
        <f>Index!$B$4</f>
        <v>Yorkshire</v>
      </c>
      <c r="C7" s="673">
        <f>SUM(C8:C11)</f>
        <v>1487</v>
      </c>
      <c r="D7" s="673">
        <f t="shared" ref="D7:H7" si="0">SUM(D8:D11)</f>
        <v>438</v>
      </c>
      <c r="E7" s="673">
        <f t="shared" si="0"/>
        <v>157</v>
      </c>
      <c r="F7" s="673">
        <f t="shared" si="0"/>
        <v>58</v>
      </c>
      <c r="G7" s="673">
        <f t="shared" si="0"/>
        <v>19</v>
      </c>
      <c r="H7" s="674">
        <f t="shared" si="0"/>
        <v>34</v>
      </c>
    </row>
    <row r="8" spans="2:8" x14ac:dyDescent="0.2">
      <c r="B8" s="390" t="s">
        <v>500</v>
      </c>
      <c r="C8" s="675">
        <v>607</v>
      </c>
      <c r="D8" s="675">
        <v>191</v>
      </c>
      <c r="E8" s="675">
        <v>62</v>
      </c>
      <c r="F8" s="675">
        <v>18</v>
      </c>
      <c r="G8" s="675">
        <v>6</v>
      </c>
      <c r="H8" s="676">
        <v>12</v>
      </c>
    </row>
    <row r="9" spans="2:8" x14ac:dyDescent="0.2">
      <c r="B9" s="390" t="s">
        <v>20</v>
      </c>
      <c r="C9" s="675">
        <v>78</v>
      </c>
      <c r="D9" s="675">
        <v>19</v>
      </c>
      <c r="E9" s="675">
        <v>17</v>
      </c>
      <c r="F9" s="675">
        <v>14</v>
      </c>
      <c r="G9" s="675">
        <v>5</v>
      </c>
      <c r="H9" s="676">
        <v>6</v>
      </c>
    </row>
    <row r="10" spans="2:8" x14ac:dyDescent="0.2">
      <c r="B10" s="390" t="s">
        <v>501</v>
      </c>
      <c r="C10" s="675">
        <v>166</v>
      </c>
      <c r="D10" s="675">
        <v>55</v>
      </c>
      <c r="E10" s="675">
        <v>14</v>
      </c>
      <c r="F10" s="675">
        <v>3</v>
      </c>
      <c r="G10" s="675">
        <v>2</v>
      </c>
      <c r="H10" s="676">
        <v>3</v>
      </c>
    </row>
    <row r="11" spans="2:8" ht="13.5" thickBot="1" x14ac:dyDescent="0.25">
      <c r="B11" s="397" t="s">
        <v>502</v>
      </c>
      <c r="C11" s="677">
        <v>636</v>
      </c>
      <c r="D11" s="677">
        <v>173</v>
      </c>
      <c r="E11" s="677">
        <v>64</v>
      </c>
      <c r="F11" s="677">
        <v>23</v>
      </c>
      <c r="G11" s="677">
        <v>6</v>
      </c>
      <c r="H11" s="678">
        <v>13</v>
      </c>
    </row>
    <row r="13" spans="2:8" ht="13.5" thickBot="1" x14ac:dyDescent="0.25"/>
    <row r="14" spans="2:8" x14ac:dyDescent="0.2">
      <c r="B14" s="392" t="s">
        <v>577</v>
      </c>
      <c r="C14" s="811" t="s">
        <v>176</v>
      </c>
      <c r="D14" s="809"/>
      <c r="E14" s="809"/>
      <c r="F14" s="809"/>
      <c r="G14" s="809"/>
      <c r="H14" s="810"/>
    </row>
    <row r="15" spans="2:8" x14ac:dyDescent="0.2">
      <c r="B15" s="393" t="s">
        <v>570</v>
      </c>
      <c r="C15" s="394" t="s">
        <v>578</v>
      </c>
      <c r="D15" s="394" t="s">
        <v>579</v>
      </c>
      <c r="E15" s="394" t="s">
        <v>580</v>
      </c>
      <c r="F15" s="394" t="s">
        <v>581</v>
      </c>
      <c r="G15" s="394" t="s">
        <v>582</v>
      </c>
      <c r="H15" s="395" t="s">
        <v>583</v>
      </c>
    </row>
    <row r="16" spans="2:8" x14ac:dyDescent="0.2">
      <c r="B16" s="389" t="str">
        <f>Index!$B$4</f>
        <v>Yorkshire</v>
      </c>
      <c r="C16" s="576">
        <f t="shared" ref="C16:H20" si="1">IF(SUM($C7:$H7)=0,0,C7/SUM($C7:$H7))</f>
        <v>0.67806657546739624</v>
      </c>
      <c r="D16" s="576">
        <f t="shared" si="1"/>
        <v>0.19972640218878249</v>
      </c>
      <c r="E16" s="576">
        <f t="shared" si="1"/>
        <v>7.159142726858185E-2</v>
      </c>
      <c r="F16" s="576">
        <f t="shared" si="1"/>
        <v>2.6447788417692658E-2</v>
      </c>
      <c r="G16" s="576">
        <f t="shared" si="1"/>
        <v>8.6639306885544914E-3</v>
      </c>
      <c r="H16" s="577">
        <f t="shared" si="1"/>
        <v>1.5503875968992248E-2</v>
      </c>
    </row>
    <row r="17" spans="2:8" x14ac:dyDescent="0.2">
      <c r="B17" s="390" t="s">
        <v>500</v>
      </c>
      <c r="C17" s="578">
        <f t="shared" si="1"/>
        <v>0.6774553571428571</v>
      </c>
      <c r="D17" s="578">
        <f t="shared" si="1"/>
        <v>0.21316964285714285</v>
      </c>
      <c r="E17" s="578">
        <f t="shared" si="1"/>
        <v>6.9196428571428575E-2</v>
      </c>
      <c r="F17" s="578">
        <f t="shared" si="1"/>
        <v>2.0089285714285716E-2</v>
      </c>
      <c r="G17" s="578">
        <f t="shared" si="1"/>
        <v>6.6964285714285711E-3</v>
      </c>
      <c r="H17" s="579">
        <f t="shared" si="1"/>
        <v>1.3392857142857142E-2</v>
      </c>
    </row>
    <row r="18" spans="2:8" x14ac:dyDescent="0.2">
      <c r="B18" s="390" t="s">
        <v>20</v>
      </c>
      <c r="C18" s="578">
        <f t="shared" si="1"/>
        <v>0.5611510791366906</v>
      </c>
      <c r="D18" s="578">
        <f t="shared" si="1"/>
        <v>0.1366906474820144</v>
      </c>
      <c r="E18" s="578">
        <f t="shared" si="1"/>
        <v>0.1223021582733813</v>
      </c>
      <c r="F18" s="578">
        <f t="shared" si="1"/>
        <v>0.10071942446043165</v>
      </c>
      <c r="G18" s="578">
        <f t="shared" si="1"/>
        <v>3.5971223021582732E-2</v>
      </c>
      <c r="H18" s="579">
        <f t="shared" si="1"/>
        <v>4.3165467625899283E-2</v>
      </c>
    </row>
    <row r="19" spans="2:8" x14ac:dyDescent="0.2">
      <c r="B19" s="390" t="s">
        <v>501</v>
      </c>
      <c r="C19" s="578">
        <f t="shared" si="1"/>
        <v>0.6831275720164609</v>
      </c>
      <c r="D19" s="578">
        <f t="shared" si="1"/>
        <v>0.22633744855967078</v>
      </c>
      <c r="E19" s="578">
        <f t="shared" si="1"/>
        <v>5.7613168724279837E-2</v>
      </c>
      <c r="F19" s="578">
        <f t="shared" si="1"/>
        <v>1.2345679012345678E-2</v>
      </c>
      <c r="G19" s="578">
        <f t="shared" si="1"/>
        <v>8.23045267489712E-3</v>
      </c>
      <c r="H19" s="579">
        <f t="shared" si="1"/>
        <v>1.2345679012345678E-2</v>
      </c>
    </row>
    <row r="20" spans="2:8" ht="13.5" thickBot="1" x14ac:dyDescent="0.25">
      <c r="B20" s="396" t="s">
        <v>502</v>
      </c>
      <c r="C20" s="580">
        <f t="shared" si="1"/>
        <v>0.69508196721311477</v>
      </c>
      <c r="D20" s="580">
        <f t="shared" si="1"/>
        <v>0.18907103825136612</v>
      </c>
      <c r="E20" s="580">
        <f t="shared" si="1"/>
        <v>6.9945355191256831E-2</v>
      </c>
      <c r="F20" s="580">
        <f t="shared" si="1"/>
        <v>2.5136612021857924E-2</v>
      </c>
      <c r="G20" s="580">
        <f t="shared" si="1"/>
        <v>6.5573770491803279E-3</v>
      </c>
      <c r="H20" s="581">
        <f t="shared" si="1"/>
        <v>1.4207650273224045E-2</v>
      </c>
    </row>
  </sheetData>
  <mergeCells count="2">
    <mergeCell ref="C5:H5"/>
    <mergeCell ref="C14:H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K56"/>
  <sheetViews>
    <sheetView workbookViewId="0"/>
  </sheetViews>
  <sheetFormatPr defaultRowHeight="12.75" x14ac:dyDescent="0.2"/>
  <cols>
    <col min="1" max="1" width="9" style="355"/>
    <col min="2" max="2" width="31.25" style="355" customWidth="1"/>
    <col min="3" max="3" width="46.25" style="355" bestFit="1" customWidth="1"/>
    <col min="4" max="5" width="31.25" style="355" customWidth="1"/>
    <col min="6" max="6" width="29.625" style="355" bestFit="1" customWidth="1"/>
    <col min="7" max="7" width="50.875" style="355" bestFit="1" customWidth="1"/>
    <col min="8" max="16384" width="9" style="355"/>
  </cols>
  <sheetData>
    <row r="3" spans="1:6" x14ac:dyDescent="0.2">
      <c r="A3" s="358"/>
      <c r="B3" s="358" t="str">
        <f>Index!$B$4</f>
        <v>Yorkshire</v>
      </c>
      <c r="C3" s="391"/>
    </row>
    <row r="4" spans="1:6" x14ac:dyDescent="0.2">
      <c r="A4" s="358"/>
    </row>
    <row r="5" spans="1:6" x14ac:dyDescent="0.2">
      <c r="B5" s="399" t="s">
        <v>584</v>
      </c>
    </row>
    <row r="6" spans="1:6" x14ac:dyDescent="0.2">
      <c r="B6" s="400"/>
      <c r="C6" s="401" t="s">
        <v>585</v>
      </c>
      <c r="D6" s="402" t="s">
        <v>586</v>
      </c>
      <c r="E6" s="391"/>
      <c r="F6" s="391"/>
    </row>
    <row r="7" spans="1:6" x14ac:dyDescent="0.2">
      <c r="B7" s="403" t="s">
        <v>500</v>
      </c>
      <c r="C7" s="404">
        <v>370</v>
      </c>
      <c r="D7" s="405">
        <v>941.73569999999995</v>
      </c>
      <c r="E7" s="391"/>
      <c r="F7" s="391"/>
    </row>
    <row r="8" spans="1:6" x14ac:dyDescent="0.2">
      <c r="B8" s="403" t="s">
        <v>20</v>
      </c>
      <c r="C8" s="404">
        <v>110</v>
      </c>
      <c r="D8" s="405">
        <v>154.85050000000001</v>
      </c>
      <c r="E8" s="391"/>
      <c r="F8" s="391"/>
    </row>
    <row r="9" spans="1:6" x14ac:dyDescent="0.2">
      <c r="B9" s="403" t="s">
        <v>501</v>
      </c>
      <c r="C9" s="404">
        <v>156</v>
      </c>
      <c r="D9" s="405">
        <v>247.88849999999999</v>
      </c>
      <c r="E9" s="391"/>
      <c r="F9" s="391"/>
    </row>
    <row r="10" spans="1:6" x14ac:dyDescent="0.2">
      <c r="B10" s="406" t="s">
        <v>502</v>
      </c>
      <c r="C10" s="407">
        <v>376</v>
      </c>
      <c r="D10" s="408">
        <v>969.05529999999999</v>
      </c>
      <c r="E10" s="391"/>
      <c r="F10" s="391"/>
    </row>
    <row r="11" spans="1:6" x14ac:dyDescent="0.2">
      <c r="B11" s="391"/>
      <c r="C11" s="391"/>
      <c r="D11" s="391"/>
      <c r="E11" s="391"/>
      <c r="F11" s="391"/>
    </row>
    <row r="12" spans="1:6" x14ac:dyDescent="0.2">
      <c r="B12" s="409"/>
      <c r="C12" s="410" t="s">
        <v>587</v>
      </c>
      <c r="D12" s="410" t="s">
        <v>588</v>
      </c>
      <c r="E12" s="410" t="s">
        <v>589</v>
      </c>
      <c r="F12" s="410" t="s">
        <v>590</v>
      </c>
    </row>
    <row r="13" spans="1:6" x14ac:dyDescent="0.2">
      <c r="B13" s="411" t="s">
        <v>500</v>
      </c>
      <c r="C13" s="412" t="s">
        <v>591</v>
      </c>
      <c r="D13" s="355">
        <v>45</v>
      </c>
      <c r="E13" s="413">
        <v>104.0466</v>
      </c>
      <c r="F13" s="537">
        <f>IF(D$7=0,0,E13/D$7*100)</f>
        <v>11.048386505895444</v>
      </c>
    </row>
    <row r="14" spans="1:6" x14ac:dyDescent="0.2">
      <c r="B14" s="406"/>
      <c r="C14" s="407" t="s">
        <v>592</v>
      </c>
      <c r="D14" s="414">
        <f>C7-D13</f>
        <v>325</v>
      </c>
      <c r="E14" s="415">
        <f>D7-E13</f>
        <v>837.68909999999994</v>
      </c>
      <c r="F14" s="538">
        <f>IF(D$7=0,0,E14/D$7*100)</f>
        <v>88.951613494104549</v>
      </c>
    </row>
    <row r="15" spans="1:6" x14ac:dyDescent="0.2">
      <c r="B15" s="404"/>
      <c r="C15" s="404"/>
      <c r="D15" s="404"/>
      <c r="E15" s="416"/>
      <c r="F15" s="417"/>
    </row>
    <row r="16" spans="1:6" x14ac:dyDescent="0.2">
      <c r="B16" s="411" t="s">
        <v>20</v>
      </c>
      <c r="C16" s="412" t="s">
        <v>591</v>
      </c>
      <c r="D16" s="412">
        <v>9</v>
      </c>
      <c r="E16" s="413">
        <v>10.882759999999999</v>
      </c>
      <c r="F16" s="537">
        <f>IF(D$8=0,0,E16/D$8*100)</f>
        <v>7.0279140202969952</v>
      </c>
    </row>
    <row r="17" spans="2:11" x14ac:dyDescent="0.2">
      <c r="B17" s="406"/>
      <c r="C17" s="407" t="s">
        <v>592</v>
      </c>
      <c r="D17" s="414">
        <f>C8-D16</f>
        <v>101</v>
      </c>
      <c r="E17" s="415">
        <f>D8-E16</f>
        <v>143.96774000000002</v>
      </c>
      <c r="F17" s="538">
        <f>IF(D$8=0,0,E17/D$8*100)</f>
        <v>92.97208597970301</v>
      </c>
    </row>
    <row r="18" spans="2:11" x14ac:dyDescent="0.2">
      <c r="B18" s="404"/>
      <c r="C18" s="404"/>
      <c r="D18" s="404"/>
      <c r="E18" s="416"/>
      <c r="F18" s="417"/>
    </row>
    <row r="19" spans="2:11" x14ac:dyDescent="0.2">
      <c r="B19" s="411" t="s">
        <v>501</v>
      </c>
      <c r="C19" s="412" t="s">
        <v>591</v>
      </c>
      <c r="D19" s="412">
        <v>20</v>
      </c>
      <c r="E19" s="413">
        <v>36.967140000000001</v>
      </c>
      <c r="F19" s="537">
        <f>IF(D$9=0,0,E19/D$9*100)</f>
        <v>14.912809589795412</v>
      </c>
    </row>
    <row r="20" spans="2:11" x14ac:dyDescent="0.2">
      <c r="B20" s="406"/>
      <c r="C20" s="407" t="s">
        <v>592</v>
      </c>
      <c r="D20" s="414">
        <f>C9-D19</f>
        <v>136</v>
      </c>
      <c r="E20" s="415">
        <f>D9-E19</f>
        <v>210.92135999999999</v>
      </c>
      <c r="F20" s="538">
        <f>IF(D$9=0,0,E20/D$9*100)</f>
        <v>85.087190410204585</v>
      </c>
    </row>
    <row r="21" spans="2:11" x14ac:dyDescent="0.2">
      <c r="B21" s="404"/>
      <c r="C21" s="404"/>
      <c r="D21" s="404"/>
      <c r="E21" s="416"/>
      <c r="F21" s="417"/>
    </row>
    <row r="22" spans="2:11" x14ac:dyDescent="0.2">
      <c r="B22" s="411" t="s">
        <v>502</v>
      </c>
      <c r="C22" s="412" t="s">
        <v>591</v>
      </c>
      <c r="D22" s="412">
        <v>49</v>
      </c>
      <c r="E22" s="413">
        <v>111.2714</v>
      </c>
      <c r="F22" s="537">
        <f>IF(D$10=0,0,E22/D$10*100)</f>
        <v>11.482461320834839</v>
      </c>
    </row>
    <row r="23" spans="2:11" x14ac:dyDescent="0.2">
      <c r="B23" s="406"/>
      <c r="C23" s="407" t="s">
        <v>592</v>
      </c>
      <c r="D23" s="414">
        <f>C10-D22</f>
        <v>327</v>
      </c>
      <c r="E23" s="415">
        <f>D10-E22</f>
        <v>857.78390000000002</v>
      </c>
      <c r="F23" s="538">
        <f>IF(D$10=0,0,E23/D$10*100)</f>
        <v>88.51753867916517</v>
      </c>
    </row>
    <row r="24" spans="2:11" x14ac:dyDescent="0.2">
      <c r="B24" s="399" t="s">
        <v>593</v>
      </c>
      <c r="C24" s="404"/>
      <c r="D24" s="404"/>
      <c r="E24" s="404"/>
      <c r="F24" s="417"/>
    </row>
    <row r="25" spans="2:11" x14ac:dyDescent="0.2">
      <c r="B25" s="418"/>
      <c r="C25" s="401" t="s">
        <v>182</v>
      </c>
      <c r="D25" s="401" t="s">
        <v>588</v>
      </c>
      <c r="E25" s="401" t="s">
        <v>589</v>
      </c>
      <c r="F25" s="402" t="s">
        <v>594</v>
      </c>
      <c r="G25" s="402" t="s">
        <v>595</v>
      </c>
    </row>
    <row r="26" spans="2:11" x14ac:dyDescent="0.2">
      <c r="B26" s="411" t="s">
        <v>500</v>
      </c>
      <c r="C26" s="412" t="s">
        <v>596</v>
      </c>
      <c r="D26" s="412">
        <v>24</v>
      </c>
      <c r="E26" s="413">
        <v>66.931830000000005</v>
      </c>
      <c r="F26" s="539">
        <f>IF(D$7=0,0,E26/D$7*100)</f>
        <v>7.1072839226547337</v>
      </c>
      <c r="G26" s="537">
        <f>IF(E$13=0,0,E26/E$13*100)</f>
        <v>64.32870463811409</v>
      </c>
      <c r="I26" s="355" t="s">
        <v>597</v>
      </c>
      <c r="J26" s="355">
        <v>12</v>
      </c>
      <c r="K26" s="355" t="s">
        <v>598</v>
      </c>
    </row>
    <row r="27" spans="2:11" x14ac:dyDescent="0.2">
      <c r="B27" s="403"/>
      <c r="C27" s="404" t="s">
        <v>599</v>
      </c>
      <c r="D27" s="404">
        <v>3</v>
      </c>
      <c r="E27" s="416">
        <v>3.6977280000000001</v>
      </c>
      <c r="F27" s="540">
        <f t="shared" ref="F27:F32" si="0">IF(D$7=0,0,E27/D$7*100)</f>
        <v>0.39265029455716721</v>
      </c>
      <c r="G27" s="541">
        <f t="shared" ref="G27:G32" si="1">IF(E$13=0,0,E27/E$13*100)</f>
        <v>3.5539152648909242</v>
      </c>
      <c r="I27" s="355" t="s">
        <v>597</v>
      </c>
      <c r="J27" s="355">
        <v>15</v>
      </c>
      <c r="K27" s="355" t="s">
        <v>600</v>
      </c>
    </row>
    <row r="28" spans="2:11" x14ac:dyDescent="0.2">
      <c r="B28" s="403"/>
      <c r="C28" s="404" t="s">
        <v>601</v>
      </c>
      <c r="D28" s="404">
        <v>13</v>
      </c>
      <c r="E28" s="416">
        <v>26.408850000000001</v>
      </c>
      <c r="F28" s="540">
        <f t="shared" si="0"/>
        <v>2.8042740654304605</v>
      </c>
      <c r="G28" s="541">
        <f t="shared" si="1"/>
        <v>25.381752022651387</v>
      </c>
      <c r="I28" s="355" t="s">
        <v>597</v>
      </c>
      <c r="J28" s="355">
        <v>16</v>
      </c>
      <c r="K28" s="355" t="s">
        <v>602</v>
      </c>
    </row>
    <row r="29" spans="2:11" x14ac:dyDescent="0.2">
      <c r="B29" s="403"/>
      <c r="C29" s="404" t="s">
        <v>603</v>
      </c>
      <c r="D29" s="419">
        <v>1</v>
      </c>
      <c r="E29" s="416">
        <v>2.1360060000000001</v>
      </c>
      <c r="F29" s="540">
        <f t="shared" si="0"/>
        <v>0.22681586776417206</v>
      </c>
      <c r="G29" s="541">
        <f t="shared" si="1"/>
        <v>2.0529320515999561</v>
      </c>
      <c r="I29" s="355" t="s">
        <v>597</v>
      </c>
      <c r="J29" s="355">
        <v>17</v>
      </c>
      <c r="K29" s="355" t="s">
        <v>604</v>
      </c>
    </row>
    <row r="30" spans="2:11" x14ac:dyDescent="0.2">
      <c r="B30" s="403"/>
      <c r="C30" s="404" t="s">
        <v>605</v>
      </c>
      <c r="D30" s="419">
        <v>7</v>
      </c>
      <c r="E30" s="416">
        <v>10.028040000000001</v>
      </c>
      <c r="F30" s="540">
        <f t="shared" si="0"/>
        <v>1.0648465381529022</v>
      </c>
      <c r="G30" s="541">
        <f t="shared" si="1"/>
        <v>9.6380275761053227</v>
      </c>
      <c r="I30" s="355" t="s">
        <v>597</v>
      </c>
      <c r="J30" s="355">
        <v>18</v>
      </c>
      <c r="K30" s="355" t="s">
        <v>605</v>
      </c>
    </row>
    <row r="31" spans="2:11" x14ac:dyDescent="0.2">
      <c r="B31" s="403"/>
      <c r="C31" s="404" t="s">
        <v>606</v>
      </c>
      <c r="D31" s="419">
        <v>2</v>
      </c>
      <c r="E31" s="416">
        <v>2.078643</v>
      </c>
      <c r="F31" s="540">
        <f t="shared" si="0"/>
        <v>0.22072466829068921</v>
      </c>
      <c r="G31" s="541">
        <f t="shared" si="1"/>
        <v>1.997800024219917</v>
      </c>
      <c r="I31" s="355" t="s">
        <v>597</v>
      </c>
      <c r="J31" s="355">
        <v>19</v>
      </c>
      <c r="K31" s="355" t="s">
        <v>607</v>
      </c>
    </row>
    <row r="32" spans="2:11" x14ac:dyDescent="0.2">
      <c r="B32" s="406"/>
      <c r="C32" s="407" t="s">
        <v>608</v>
      </c>
      <c r="D32" s="407">
        <v>0</v>
      </c>
      <c r="E32" s="420">
        <v>0</v>
      </c>
      <c r="F32" s="542">
        <f t="shared" si="0"/>
        <v>0</v>
      </c>
      <c r="G32" s="538">
        <f t="shared" si="1"/>
        <v>0</v>
      </c>
      <c r="I32" s="355" t="s">
        <v>597</v>
      </c>
      <c r="J32" s="355">
        <v>20</v>
      </c>
      <c r="K32" s="355" t="s">
        <v>606</v>
      </c>
    </row>
    <row r="33" spans="2:7" x14ac:dyDescent="0.2">
      <c r="B33" s="354"/>
      <c r="C33" s="354"/>
      <c r="D33" s="354"/>
      <c r="E33" s="354"/>
      <c r="F33" s="354"/>
      <c r="G33" s="364"/>
    </row>
    <row r="34" spans="2:7" x14ac:dyDescent="0.2">
      <c r="B34" s="411" t="s">
        <v>20</v>
      </c>
      <c r="C34" s="412" t="s">
        <v>596</v>
      </c>
      <c r="D34" s="421">
        <v>0</v>
      </c>
      <c r="E34" s="422">
        <v>0</v>
      </c>
      <c r="F34" s="539">
        <f>IF(D$8=0,0,E34/D$8*100)</f>
        <v>0</v>
      </c>
      <c r="G34" s="537">
        <f t="shared" ref="G34:G40" si="2">IF(E$16=0,0,E34/E$16*100)</f>
        <v>0</v>
      </c>
    </row>
    <row r="35" spans="2:7" x14ac:dyDescent="0.2">
      <c r="B35" s="423"/>
      <c r="C35" s="404" t="s">
        <v>599</v>
      </c>
      <c r="D35" s="365">
        <v>2</v>
      </c>
      <c r="E35" s="424">
        <v>3.145089</v>
      </c>
      <c r="F35" s="540">
        <f t="shared" ref="F35:F40" si="3">IF(D$8=0,0,E35/D$8*100)</f>
        <v>2.0310486566075019</v>
      </c>
      <c r="G35" s="541">
        <f t="shared" si="2"/>
        <v>28.89973683146555</v>
      </c>
    </row>
    <row r="36" spans="2:7" x14ac:dyDescent="0.2">
      <c r="B36" s="423"/>
      <c r="C36" s="404" t="s">
        <v>601</v>
      </c>
      <c r="D36" s="365">
        <v>2</v>
      </c>
      <c r="E36" s="424">
        <v>2.5999780000000001</v>
      </c>
      <c r="F36" s="540">
        <f t="shared" si="3"/>
        <v>1.6790246076054001</v>
      </c>
      <c r="G36" s="541">
        <f t="shared" si="2"/>
        <v>23.890796084816721</v>
      </c>
    </row>
    <row r="37" spans="2:7" x14ac:dyDescent="0.2">
      <c r="B37" s="423"/>
      <c r="C37" s="404" t="s">
        <v>603</v>
      </c>
      <c r="D37" s="365">
        <v>0</v>
      </c>
      <c r="E37" s="424">
        <v>0</v>
      </c>
      <c r="F37" s="540">
        <f t="shared" si="3"/>
        <v>0</v>
      </c>
      <c r="G37" s="541">
        <f t="shared" si="2"/>
        <v>0</v>
      </c>
    </row>
    <row r="38" spans="2:7" x14ac:dyDescent="0.2">
      <c r="B38" s="423"/>
      <c r="C38" s="404" t="s">
        <v>605</v>
      </c>
      <c r="D38" s="365">
        <v>4</v>
      </c>
      <c r="E38" s="424">
        <v>4.1375780000000004</v>
      </c>
      <c r="F38" s="540">
        <f t="shared" si="3"/>
        <v>2.6719823313453945</v>
      </c>
      <c r="G38" s="541">
        <f t="shared" si="2"/>
        <v>38.019564889788995</v>
      </c>
    </row>
    <row r="39" spans="2:7" x14ac:dyDescent="0.2">
      <c r="B39" s="423"/>
      <c r="C39" s="404" t="s">
        <v>606</v>
      </c>
      <c r="D39" s="365">
        <v>1</v>
      </c>
      <c r="E39" s="424">
        <v>1.000111</v>
      </c>
      <c r="F39" s="540">
        <f t="shared" si="3"/>
        <v>0.64585584160206122</v>
      </c>
      <c r="G39" s="541">
        <f t="shared" si="2"/>
        <v>9.189865438546839</v>
      </c>
    </row>
    <row r="40" spans="2:7" x14ac:dyDescent="0.2">
      <c r="B40" s="425"/>
      <c r="C40" s="407" t="s">
        <v>608</v>
      </c>
      <c r="D40" s="426">
        <v>0</v>
      </c>
      <c r="E40" s="427">
        <v>0</v>
      </c>
      <c r="F40" s="542">
        <f t="shared" si="3"/>
        <v>0</v>
      </c>
      <c r="G40" s="538">
        <f t="shared" si="2"/>
        <v>0</v>
      </c>
    </row>
    <row r="41" spans="2:7" x14ac:dyDescent="0.2">
      <c r="B41" s="354"/>
      <c r="C41" s="354"/>
      <c r="D41" s="354"/>
      <c r="E41" s="354"/>
      <c r="F41" s="354"/>
      <c r="G41" s="364"/>
    </row>
    <row r="42" spans="2:7" x14ac:dyDescent="0.2">
      <c r="B42" s="411" t="s">
        <v>501</v>
      </c>
      <c r="C42" s="412" t="s">
        <v>596</v>
      </c>
      <c r="D42" s="421">
        <v>7</v>
      </c>
      <c r="E42" s="422">
        <v>13.48743</v>
      </c>
      <c r="F42" s="539">
        <f>IF(D$9=0,0,E42/D$9*100)</f>
        <v>5.4409260615155608</v>
      </c>
      <c r="G42" s="537">
        <f t="shared" ref="G42:G48" si="4">IF(E$19=0,0,E42/E$19*100)</f>
        <v>36.484916063292964</v>
      </c>
    </row>
    <row r="43" spans="2:7" x14ac:dyDescent="0.2">
      <c r="B43" s="423"/>
      <c r="C43" s="404" t="s">
        <v>599</v>
      </c>
      <c r="D43" s="365">
        <v>6</v>
      </c>
      <c r="E43" s="424">
        <v>8.8519659999999991</v>
      </c>
      <c r="F43" s="540">
        <f t="shared" ref="F43:F48" si="5">IF(D$9=0,0,E43/D$9*100)</f>
        <v>3.5709466151112292</v>
      </c>
      <c r="G43" s="543">
        <f t="shared" si="4"/>
        <v>23.945498623913018</v>
      </c>
    </row>
    <row r="44" spans="2:7" x14ac:dyDescent="0.2">
      <c r="B44" s="423"/>
      <c r="C44" s="404" t="s">
        <v>601</v>
      </c>
      <c r="D44" s="365">
        <v>8</v>
      </c>
      <c r="E44" s="424">
        <v>16.647629999999999</v>
      </c>
      <c r="F44" s="540">
        <f t="shared" si="5"/>
        <v>6.7157734223249568</v>
      </c>
      <c r="G44" s="543">
        <f t="shared" si="4"/>
        <v>45.03358929038059</v>
      </c>
    </row>
    <row r="45" spans="2:7" x14ac:dyDescent="0.2">
      <c r="B45" s="423"/>
      <c r="C45" s="404" t="s">
        <v>603</v>
      </c>
      <c r="D45" s="365">
        <v>1</v>
      </c>
      <c r="E45" s="424">
        <v>2.1360060000000001</v>
      </c>
      <c r="F45" s="540">
        <f t="shared" si="5"/>
        <v>0.86168015055155844</v>
      </c>
      <c r="G45" s="543">
        <f t="shared" si="4"/>
        <v>5.7781207851080723</v>
      </c>
    </row>
    <row r="46" spans="2:7" x14ac:dyDescent="0.2">
      <c r="B46" s="423"/>
      <c r="C46" s="404" t="s">
        <v>605</v>
      </c>
      <c r="D46" s="365">
        <v>1</v>
      </c>
      <c r="E46" s="424">
        <v>1</v>
      </c>
      <c r="F46" s="540">
        <f t="shared" si="5"/>
        <v>0.40340717701708628</v>
      </c>
      <c r="G46" s="543">
        <f t="shared" si="4"/>
        <v>2.7051051285006089</v>
      </c>
    </row>
    <row r="47" spans="2:7" x14ac:dyDescent="0.2">
      <c r="B47" s="423"/>
      <c r="C47" s="404" t="s">
        <v>606</v>
      </c>
      <c r="D47" s="365">
        <v>0</v>
      </c>
      <c r="E47" s="424">
        <v>0</v>
      </c>
      <c r="F47" s="540">
        <f t="shared" si="5"/>
        <v>0</v>
      </c>
      <c r="G47" s="543">
        <f t="shared" si="4"/>
        <v>0</v>
      </c>
    </row>
    <row r="48" spans="2:7" x14ac:dyDescent="0.2">
      <c r="B48" s="425"/>
      <c r="C48" s="407" t="s">
        <v>608</v>
      </c>
      <c r="D48" s="426">
        <v>0</v>
      </c>
      <c r="E48" s="427">
        <v>0</v>
      </c>
      <c r="F48" s="542">
        <f t="shared" si="5"/>
        <v>0</v>
      </c>
      <c r="G48" s="544">
        <f t="shared" si="4"/>
        <v>0</v>
      </c>
    </row>
    <row r="49" spans="2:7" x14ac:dyDescent="0.2">
      <c r="B49" s="354"/>
      <c r="C49" s="354"/>
      <c r="D49" s="354"/>
      <c r="E49" s="354"/>
      <c r="F49" s="354"/>
      <c r="G49" s="364"/>
    </row>
    <row r="50" spans="2:7" x14ac:dyDescent="0.2">
      <c r="B50" s="411" t="s">
        <v>502</v>
      </c>
      <c r="C50" s="412" t="s">
        <v>596</v>
      </c>
      <c r="D50" s="421">
        <v>23</v>
      </c>
      <c r="E50" s="422">
        <v>68.00788</v>
      </c>
      <c r="F50" s="539">
        <f>IF(D$10=0,0,E50/D$10*100)</f>
        <v>7.0179565603737988</v>
      </c>
      <c r="G50" s="545">
        <f t="shared" ref="G50:G56" si="6">IF(E$22=0,0,E50/E$22*100)</f>
        <v>61.118921843348787</v>
      </c>
    </row>
    <row r="51" spans="2:7" x14ac:dyDescent="0.2">
      <c r="B51" s="423"/>
      <c r="C51" s="404" t="s">
        <v>599</v>
      </c>
      <c r="D51" s="365">
        <v>7</v>
      </c>
      <c r="E51" s="424">
        <v>10.504189999999999</v>
      </c>
      <c r="F51" s="540">
        <f t="shared" ref="F51:F56" si="7">IF(D$10=0,0,E51/D$10*100)</f>
        <v>1.0839618750343762</v>
      </c>
      <c r="G51" s="543">
        <f t="shared" si="6"/>
        <v>9.4401526358075838</v>
      </c>
    </row>
    <row r="52" spans="2:7" x14ac:dyDescent="0.2">
      <c r="B52" s="423"/>
      <c r="C52" s="404" t="s">
        <v>601</v>
      </c>
      <c r="D52" s="365">
        <v>14</v>
      </c>
      <c r="E52" s="424">
        <v>28.318919999999999</v>
      </c>
      <c r="F52" s="540">
        <f t="shared" si="7"/>
        <v>2.922322389651034</v>
      </c>
      <c r="G52" s="543">
        <f t="shared" si="6"/>
        <v>25.450313377921006</v>
      </c>
    </row>
    <row r="53" spans="2:7" x14ac:dyDescent="0.2">
      <c r="B53" s="423"/>
      <c r="C53" s="404" t="s">
        <v>603</v>
      </c>
      <c r="D53" s="365">
        <v>1</v>
      </c>
      <c r="E53" s="424">
        <v>2.1360060000000001</v>
      </c>
      <c r="F53" s="540">
        <f t="shared" si="7"/>
        <v>0.22042147646269519</v>
      </c>
      <c r="G53" s="543">
        <f t="shared" si="6"/>
        <v>1.9196361329146574</v>
      </c>
    </row>
    <row r="54" spans="2:7" x14ac:dyDescent="0.2">
      <c r="B54" s="423"/>
      <c r="C54" s="404" t="s">
        <v>605</v>
      </c>
      <c r="D54" s="365">
        <v>6</v>
      </c>
      <c r="E54" s="424">
        <v>6.4601990000000002</v>
      </c>
      <c r="F54" s="540">
        <f t="shared" si="7"/>
        <v>0.66664915820593518</v>
      </c>
      <c r="G54" s="543">
        <f t="shared" si="6"/>
        <v>5.8058036476578891</v>
      </c>
    </row>
    <row r="55" spans="2:7" x14ac:dyDescent="0.2">
      <c r="B55" s="423"/>
      <c r="C55" s="404" t="s">
        <v>606</v>
      </c>
      <c r="D55" s="365">
        <v>3</v>
      </c>
      <c r="E55" s="424">
        <v>3.078754</v>
      </c>
      <c r="F55" s="540">
        <f t="shared" si="7"/>
        <v>0.31770673974952718</v>
      </c>
      <c r="G55" s="543">
        <f t="shared" si="6"/>
        <v>2.7668870886858614</v>
      </c>
    </row>
    <row r="56" spans="2:7" x14ac:dyDescent="0.2">
      <c r="B56" s="425"/>
      <c r="C56" s="407" t="s">
        <v>608</v>
      </c>
      <c r="D56" s="426">
        <v>0</v>
      </c>
      <c r="E56" s="427">
        <v>0</v>
      </c>
      <c r="F56" s="542">
        <f t="shared" si="7"/>
        <v>0</v>
      </c>
      <c r="G56" s="544">
        <f t="shared" si="6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ht="15" x14ac:dyDescent="0.2">
      <c r="A3" s="275"/>
      <c r="B3" s="786" t="s">
        <v>684</v>
      </c>
      <c r="C3" s="787"/>
      <c r="D3" s="787"/>
      <c r="E3" s="787"/>
      <c r="F3" s="787"/>
      <c r="G3" s="787"/>
      <c r="H3" s="787"/>
      <c r="J3" s="788" t="s">
        <v>744</v>
      </c>
      <c r="K3" s="788" t="s">
        <v>745</v>
      </c>
    </row>
    <row r="4" spans="1:19" x14ac:dyDescent="0.2">
      <c r="A4" s="149"/>
      <c r="B4" s="283"/>
      <c r="C4" s="283" t="s">
        <v>611</v>
      </c>
      <c r="D4" s="442" t="s">
        <v>78</v>
      </c>
      <c r="E4" s="442" t="s">
        <v>309</v>
      </c>
      <c r="F4" s="442" t="s">
        <v>82</v>
      </c>
      <c r="G4" s="442" t="s">
        <v>310</v>
      </c>
      <c r="H4" s="442" t="s">
        <v>485</v>
      </c>
      <c r="I4" s="149"/>
      <c r="J4" s="789"/>
      <c r="K4" s="789"/>
    </row>
    <row r="5" spans="1:19" s="23" customFormat="1" x14ac:dyDescent="0.2">
      <c r="A5" s="430"/>
      <c r="B5" s="438"/>
      <c r="C5" s="428" t="s">
        <v>106</v>
      </c>
      <c r="D5" s="429">
        <v>2737.3220000000001</v>
      </c>
      <c r="E5" s="431">
        <v>17224.383999999998</v>
      </c>
      <c r="F5" s="436">
        <v>3.48</v>
      </c>
      <c r="G5" s="443">
        <f>E5*F5/100</f>
        <v>599.40856319999989</v>
      </c>
      <c r="H5" s="444">
        <f>SUM(D5,E5)</f>
        <v>19961.705999999998</v>
      </c>
      <c r="I5" s="430"/>
      <c r="J5" s="689"/>
      <c r="K5" s="689"/>
    </row>
    <row r="6" spans="1:19" s="24" customFormat="1" x14ac:dyDescent="0.2">
      <c r="A6" s="432"/>
      <c r="B6" s="439"/>
      <c r="C6" s="428" t="s">
        <v>92</v>
      </c>
      <c r="D6" s="429">
        <v>2406.424</v>
      </c>
      <c r="E6" s="431">
        <v>5977.9780000000001</v>
      </c>
      <c r="F6" s="436">
        <v>6.12</v>
      </c>
      <c r="G6" s="443">
        <f t="shared" ref="G6:G26" si="0">E6*F6/100</f>
        <v>365.85225360000004</v>
      </c>
      <c r="H6" s="444">
        <f>SUM(D6,E6)</f>
        <v>8384.402</v>
      </c>
      <c r="I6" s="432"/>
      <c r="J6" s="690"/>
      <c r="K6" s="690"/>
    </row>
    <row r="7" spans="1:19" s="24" customFormat="1" x14ac:dyDescent="0.2">
      <c r="A7" s="432"/>
      <c r="B7" s="439"/>
      <c r="C7" s="428" t="s">
        <v>105</v>
      </c>
      <c r="D7" s="429">
        <v>330.89800000000002</v>
      </c>
      <c r="E7" s="431">
        <v>11256.602000000001</v>
      </c>
      <c r="F7" s="436">
        <v>4.5599999999999996</v>
      </c>
      <c r="G7" s="443">
        <f>E7*F7/100</f>
        <v>513.30105119999996</v>
      </c>
      <c r="H7" s="444">
        <f>SUM(D7,E7)</f>
        <v>11587.5</v>
      </c>
      <c r="I7" s="432"/>
      <c r="J7" s="690"/>
      <c r="K7" s="690"/>
    </row>
    <row r="8" spans="1:19" s="24" customFormat="1" x14ac:dyDescent="0.2">
      <c r="A8" s="432"/>
      <c r="B8" s="439"/>
      <c r="C8" s="428" t="s">
        <v>84</v>
      </c>
      <c r="D8" s="429">
        <v>704.50099999999998</v>
      </c>
      <c r="E8" s="433">
        <v>1707.905</v>
      </c>
      <c r="F8" s="436">
        <v>17.54</v>
      </c>
      <c r="G8" s="443">
        <f t="shared" si="0"/>
        <v>299.56653699999998</v>
      </c>
      <c r="H8" s="444">
        <f>SUM(D8,E8)</f>
        <v>2412.4059999999999</v>
      </c>
      <c r="I8" s="432"/>
      <c r="J8" s="691">
        <f>H8/$H$6</f>
        <v>0.2877254692701996</v>
      </c>
      <c r="K8" s="691">
        <f>H8/$H$5</f>
        <v>0.12085169473991852</v>
      </c>
    </row>
    <row r="9" spans="1:19" s="24" customFormat="1" x14ac:dyDescent="0.2">
      <c r="A9" s="432"/>
      <c r="B9" s="439"/>
      <c r="C9" s="428" t="s">
        <v>85</v>
      </c>
      <c r="D9" s="429">
        <v>666.45</v>
      </c>
      <c r="E9" s="433">
        <v>1044.6590000000001</v>
      </c>
      <c r="F9" s="436">
        <v>14.27</v>
      </c>
      <c r="G9" s="443">
        <f t="shared" si="0"/>
        <v>149.07283930000003</v>
      </c>
      <c r="H9" s="444">
        <f t="shared" ref="H9:H26" si="1">SUM(D9,E9)</f>
        <v>1711.1090000000002</v>
      </c>
      <c r="I9" s="432"/>
      <c r="J9" s="691">
        <f t="shared" ref="J9:J15" si="2">H9/$H$6</f>
        <v>0.20408241398730645</v>
      </c>
      <c r="K9" s="691">
        <f t="shared" ref="K9:K26" si="3">H9/$H$5</f>
        <v>8.5719577274607703E-2</v>
      </c>
    </row>
    <row r="10" spans="1:19" s="24" customFormat="1" x14ac:dyDescent="0.2">
      <c r="A10" s="432"/>
      <c r="B10" s="439"/>
      <c r="C10" s="428" t="s">
        <v>86</v>
      </c>
      <c r="D10" s="429">
        <v>118.026</v>
      </c>
      <c r="E10" s="433">
        <v>390.55200000000002</v>
      </c>
      <c r="F10" s="436">
        <v>36.380000000000003</v>
      </c>
      <c r="G10" s="443">
        <f t="shared" si="0"/>
        <v>142.08281760000003</v>
      </c>
      <c r="H10" s="444">
        <f t="shared" si="1"/>
        <v>508.57800000000003</v>
      </c>
      <c r="I10" s="432"/>
      <c r="J10" s="691">
        <f t="shared" si="2"/>
        <v>6.0657635452116922E-2</v>
      </c>
      <c r="K10" s="691">
        <f t="shared" si="3"/>
        <v>2.5477682117951244E-2</v>
      </c>
    </row>
    <row r="11" spans="1:19" s="24" customFormat="1" x14ac:dyDescent="0.2">
      <c r="A11" s="432"/>
      <c r="B11" s="439"/>
      <c r="C11" s="428" t="s">
        <v>87</v>
      </c>
      <c r="D11" s="429">
        <v>98.161000000000001</v>
      </c>
      <c r="E11" s="433">
        <v>462.46199999999999</v>
      </c>
      <c r="F11" s="436">
        <v>20.440000000000001</v>
      </c>
      <c r="G11" s="443">
        <f t="shared" si="0"/>
        <v>94.527232800000007</v>
      </c>
      <c r="H11" s="444">
        <f t="shared" si="1"/>
        <v>560.62300000000005</v>
      </c>
      <c r="I11" s="432"/>
      <c r="J11" s="691">
        <f t="shared" si="2"/>
        <v>6.6864995261439047E-2</v>
      </c>
      <c r="K11" s="691">
        <f t="shared" si="3"/>
        <v>2.8084924204374119E-2</v>
      </c>
    </row>
    <row r="12" spans="1:19" s="24" customFormat="1" x14ac:dyDescent="0.2">
      <c r="A12" s="432"/>
      <c r="B12" s="439"/>
      <c r="C12" s="428" t="s">
        <v>88</v>
      </c>
      <c r="D12" s="429">
        <v>465.63200000000001</v>
      </c>
      <c r="E12" s="433">
        <v>1591.922</v>
      </c>
      <c r="F12" s="436">
        <v>11.37</v>
      </c>
      <c r="G12" s="443">
        <f t="shared" si="0"/>
        <v>181.00153139999998</v>
      </c>
      <c r="H12" s="444">
        <f t="shared" si="1"/>
        <v>2057.5540000000001</v>
      </c>
      <c r="I12" s="432"/>
      <c r="J12" s="691">
        <f t="shared" si="2"/>
        <v>0.24540259400730072</v>
      </c>
      <c r="K12" s="691">
        <f t="shared" si="3"/>
        <v>0.10307505781319494</v>
      </c>
    </row>
    <row r="13" spans="1:19" s="24" customFormat="1" x14ac:dyDescent="0.2">
      <c r="A13" s="432"/>
      <c r="B13" s="439"/>
      <c r="C13" s="428" t="s">
        <v>89</v>
      </c>
      <c r="D13" s="429">
        <v>87.858000000000004</v>
      </c>
      <c r="E13" s="433">
        <v>212.34899999999999</v>
      </c>
      <c r="F13" s="436">
        <v>39.32</v>
      </c>
      <c r="G13" s="443">
        <f t="shared" si="0"/>
        <v>83.495626799999997</v>
      </c>
      <c r="H13" s="444">
        <f t="shared" si="1"/>
        <v>300.20699999999999</v>
      </c>
      <c r="I13" s="432"/>
      <c r="J13" s="691">
        <f t="shared" si="2"/>
        <v>3.5805415818564043E-2</v>
      </c>
      <c r="K13" s="691">
        <f t="shared" si="3"/>
        <v>1.5039145451796555E-2</v>
      </c>
    </row>
    <row r="14" spans="1:19" s="24" customFormat="1" x14ac:dyDescent="0.2">
      <c r="A14" s="432"/>
      <c r="B14" s="439"/>
      <c r="C14" s="428" t="s">
        <v>90</v>
      </c>
      <c r="D14" s="429">
        <v>171.988</v>
      </c>
      <c r="E14" s="433">
        <v>349.19099999999997</v>
      </c>
      <c r="F14" s="436">
        <v>29.95</v>
      </c>
      <c r="G14" s="443">
        <f t="shared" si="0"/>
        <v>104.58270449999998</v>
      </c>
      <c r="H14" s="444">
        <f t="shared" si="1"/>
        <v>521.17899999999997</v>
      </c>
      <c r="I14" s="432"/>
      <c r="J14" s="691">
        <f t="shared" si="2"/>
        <v>6.2160545260115149E-2</v>
      </c>
      <c r="K14" s="691">
        <f t="shared" si="3"/>
        <v>2.6108940788928562E-2</v>
      </c>
    </row>
    <row r="15" spans="1:19" s="24" customFormat="1" x14ac:dyDescent="0.2">
      <c r="A15" s="432"/>
      <c r="B15" s="439"/>
      <c r="C15" s="428" t="s">
        <v>91</v>
      </c>
      <c r="D15" s="429">
        <v>93.808000000000007</v>
      </c>
      <c r="E15" s="433">
        <v>205.22499999999999</v>
      </c>
      <c r="F15" s="436">
        <v>25.07</v>
      </c>
      <c r="G15" s="443">
        <f t="shared" si="0"/>
        <v>51.449907500000002</v>
      </c>
      <c r="H15" s="444">
        <f t="shared" si="1"/>
        <v>299.03300000000002</v>
      </c>
      <c r="I15" s="432"/>
      <c r="J15" s="692">
        <f t="shared" si="2"/>
        <v>3.5665393906446761E-2</v>
      </c>
      <c r="K15" s="691">
        <f t="shared" si="3"/>
        <v>1.498033284329506E-2</v>
      </c>
    </row>
    <row r="16" spans="1:19" s="24" customFormat="1" x14ac:dyDescent="0.2">
      <c r="A16" s="432"/>
      <c r="B16" s="439"/>
      <c r="C16" s="428" t="s">
        <v>94</v>
      </c>
      <c r="D16" s="429">
        <v>63.856999999999999</v>
      </c>
      <c r="E16" s="433">
        <v>2671.6669999999999</v>
      </c>
      <c r="F16" s="436">
        <v>12.33</v>
      </c>
      <c r="G16" s="443">
        <f t="shared" si="0"/>
        <v>329.41654109999996</v>
      </c>
      <c r="H16" s="444">
        <f t="shared" si="1"/>
        <v>2735.5239999999999</v>
      </c>
      <c r="I16" s="432"/>
      <c r="J16" s="691">
        <f>H16/$H$7</f>
        <v>0.23607542610571736</v>
      </c>
      <c r="K16" s="691">
        <f t="shared" si="3"/>
        <v>0.13703858778403008</v>
      </c>
    </row>
    <row r="17" spans="1:11" s="24" customFormat="1" x14ac:dyDescent="0.2">
      <c r="A17" s="432"/>
      <c r="B17" s="439"/>
      <c r="C17" s="428" t="s">
        <v>95</v>
      </c>
      <c r="D17" s="429">
        <v>55.956000000000003</v>
      </c>
      <c r="E17" s="433">
        <v>1589.5309999999999</v>
      </c>
      <c r="F17" s="436">
        <v>14.57</v>
      </c>
      <c r="G17" s="443">
        <f t="shared" si="0"/>
        <v>231.59466669999998</v>
      </c>
      <c r="H17" s="444">
        <f t="shared" si="1"/>
        <v>1645.4869999999999</v>
      </c>
      <c r="I17" s="432"/>
      <c r="J17" s="691">
        <f t="shared" ref="J17:J26" si="4">H17/$H$7</f>
        <v>0.14200535059331174</v>
      </c>
      <c r="K17" s="691">
        <f t="shared" si="3"/>
        <v>8.2432182900599782E-2</v>
      </c>
    </row>
    <row r="18" spans="1:11" s="24" customFormat="1" x14ac:dyDescent="0.2">
      <c r="A18" s="432"/>
      <c r="B18" s="439"/>
      <c r="C18" s="428" t="s">
        <v>96</v>
      </c>
      <c r="D18" s="429">
        <v>41.279000000000003</v>
      </c>
      <c r="E18" s="433">
        <v>2779.768</v>
      </c>
      <c r="F18" s="436">
        <v>11.25</v>
      </c>
      <c r="G18" s="443">
        <f t="shared" si="0"/>
        <v>312.72390000000001</v>
      </c>
      <c r="H18" s="444">
        <f t="shared" si="1"/>
        <v>2821.047</v>
      </c>
      <c r="I18" s="432"/>
      <c r="J18" s="691">
        <f t="shared" si="4"/>
        <v>0.24345605177993529</v>
      </c>
      <c r="K18" s="691">
        <f t="shared" si="3"/>
        <v>0.1413229410352001</v>
      </c>
    </row>
    <row r="19" spans="1:11" s="24" customFormat="1" x14ac:dyDescent="0.2">
      <c r="A19" s="432"/>
      <c r="B19" s="439"/>
      <c r="C19" s="428" t="s">
        <v>97</v>
      </c>
      <c r="D19" s="429">
        <v>31.315999999999999</v>
      </c>
      <c r="E19" s="433">
        <v>1518.183</v>
      </c>
      <c r="F19" s="436">
        <v>11.24</v>
      </c>
      <c r="G19" s="443">
        <f t="shared" si="0"/>
        <v>170.64376919999998</v>
      </c>
      <c r="H19" s="444">
        <f t="shared" si="1"/>
        <v>1549.499</v>
      </c>
      <c r="I19" s="432"/>
      <c r="J19" s="691">
        <f t="shared" si="4"/>
        <v>0.13372159654800431</v>
      </c>
      <c r="K19" s="691">
        <f t="shared" si="3"/>
        <v>7.7623575860700497E-2</v>
      </c>
    </row>
    <row r="20" spans="1:11" s="24" customFormat="1" x14ac:dyDescent="0.2">
      <c r="A20" s="432"/>
      <c r="B20" s="439"/>
      <c r="C20" s="428" t="s">
        <v>98</v>
      </c>
      <c r="D20" s="429">
        <v>63.13</v>
      </c>
      <c r="E20" s="433">
        <v>982.51099999999997</v>
      </c>
      <c r="F20" s="436">
        <v>11.6</v>
      </c>
      <c r="G20" s="443">
        <f t="shared" si="0"/>
        <v>113.971276</v>
      </c>
      <c r="H20" s="444">
        <f t="shared" si="1"/>
        <v>1045.6410000000001</v>
      </c>
      <c r="I20" s="432"/>
      <c r="J20" s="691">
        <f t="shared" si="4"/>
        <v>9.0238705501618124E-2</v>
      </c>
      <c r="K20" s="691">
        <f t="shared" si="3"/>
        <v>5.2382346478802973E-2</v>
      </c>
    </row>
    <row r="21" spans="1:11" s="24" customFormat="1" x14ac:dyDescent="0.2">
      <c r="A21" s="432"/>
      <c r="B21" s="439"/>
      <c r="C21" s="428" t="s">
        <v>99</v>
      </c>
      <c r="D21" s="429">
        <v>1.9730000000000001</v>
      </c>
      <c r="E21" s="433">
        <v>75.024000000000001</v>
      </c>
      <c r="F21" s="436">
        <v>55.57</v>
      </c>
      <c r="G21" s="443">
        <f t="shared" si="0"/>
        <v>41.6908368</v>
      </c>
      <c r="H21" s="444">
        <f t="shared" si="1"/>
        <v>76.997</v>
      </c>
      <c r="I21" s="432"/>
      <c r="J21" s="691">
        <f t="shared" si="4"/>
        <v>6.6448327939590077E-3</v>
      </c>
      <c r="K21" s="691">
        <f t="shared" si="3"/>
        <v>3.8572354487136523E-3</v>
      </c>
    </row>
    <row r="22" spans="1:11" s="24" customFormat="1" x14ac:dyDescent="0.2">
      <c r="A22" s="432"/>
      <c r="B22" s="439"/>
      <c r="C22" s="428" t="s">
        <v>100</v>
      </c>
      <c r="D22" s="429">
        <v>0</v>
      </c>
      <c r="E22" s="433">
        <v>79.879000000000005</v>
      </c>
      <c r="F22" s="436">
        <v>26.51</v>
      </c>
      <c r="G22" s="443">
        <f t="shared" si="0"/>
        <v>21.1759229</v>
      </c>
      <c r="H22" s="444">
        <f t="shared" si="1"/>
        <v>79.879000000000005</v>
      </c>
      <c r="I22" s="432"/>
      <c r="J22" s="691">
        <f t="shared" si="4"/>
        <v>6.8935490830636468E-3</v>
      </c>
      <c r="K22" s="691">
        <f t="shared" si="3"/>
        <v>4.0016118862786585E-3</v>
      </c>
    </row>
    <row r="23" spans="1:11" s="24" customFormat="1" x14ac:dyDescent="0.2">
      <c r="A23" s="432"/>
      <c r="B23" s="439"/>
      <c r="C23" s="428" t="s">
        <v>101</v>
      </c>
      <c r="D23" s="429">
        <v>0</v>
      </c>
      <c r="E23" s="433">
        <v>169.541</v>
      </c>
      <c r="F23" s="436">
        <v>13.76</v>
      </c>
      <c r="G23" s="443">
        <f t="shared" si="0"/>
        <v>23.328841600000001</v>
      </c>
      <c r="H23" s="444">
        <f t="shared" si="1"/>
        <v>169.541</v>
      </c>
      <c r="I23" s="432"/>
      <c r="J23" s="691">
        <f t="shared" si="4"/>
        <v>1.4631370010787487E-2</v>
      </c>
      <c r="K23" s="691">
        <f t="shared" si="3"/>
        <v>8.493312144763579E-3</v>
      </c>
    </row>
    <row r="24" spans="1:11" s="24" customFormat="1" x14ac:dyDescent="0.2">
      <c r="A24" s="432"/>
      <c r="B24" s="439"/>
      <c r="C24" s="428" t="s">
        <v>102</v>
      </c>
      <c r="D24" s="429">
        <v>4.2569999999999997</v>
      </c>
      <c r="E24" s="433">
        <v>475.916</v>
      </c>
      <c r="F24" s="436">
        <v>19.61</v>
      </c>
      <c r="G24" s="443">
        <f t="shared" si="0"/>
        <v>93.327127599999997</v>
      </c>
      <c r="H24" s="444">
        <f t="shared" si="1"/>
        <v>480.173</v>
      </c>
      <c r="I24" s="432"/>
      <c r="J24" s="691">
        <f t="shared" si="4"/>
        <v>4.1438878101402371E-2</v>
      </c>
      <c r="K24" s="691">
        <f t="shared" si="3"/>
        <v>2.4054707548543199E-2</v>
      </c>
    </row>
    <row r="25" spans="1:11" s="24" customFormat="1" x14ac:dyDescent="0.2">
      <c r="A25" s="432"/>
      <c r="B25" s="439"/>
      <c r="C25" s="428" t="s">
        <v>103</v>
      </c>
      <c r="D25" s="429">
        <v>3.0000000000000001E-3</v>
      </c>
      <c r="E25" s="433">
        <v>179.126</v>
      </c>
      <c r="F25" s="436">
        <v>17.79</v>
      </c>
      <c r="G25" s="443">
        <f t="shared" si="0"/>
        <v>31.866515399999997</v>
      </c>
      <c r="H25" s="444">
        <f t="shared" si="1"/>
        <v>179.12899999999999</v>
      </c>
      <c r="I25" s="432"/>
      <c r="J25" s="691">
        <f t="shared" si="4"/>
        <v>1.5458813376483279E-2</v>
      </c>
      <c r="K25" s="691">
        <f t="shared" si="3"/>
        <v>8.9736318128320301E-3</v>
      </c>
    </row>
    <row r="26" spans="1:11" s="24" customFormat="1" ht="13.5" thickBot="1" x14ac:dyDescent="0.25">
      <c r="A26" s="432"/>
      <c r="B26" s="294"/>
      <c r="C26" s="434" t="s">
        <v>104</v>
      </c>
      <c r="D26" s="437">
        <v>69.126999999999995</v>
      </c>
      <c r="E26" s="437">
        <v>734.81700000000001</v>
      </c>
      <c r="F26" s="435">
        <v>12.76</v>
      </c>
      <c r="G26" s="333">
        <f t="shared" si="0"/>
        <v>93.762649199999998</v>
      </c>
      <c r="H26" s="341">
        <f t="shared" si="1"/>
        <v>803.94399999999996</v>
      </c>
      <c r="I26" s="432"/>
      <c r="J26" s="693">
        <f t="shared" si="4"/>
        <v>6.9380280474649406E-2</v>
      </c>
      <c r="K26" s="693">
        <f t="shared" si="3"/>
        <v>4.0274313227536766E-2</v>
      </c>
    </row>
    <row r="27" spans="1:11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1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1" s="24" customFormat="1" ht="15" x14ac:dyDescent="0.2">
      <c r="B29" s="786" t="s">
        <v>684</v>
      </c>
      <c r="C29" s="787"/>
      <c r="D29" s="787"/>
      <c r="E29" s="787"/>
      <c r="F29" s="787"/>
      <c r="G29" s="787"/>
      <c r="H29" s="787"/>
    </row>
    <row r="30" spans="1:11" s="24" customFormat="1" x14ac:dyDescent="0.2">
      <c r="B30" s="283"/>
      <c r="C30" s="283" t="s">
        <v>687</v>
      </c>
      <c r="D30" s="442" t="s">
        <v>78</v>
      </c>
      <c r="E30" s="442" t="s">
        <v>309</v>
      </c>
      <c r="F30" s="442" t="s">
        <v>82</v>
      </c>
      <c r="G30" s="442" t="s">
        <v>310</v>
      </c>
      <c r="H30" s="442" t="s">
        <v>485</v>
      </c>
    </row>
    <row r="31" spans="1:11" s="23" customFormat="1" x14ac:dyDescent="0.2">
      <c r="B31" s="438" t="s">
        <v>92</v>
      </c>
      <c r="C31" s="428" t="s">
        <v>119</v>
      </c>
      <c r="D31" s="429">
        <v>1.012</v>
      </c>
      <c r="E31" s="431">
        <v>0</v>
      </c>
      <c r="F31" s="436">
        <v>0</v>
      </c>
      <c r="G31" s="443">
        <f>E31*F31/100</f>
        <v>0</v>
      </c>
      <c r="H31" s="444">
        <f>SUM(D31,E31)</f>
        <v>1.012</v>
      </c>
    </row>
    <row r="32" spans="1:11" s="23" customFormat="1" x14ac:dyDescent="0.2">
      <c r="B32" s="438"/>
      <c r="C32" s="428" t="s">
        <v>120</v>
      </c>
      <c r="D32" s="429">
        <v>69.347999999999999</v>
      </c>
      <c r="E32" s="431">
        <v>46.89</v>
      </c>
      <c r="F32" s="436">
        <v>41.11</v>
      </c>
      <c r="G32" s="443">
        <f t="shared" ref="G32:G37" si="5">E32*F32/100</f>
        <v>19.276478999999998</v>
      </c>
      <c r="H32" s="444">
        <f t="shared" ref="H32:H37" si="6">SUM(D32,E32)</f>
        <v>116.238</v>
      </c>
    </row>
    <row r="33" spans="2:8" s="23" customFormat="1" x14ac:dyDescent="0.2">
      <c r="B33" s="438"/>
      <c r="C33" s="428" t="s">
        <v>121</v>
      </c>
      <c r="D33" s="429">
        <v>521.17700000000002</v>
      </c>
      <c r="E33" s="431">
        <v>1579.0830000000001</v>
      </c>
      <c r="F33" s="436">
        <v>16.105981885999341</v>
      </c>
      <c r="G33" s="443">
        <f t="shared" si="5"/>
        <v>254.32682194489499</v>
      </c>
      <c r="H33" s="444">
        <f t="shared" si="6"/>
        <v>2100.2600000000002</v>
      </c>
    </row>
    <row r="34" spans="2:8" s="23" customFormat="1" x14ac:dyDescent="0.2">
      <c r="B34" s="438"/>
      <c r="C34" s="428" t="s">
        <v>122</v>
      </c>
      <c r="D34" s="429">
        <v>1188.08</v>
      </c>
      <c r="E34" s="431">
        <v>3287.5050000000001</v>
      </c>
      <c r="F34" s="436">
        <v>10.853615274804387</v>
      </c>
      <c r="G34" s="443">
        <f t="shared" si="5"/>
        <v>356.81314483995794</v>
      </c>
      <c r="H34" s="444">
        <f t="shared" si="6"/>
        <v>4475.585</v>
      </c>
    </row>
    <row r="35" spans="2:8" s="23" customFormat="1" x14ac:dyDescent="0.2">
      <c r="B35" s="438"/>
      <c r="C35" s="428" t="s">
        <v>123</v>
      </c>
      <c r="D35" s="429">
        <v>444.92500000000001</v>
      </c>
      <c r="E35" s="431">
        <v>1015.449</v>
      </c>
      <c r="F35" s="436">
        <v>20.81</v>
      </c>
      <c r="G35" s="443">
        <f t="shared" si="5"/>
        <v>211.31493689999999</v>
      </c>
      <c r="H35" s="444">
        <f t="shared" si="6"/>
        <v>1460.374</v>
      </c>
    </row>
    <row r="36" spans="2:8" s="23" customFormat="1" x14ac:dyDescent="0.2">
      <c r="B36" s="438"/>
      <c r="C36" s="428" t="s">
        <v>124</v>
      </c>
      <c r="D36" s="429">
        <v>174.96</v>
      </c>
      <c r="E36" s="431">
        <v>28.536999999999999</v>
      </c>
      <c r="F36" s="436">
        <v>83.51</v>
      </c>
      <c r="G36" s="443">
        <f t="shared" si="5"/>
        <v>23.8312487</v>
      </c>
      <c r="H36" s="444">
        <f t="shared" si="6"/>
        <v>203.49700000000001</v>
      </c>
    </row>
    <row r="37" spans="2:8" s="23" customFormat="1" x14ac:dyDescent="0.2">
      <c r="B37" s="438"/>
      <c r="C37" s="428" t="s">
        <v>125</v>
      </c>
      <c r="D37" s="429">
        <v>6.9210000000000003</v>
      </c>
      <c r="E37" s="431">
        <v>20.515000000000001</v>
      </c>
      <c r="F37" s="436">
        <v>69.180000000000007</v>
      </c>
      <c r="G37" s="443">
        <f t="shared" si="5"/>
        <v>14.192277000000001</v>
      </c>
      <c r="H37" s="444">
        <f t="shared" si="6"/>
        <v>27.436</v>
      </c>
    </row>
    <row r="38" spans="2:8" s="23" customFormat="1" x14ac:dyDescent="0.2">
      <c r="B38" s="438"/>
      <c r="C38" s="428"/>
      <c r="D38" s="429"/>
      <c r="E38" s="551"/>
      <c r="F38" s="436"/>
      <c r="G38" s="445"/>
      <c r="H38" s="446"/>
    </row>
    <row r="39" spans="2:8" s="23" customFormat="1" x14ac:dyDescent="0.2">
      <c r="B39" s="438" t="s">
        <v>105</v>
      </c>
      <c r="C39" s="428" t="s">
        <v>119</v>
      </c>
      <c r="D39" s="429">
        <v>6.0000000000000001E-3</v>
      </c>
      <c r="E39" s="431">
        <v>7</v>
      </c>
      <c r="F39" s="436">
        <v>28</v>
      </c>
      <c r="G39" s="443">
        <f>E39*F39/100</f>
        <v>1.96</v>
      </c>
      <c r="H39" s="444">
        <f>SUM(D39,E39)</f>
        <v>7.0060000000000002</v>
      </c>
    </row>
    <row r="40" spans="2:8" s="23" customFormat="1" x14ac:dyDescent="0.2">
      <c r="B40" s="438"/>
      <c r="C40" s="428" t="s">
        <v>120</v>
      </c>
      <c r="D40" s="429">
        <v>2.5510000000000002</v>
      </c>
      <c r="E40" s="431">
        <v>451.64499999999998</v>
      </c>
      <c r="F40" s="436">
        <v>21.85</v>
      </c>
      <c r="G40" s="443">
        <f t="shared" ref="G40:G45" si="7">E40*F40/100</f>
        <v>98.6844325</v>
      </c>
      <c r="H40" s="444">
        <f t="shared" ref="H40:H45" si="8">SUM(D40,E40)</f>
        <v>454.19599999999997</v>
      </c>
    </row>
    <row r="41" spans="2:8" s="23" customFormat="1" x14ac:dyDescent="0.2">
      <c r="B41" s="438"/>
      <c r="C41" s="428" t="s">
        <v>121</v>
      </c>
      <c r="D41" s="429">
        <v>31.762</v>
      </c>
      <c r="E41" s="431">
        <v>1717.721</v>
      </c>
      <c r="F41" s="436">
        <v>9.0096030006591885</v>
      </c>
      <c r="G41" s="443">
        <f t="shared" si="7"/>
        <v>154.75984275895303</v>
      </c>
      <c r="H41" s="444">
        <f t="shared" si="8"/>
        <v>1749.4829999999999</v>
      </c>
    </row>
    <row r="42" spans="2:8" s="23" customFormat="1" x14ac:dyDescent="0.2">
      <c r="B42" s="438"/>
      <c r="C42" s="428" t="s">
        <v>122</v>
      </c>
      <c r="D42" s="429">
        <v>105.928</v>
      </c>
      <c r="E42" s="431">
        <v>2728.7370000000001</v>
      </c>
      <c r="F42" s="436">
        <v>9.4175972798304084</v>
      </c>
      <c r="G42" s="443">
        <f t="shared" si="7"/>
        <v>256.9814614857259</v>
      </c>
      <c r="H42" s="444">
        <f t="shared" si="8"/>
        <v>2834.665</v>
      </c>
    </row>
    <row r="43" spans="2:8" s="23" customFormat="1" x14ac:dyDescent="0.2">
      <c r="B43" s="438"/>
      <c r="C43" s="428" t="s">
        <v>123</v>
      </c>
      <c r="D43" s="429">
        <v>111.875</v>
      </c>
      <c r="E43" s="431">
        <v>2333.8620000000001</v>
      </c>
      <c r="F43" s="436">
        <v>12.02</v>
      </c>
      <c r="G43" s="443">
        <f t="shared" si="7"/>
        <v>280.53021239999998</v>
      </c>
      <c r="H43" s="444">
        <f t="shared" si="8"/>
        <v>2445.7370000000001</v>
      </c>
    </row>
    <row r="44" spans="2:8" s="23" customFormat="1" x14ac:dyDescent="0.2">
      <c r="B44" s="438"/>
      <c r="C44" s="428" t="s">
        <v>124</v>
      </c>
      <c r="D44" s="429">
        <v>41.338999999999999</v>
      </c>
      <c r="E44" s="431">
        <v>3333.9229999999998</v>
      </c>
      <c r="F44" s="436">
        <v>12.77</v>
      </c>
      <c r="G44" s="443">
        <f t="shared" si="7"/>
        <v>425.74196709999995</v>
      </c>
      <c r="H44" s="444">
        <f t="shared" si="8"/>
        <v>3375.2619999999997</v>
      </c>
    </row>
    <row r="45" spans="2:8" s="23" customFormat="1" x14ac:dyDescent="0.2">
      <c r="B45" s="438"/>
      <c r="C45" s="428" t="s">
        <v>125</v>
      </c>
      <c r="D45" s="429">
        <v>37.436</v>
      </c>
      <c r="E45" s="431">
        <v>683.71500000000003</v>
      </c>
      <c r="F45" s="436">
        <v>26.286519097856818</v>
      </c>
      <c r="G45" s="443">
        <f t="shared" si="7"/>
        <v>179.72487404991173</v>
      </c>
      <c r="H45" s="444">
        <f t="shared" si="8"/>
        <v>721.15100000000007</v>
      </c>
    </row>
    <row r="46" spans="2:8" s="23" customFormat="1" x14ac:dyDescent="0.2">
      <c r="B46" s="438"/>
      <c r="C46" s="428"/>
      <c r="D46" s="429"/>
      <c r="E46" s="551"/>
      <c r="F46" s="436"/>
      <c r="G46" s="445"/>
      <c r="H46" s="446"/>
    </row>
    <row r="47" spans="2:8" s="23" customFormat="1" x14ac:dyDescent="0.2">
      <c r="B47" s="438" t="s">
        <v>106</v>
      </c>
      <c r="C47" s="428" t="s">
        <v>119</v>
      </c>
      <c r="D47" s="429">
        <v>1.018</v>
      </c>
      <c r="E47" s="431">
        <v>7.0010000000000003</v>
      </c>
      <c r="F47" s="436">
        <v>28</v>
      </c>
      <c r="G47" s="443">
        <f>E47*F47/100</f>
        <v>1.9602800000000002</v>
      </c>
      <c r="H47" s="444">
        <f>SUM(D47,E47)</f>
        <v>8.0190000000000001</v>
      </c>
    </row>
    <row r="48" spans="2:8" s="23" customFormat="1" x14ac:dyDescent="0.2">
      <c r="B48" s="438"/>
      <c r="C48" s="428" t="s">
        <v>120</v>
      </c>
      <c r="D48" s="429">
        <v>71.899000000000001</v>
      </c>
      <c r="E48" s="431">
        <v>498.911</v>
      </c>
      <c r="F48" s="436">
        <v>20.16</v>
      </c>
      <c r="G48" s="443">
        <f t="shared" ref="G48:G53" si="9">E48*F48/100</f>
        <v>100.5804576</v>
      </c>
      <c r="H48" s="444">
        <f t="shared" ref="H48:H53" si="10">SUM(D48,E48)</f>
        <v>570.80999999999995</v>
      </c>
    </row>
    <row r="49" spans="2:8" s="23" customFormat="1" x14ac:dyDescent="0.2">
      <c r="B49" s="438"/>
      <c r="C49" s="428" t="s">
        <v>121</v>
      </c>
      <c r="D49" s="429">
        <v>552.93899999999996</v>
      </c>
      <c r="E49" s="431">
        <v>3309.45</v>
      </c>
      <c r="F49" s="436">
        <v>9.1132330795983592</v>
      </c>
      <c r="G49" s="443">
        <f t="shared" si="9"/>
        <v>301.59789215276788</v>
      </c>
      <c r="H49" s="444">
        <f t="shared" si="10"/>
        <v>3862.3889999999997</v>
      </c>
    </row>
    <row r="50" spans="2:8" s="23" customFormat="1" x14ac:dyDescent="0.2">
      <c r="B50" s="438"/>
      <c r="C50" s="428" t="s">
        <v>122</v>
      </c>
      <c r="D50" s="429">
        <v>1294.008</v>
      </c>
      <c r="E50" s="431">
        <v>5982.3360000000002</v>
      </c>
      <c r="F50" s="436">
        <v>7.4741580122989051</v>
      </c>
      <c r="G50" s="443">
        <f t="shared" si="9"/>
        <v>447.12924546664186</v>
      </c>
      <c r="H50" s="444">
        <f t="shared" si="10"/>
        <v>7276.3440000000001</v>
      </c>
    </row>
    <row r="51" spans="2:8" s="23" customFormat="1" x14ac:dyDescent="0.2">
      <c r="B51" s="438"/>
      <c r="C51" s="428" t="s">
        <v>123</v>
      </c>
      <c r="D51" s="429">
        <v>556.79999999999995</v>
      </c>
      <c r="E51" s="431">
        <v>3359.4920000000002</v>
      </c>
      <c r="F51" s="436">
        <v>10.65</v>
      </c>
      <c r="G51" s="443">
        <f t="shared" si="9"/>
        <v>357.78589800000003</v>
      </c>
      <c r="H51" s="444">
        <f t="shared" si="10"/>
        <v>3916.2920000000004</v>
      </c>
    </row>
    <row r="52" spans="2:8" s="23" customFormat="1" x14ac:dyDescent="0.2">
      <c r="B52" s="438"/>
      <c r="C52" s="428" t="s">
        <v>124</v>
      </c>
      <c r="D52" s="429">
        <v>216.29900000000001</v>
      </c>
      <c r="E52" s="431">
        <v>3362.6410000000001</v>
      </c>
      <c r="F52" s="436">
        <v>12.7</v>
      </c>
      <c r="G52" s="443">
        <f t="shared" si="9"/>
        <v>427.055407</v>
      </c>
      <c r="H52" s="444">
        <f t="shared" si="10"/>
        <v>3578.94</v>
      </c>
    </row>
    <row r="53" spans="2:8" s="23" customFormat="1" ht="13.5" thickBot="1" x14ac:dyDescent="0.25">
      <c r="B53" s="294"/>
      <c r="C53" s="434" t="s">
        <v>125</v>
      </c>
      <c r="D53" s="437">
        <v>44.359000000000002</v>
      </c>
      <c r="E53" s="437">
        <v>704.55200000000002</v>
      </c>
      <c r="F53" s="435">
        <v>25.900078300288826</v>
      </c>
      <c r="G53" s="333">
        <f t="shared" si="9"/>
        <v>182.47951966625092</v>
      </c>
      <c r="H53" s="341">
        <f t="shared" si="10"/>
        <v>748.91100000000006</v>
      </c>
    </row>
    <row r="54" spans="2:8" s="23" customFormat="1" x14ac:dyDescent="0.2">
      <c r="C54" s="24"/>
      <c r="D54" s="273"/>
      <c r="E54" s="552"/>
      <c r="F54" s="24"/>
      <c r="G54" s="24"/>
    </row>
    <row r="55" spans="2:8" s="23" customFormat="1" x14ac:dyDescent="0.2"/>
    <row r="56" spans="2:8" s="23" customFormat="1" ht="15" x14ac:dyDescent="0.2">
      <c r="B56" s="786" t="s">
        <v>684</v>
      </c>
      <c r="C56" s="787"/>
      <c r="D56" s="787"/>
      <c r="E56" s="787"/>
      <c r="F56" s="787"/>
      <c r="G56" s="787"/>
      <c r="H56" s="787"/>
    </row>
    <row r="57" spans="2:8" s="23" customFormat="1" ht="25.5" x14ac:dyDescent="0.2">
      <c r="B57" s="283"/>
      <c r="C57" s="530" t="s">
        <v>688</v>
      </c>
      <c r="D57" s="442" t="s">
        <v>78</v>
      </c>
      <c r="E57" s="442" t="s">
        <v>309</v>
      </c>
      <c r="F57" s="442" t="s">
        <v>82</v>
      </c>
      <c r="G57" s="442" t="s">
        <v>310</v>
      </c>
      <c r="H57" s="442" t="s">
        <v>485</v>
      </c>
    </row>
    <row r="58" spans="2:8" s="23" customFormat="1" x14ac:dyDescent="0.2">
      <c r="B58" s="438" t="s">
        <v>92</v>
      </c>
      <c r="C58" s="428" t="s">
        <v>127</v>
      </c>
      <c r="D58" s="429">
        <v>0.223</v>
      </c>
      <c r="E58" s="431">
        <v>0.35</v>
      </c>
      <c r="F58" s="436">
        <v>56.72</v>
      </c>
      <c r="G58" s="443">
        <f>E58*F58/100</f>
        <v>0.19851999999999997</v>
      </c>
      <c r="H58" s="444">
        <f t="shared" ref="H58:H86" si="11">SUM(D58,E58)</f>
        <v>0.57299999999999995</v>
      </c>
    </row>
    <row r="59" spans="2:8" s="23" customFormat="1" x14ac:dyDescent="0.2">
      <c r="B59" s="438"/>
      <c r="C59" s="428" t="s">
        <v>128</v>
      </c>
      <c r="D59" s="429">
        <v>17.867000000000001</v>
      </c>
      <c r="E59" s="431">
        <v>21.649000000000001</v>
      </c>
      <c r="F59" s="436">
        <v>28.54</v>
      </c>
      <c r="G59" s="443">
        <f t="shared" ref="G59:G66" si="12">E59*F59/100</f>
        <v>6.1786246000000009</v>
      </c>
      <c r="H59" s="444">
        <f t="shared" si="11"/>
        <v>39.516000000000005</v>
      </c>
    </row>
    <row r="60" spans="2:8" s="23" customFormat="1" x14ac:dyDescent="0.2">
      <c r="B60" s="438"/>
      <c r="C60" s="428" t="s">
        <v>129</v>
      </c>
      <c r="D60" s="429">
        <v>184.76400000000001</v>
      </c>
      <c r="E60" s="431">
        <v>223.27099999999999</v>
      </c>
      <c r="F60" s="436">
        <v>23.22</v>
      </c>
      <c r="G60" s="443">
        <f t="shared" si="12"/>
        <v>51.843526199999999</v>
      </c>
      <c r="H60" s="444">
        <f t="shared" si="11"/>
        <v>408.03499999999997</v>
      </c>
    </row>
    <row r="61" spans="2:8" s="23" customFormat="1" x14ac:dyDescent="0.2">
      <c r="B61" s="438"/>
      <c r="C61" s="428" t="s">
        <v>130</v>
      </c>
      <c r="D61" s="429">
        <v>365.37799999999999</v>
      </c>
      <c r="E61" s="431">
        <v>649.37400000000002</v>
      </c>
      <c r="F61" s="436">
        <v>17.13</v>
      </c>
      <c r="G61" s="443">
        <f t="shared" si="12"/>
        <v>111.23776620000001</v>
      </c>
      <c r="H61" s="444">
        <f t="shared" si="11"/>
        <v>1014.752</v>
      </c>
    </row>
    <row r="62" spans="2:8" s="23" customFormat="1" x14ac:dyDescent="0.2">
      <c r="B62" s="438"/>
      <c r="C62" s="428" t="s">
        <v>131</v>
      </c>
      <c r="D62" s="429">
        <v>796.27499999999998</v>
      </c>
      <c r="E62" s="431">
        <v>2463.6350000000002</v>
      </c>
      <c r="F62" s="436">
        <v>12.66</v>
      </c>
      <c r="G62" s="443">
        <f t="shared" si="12"/>
        <v>311.89619100000004</v>
      </c>
      <c r="H62" s="444">
        <f t="shared" si="11"/>
        <v>3259.9100000000003</v>
      </c>
    </row>
    <row r="63" spans="2:8" s="23" customFormat="1" x14ac:dyDescent="0.2">
      <c r="B63" s="438"/>
      <c r="C63" s="428" t="s">
        <v>132</v>
      </c>
      <c r="D63" s="429">
        <v>635.447</v>
      </c>
      <c r="E63" s="431">
        <v>1529.3050000000001</v>
      </c>
      <c r="F63" s="436">
        <v>15.02</v>
      </c>
      <c r="G63" s="443">
        <f t="shared" si="12"/>
        <v>229.70161100000001</v>
      </c>
      <c r="H63" s="444">
        <f t="shared" si="11"/>
        <v>2164.752</v>
      </c>
    </row>
    <row r="64" spans="2:8" s="23" customFormat="1" x14ac:dyDescent="0.2">
      <c r="B64" s="438"/>
      <c r="C64" s="428" t="s">
        <v>133</v>
      </c>
      <c r="D64" s="429">
        <v>378.48200000000003</v>
      </c>
      <c r="E64" s="431">
        <v>945.13199999999995</v>
      </c>
      <c r="F64" s="436">
        <v>19.260000000000002</v>
      </c>
      <c r="G64" s="443">
        <f t="shared" si="12"/>
        <v>182.03242320000001</v>
      </c>
      <c r="H64" s="444">
        <f t="shared" si="11"/>
        <v>1323.614</v>
      </c>
    </row>
    <row r="65" spans="2:8" s="23" customFormat="1" x14ac:dyDescent="0.2">
      <c r="B65" s="438"/>
      <c r="C65" s="428" t="s">
        <v>134</v>
      </c>
      <c r="D65" s="429">
        <v>24.777999999999999</v>
      </c>
      <c r="E65" s="431">
        <v>59.390999999999998</v>
      </c>
      <c r="F65" s="436">
        <v>43.77</v>
      </c>
      <c r="G65" s="443">
        <f t="shared" si="12"/>
        <v>25.9954407</v>
      </c>
      <c r="H65" s="444">
        <f t="shared" si="11"/>
        <v>84.168999999999997</v>
      </c>
    </row>
    <row r="66" spans="2:8" s="23" customFormat="1" x14ac:dyDescent="0.2">
      <c r="B66" s="438"/>
      <c r="C66" s="428" t="s">
        <v>135</v>
      </c>
      <c r="D66" s="429">
        <v>3.2090000000000001</v>
      </c>
      <c r="E66" s="431">
        <v>85.870999999999995</v>
      </c>
      <c r="F66" s="436">
        <v>60.26</v>
      </c>
      <c r="G66" s="443">
        <f t="shared" si="12"/>
        <v>51.745864599999997</v>
      </c>
      <c r="H66" s="444">
        <f t="shared" si="11"/>
        <v>89.08</v>
      </c>
    </row>
    <row r="67" spans="2:8" s="23" customFormat="1" x14ac:dyDescent="0.2">
      <c r="B67" s="438"/>
      <c r="C67" s="428"/>
      <c r="D67" s="429"/>
      <c r="E67" s="431"/>
      <c r="F67" s="436"/>
      <c r="G67" s="431"/>
      <c r="H67" s="440"/>
    </row>
    <row r="68" spans="2:8" s="23" customFormat="1" x14ac:dyDescent="0.2">
      <c r="B68" s="438" t="s">
        <v>105</v>
      </c>
      <c r="C68" s="428" t="s">
        <v>127</v>
      </c>
      <c r="D68" s="429">
        <v>0.46200000000000002</v>
      </c>
      <c r="E68" s="431">
        <v>21.175999999999998</v>
      </c>
      <c r="F68" s="436">
        <v>16.38</v>
      </c>
      <c r="G68" s="443">
        <f t="shared" ref="G68:G76" si="13">E68*F68/100</f>
        <v>3.4686287999999994</v>
      </c>
      <c r="H68" s="444">
        <f t="shared" si="11"/>
        <v>21.637999999999998</v>
      </c>
    </row>
    <row r="69" spans="2:8" s="23" customFormat="1" x14ac:dyDescent="0.2">
      <c r="B69" s="438"/>
      <c r="C69" s="428" t="s">
        <v>128</v>
      </c>
      <c r="D69" s="429">
        <v>11.852</v>
      </c>
      <c r="E69" s="431">
        <v>405.822</v>
      </c>
      <c r="F69" s="436">
        <v>7.59</v>
      </c>
      <c r="G69" s="443">
        <f t="shared" si="13"/>
        <v>30.801889799999998</v>
      </c>
      <c r="H69" s="444">
        <f t="shared" si="11"/>
        <v>417.67399999999998</v>
      </c>
    </row>
    <row r="70" spans="2:8" s="23" customFormat="1" x14ac:dyDescent="0.2">
      <c r="B70" s="438"/>
      <c r="C70" s="428" t="s">
        <v>129</v>
      </c>
      <c r="D70" s="429">
        <v>46.05</v>
      </c>
      <c r="E70" s="431">
        <v>979.70299999999997</v>
      </c>
      <c r="F70" s="436">
        <v>11.79</v>
      </c>
      <c r="G70" s="443">
        <f t="shared" si="13"/>
        <v>115.50698369999998</v>
      </c>
      <c r="H70" s="444">
        <f t="shared" si="11"/>
        <v>1025.7529999999999</v>
      </c>
    </row>
    <row r="71" spans="2:8" s="23" customFormat="1" x14ac:dyDescent="0.2">
      <c r="B71" s="438"/>
      <c r="C71" s="428" t="s">
        <v>130</v>
      </c>
      <c r="D71" s="429">
        <v>52.554000000000002</v>
      </c>
      <c r="E71" s="431">
        <v>1142.105</v>
      </c>
      <c r="F71" s="436">
        <v>11.17</v>
      </c>
      <c r="G71" s="443">
        <f t="shared" si="13"/>
        <v>127.5731285</v>
      </c>
      <c r="H71" s="444">
        <f t="shared" si="11"/>
        <v>1194.6590000000001</v>
      </c>
    </row>
    <row r="72" spans="2:8" s="23" customFormat="1" x14ac:dyDescent="0.2">
      <c r="B72" s="438"/>
      <c r="C72" s="428" t="s">
        <v>131</v>
      </c>
      <c r="D72" s="429">
        <v>111.70099999999999</v>
      </c>
      <c r="E72" s="431">
        <v>2274.2579999999998</v>
      </c>
      <c r="F72" s="436">
        <v>8.99</v>
      </c>
      <c r="G72" s="443">
        <f t="shared" si="13"/>
        <v>204.45579419999999</v>
      </c>
      <c r="H72" s="444">
        <f t="shared" si="11"/>
        <v>2385.9589999999998</v>
      </c>
    </row>
    <row r="73" spans="2:8" s="23" customFormat="1" x14ac:dyDescent="0.2">
      <c r="B73" s="438"/>
      <c r="C73" s="428" t="s">
        <v>132</v>
      </c>
      <c r="D73" s="429">
        <v>55.869</v>
      </c>
      <c r="E73" s="431">
        <v>1582.8820000000001</v>
      </c>
      <c r="F73" s="436">
        <v>11.52</v>
      </c>
      <c r="G73" s="443">
        <f t="shared" si="13"/>
        <v>182.3480064</v>
      </c>
      <c r="H73" s="444">
        <f t="shared" si="11"/>
        <v>1638.751</v>
      </c>
    </row>
    <row r="74" spans="2:8" s="23" customFormat="1" x14ac:dyDescent="0.2">
      <c r="B74" s="438"/>
      <c r="C74" s="428" t="s">
        <v>133</v>
      </c>
      <c r="D74" s="429">
        <v>42.293999999999997</v>
      </c>
      <c r="E74" s="431">
        <v>2758.8490000000002</v>
      </c>
      <c r="F74" s="436">
        <v>9.82</v>
      </c>
      <c r="G74" s="443">
        <f t="shared" si="13"/>
        <v>270.91897180000001</v>
      </c>
      <c r="H74" s="444">
        <f t="shared" si="11"/>
        <v>2801.143</v>
      </c>
    </row>
    <row r="75" spans="2:8" s="23" customFormat="1" x14ac:dyDescent="0.2">
      <c r="B75" s="438"/>
      <c r="C75" s="428" t="s">
        <v>134</v>
      </c>
      <c r="D75" s="429">
        <v>8.89</v>
      </c>
      <c r="E75" s="431">
        <v>1389.2090000000001</v>
      </c>
      <c r="F75" s="436">
        <v>22.98</v>
      </c>
      <c r="G75" s="443">
        <f t="shared" si="13"/>
        <v>319.24022820000005</v>
      </c>
      <c r="H75" s="444">
        <f t="shared" si="11"/>
        <v>1398.0990000000002</v>
      </c>
    </row>
    <row r="76" spans="2:8" s="23" customFormat="1" x14ac:dyDescent="0.2">
      <c r="B76" s="438"/>
      <c r="C76" s="428" t="s">
        <v>135</v>
      </c>
      <c r="D76" s="429">
        <v>1.226</v>
      </c>
      <c r="E76" s="431">
        <v>702.59799999999996</v>
      </c>
      <c r="F76" s="436">
        <v>29.16</v>
      </c>
      <c r="G76" s="443">
        <f t="shared" si="13"/>
        <v>204.87757679999999</v>
      </c>
      <c r="H76" s="444">
        <f t="shared" si="11"/>
        <v>703.82399999999996</v>
      </c>
    </row>
    <row r="77" spans="2:8" s="23" customFormat="1" x14ac:dyDescent="0.2">
      <c r="B77" s="438"/>
      <c r="C77" s="428"/>
      <c r="D77" s="429"/>
      <c r="E77" s="431"/>
      <c r="F77" s="436"/>
      <c r="G77" s="431"/>
      <c r="H77" s="440"/>
    </row>
    <row r="78" spans="2:8" s="23" customFormat="1" x14ac:dyDescent="0.2">
      <c r="B78" s="438" t="s">
        <v>106</v>
      </c>
      <c r="C78" s="428" t="s">
        <v>127</v>
      </c>
      <c r="D78" s="429">
        <v>0.68400000000000005</v>
      </c>
      <c r="E78" s="431">
        <v>21.523</v>
      </c>
      <c r="F78" s="436">
        <v>16.14</v>
      </c>
      <c r="G78" s="443">
        <f t="shared" ref="G78:G86" si="14">E78*F78/100</f>
        <v>3.4738121999999998</v>
      </c>
      <c r="H78" s="444">
        <f t="shared" si="11"/>
        <v>22.207000000000001</v>
      </c>
    </row>
    <row r="79" spans="2:8" s="23" customFormat="1" x14ac:dyDescent="0.2">
      <c r="B79" s="438"/>
      <c r="C79" s="428" t="s">
        <v>128</v>
      </c>
      <c r="D79" s="429">
        <v>29.719000000000001</v>
      </c>
      <c r="E79" s="431">
        <v>427.91399999999999</v>
      </c>
      <c r="F79" s="436">
        <v>7.44</v>
      </c>
      <c r="G79" s="443">
        <f t="shared" si="14"/>
        <v>31.836801599999998</v>
      </c>
      <c r="H79" s="444">
        <f t="shared" si="11"/>
        <v>457.63299999999998</v>
      </c>
    </row>
    <row r="80" spans="2:8" s="23" customFormat="1" x14ac:dyDescent="0.2">
      <c r="B80" s="438"/>
      <c r="C80" s="428" t="s">
        <v>129</v>
      </c>
      <c r="D80" s="429">
        <v>230.81399999999999</v>
      </c>
      <c r="E80" s="431">
        <v>1205.3610000000001</v>
      </c>
      <c r="F80" s="436">
        <v>10.56</v>
      </c>
      <c r="G80" s="443">
        <f t="shared" si="14"/>
        <v>127.28612160000003</v>
      </c>
      <c r="H80" s="444">
        <f t="shared" si="11"/>
        <v>1436.1750000000002</v>
      </c>
    </row>
    <row r="81" spans="2:8" s="23" customFormat="1" x14ac:dyDescent="0.2">
      <c r="B81" s="438"/>
      <c r="C81" s="428" t="s">
        <v>130</v>
      </c>
      <c r="D81" s="429">
        <v>417.93299999999999</v>
      </c>
      <c r="E81" s="431">
        <v>1796.4390000000001</v>
      </c>
      <c r="F81" s="436">
        <v>9.35</v>
      </c>
      <c r="G81" s="443">
        <f t="shared" si="14"/>
        <v>167.96704650000001</v>
      </c>
      <c r="H81" s="444">
        <f t="shared" si="11"/>
        <v>2214.3720000000003</v>
      </c>
    </row>
    <row r="82" spans="2:8" s="23" customFormat="1" x14ac:dyDescent="0.2">
      <c r="B82" s="438"/>
      <c r="C82" s="428" t="s">
        <v>131</v>
      </c>
      <c r="D82" s="429">
        <v>907.976</v>
      </c>
      <c r="E82" s="431">
        <v>4701.0709999999999</v>
      </c>
      <c r="F82" s="436">
        <v>7.79</v>
      </c>
      <c r="G82" s="443">
        <f t="shared" si="14"/>
        <v>366.21343090000005</v>
      </c>
      <c r="H82" s="444">
        <f t="shared" si="11"/>
        <v>5609.0469999999996</v>
      </c>
    </row>
    <row r="83" spans="2:8" s="23" customFormat="1" x14ac:dyDescent="0.2">
      <c r="B83" s="438"/>
      <c r="C83" s="428" t="s">
        <v>132</v>
      </c>
      <c r="D83" s="429">
        <v>691.31700000000001</v>
      </c>
      <c r="E83" s="431">
        <v>3119.8870000000002</v>
      </c>
      <c r="F83" s="436">
        <v>9.42</v>
      </c>
      <c r="G83" s="443">
        <f t="shared" si="14"/>
        <v>293.89335540000002</v>
      </c>
      <c r="H83" s="444">
        <f t="shared" si="11"/>
        <v>3811.2040000000002</v>
      </c>
    </row>
    <row r="84" spans="2:8" s="23" customFormat="1" x14ac:dyDescent="0.2">
      <c r="B84" s="438"/>
      <c r="C84" s="428" t="s">
        <v>133</v>
      </c>
      <c r="D84" s="429">
        <v>420.77600000000001</v>
      </c>
      <c r="E84" s="431">
        <v>3712.7370000000001</v>
      </c>
      <c r="F84" s="436">
        <v>8.83</v>
      </c>
      <c r="G84" s="443">
        <f t="shared" si="14"/>
        <v>327.83467710000002</v>
      </c>
      <c r="H84" s="444">
        <f t="shared" si="11"/>
        <v>4133.5129999999999</v>
      </c>
    </row>
    <row r="85" spans="2:8" s="23" customFormat="1" x14ac:dyDescent="0.2">
      <c r="B85" s="438"/>
      <c r="C85" s="428" t="s">
        <v>134</v>
      </c>
      <c r="D85" s="429">
        <v>33.667999999999999</v>
      </c>
      <c r="E85" s="431">
        <v>1449.348</v>
      </c>
      <c r="F85" s="436">
        <v>22.07</v>
      </c>
      <c r="G85" s="443">
        <f t="shared" si="14"/>
        <v>319.87110359999997</v>
      </c>
      <c r="H85" s="444">
        <f t="shared" si="11"/>
        <v>1483.0159999999998</v>
      </c>
    </row>
    <row r="86" spans="2:8" ht="13.5" thickBot="1" x14ac:dyDescent="0.25">
      <c r="B86" s="294"/>
      <c r="C86" s="434" t="s">
        <v>135</v>
      </c>
      <c r="D86" s="437">
        <v>4.4349999999999996</v>
      </c>
      <c r="E86" s="437">
        <v>790.10400000000004</v>
      </c>
      <c r="F86" s="435">
        <v>26.87</v>
      </c>
      <c r="G86" s="333">
        <f t="shared" si="14"/>
        <v>212.30094480000002</v>
      </c>
      <c r="H86" s="341">
        <f t="shared" si="11"/>
        <v>794.53899999999999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G26"/>
  <sheetViews>
    <sheetView workbookViewId="0"/>
  </sheetViews>
  <sheetFormatPr defaultRowHeight="12.75" x14ac:dyDescent="0.2"/>
  <cols>
    <col min="2" max="2" width="10.75" bestFit="1" customWidth="1"/>
    <col min="3" max="3" width="16.125" bestFit="1" customWidth="1"/>
  </cols>
  <sheetData>
    <row r="3" spans="1:7" x14ac:dyDescent="0.2">
      <c r="A3" s="275"/>
      <c r="B3" s="786" t="s">
        <v>697</v>
      </c>
      <c r="C3" s="787"/>
      <c r="D3" s="787"/>
      <c r="E3" s="812"/>
    </row>
    <row r="4" spans="1:7" x14ac:dyDescent="0.2">
      <c r="A4" s="149"/>
      <c r="B4" s="283"/>
      <c r="C4" s="283" t="s">
        <v>611</v>
      </c>
      <c r="D4" s="442" t="s">
        <v>78</v>
      </c>
      <c r="E4" s="546" t="s">
        <v>309</v>
      </c>
      <c r="F4" s="149"/>
      <c r="G4" s="149"/>
    </row>
    <row r="5" spans="1:7" s="23" customFormat="1" x14ac:dyDescent="0.2">
      <c r="A5" s="430"/>
      <c r="B5" s="438" t="s">
        <v>698</v>
      </c>
      <c r="C5" s="428" t="s">
        <v>106</v>
      </c>
      <c r="D5" s="457">
        <v>10.07</v>
      </c>
      <c r="E5" s="547">
        <v>6.96</v>
      </c>
      <c r="F5" s="430"/>
      <c r="G5" s="430"/>
    </row>
    <row r="6" spans="1:7" s="24" customFormat="1" x14ac:dyDescent="0.2">
      <c r="A6" s="432"/>
      <c r="B6" s="439"/>
      <c r="C6" s="428" t="s">
        <v>92</v>
      </c>
      <c r="D6" s="457">
        <v>11.25</v>
      </c>
      <c r="E6" s="547">
        <v>11.29</v>
      </c>
      <c r="F6" s="432"/>
      <c r="G6" s="432"/>
    </row>
    <row r="7" spans="1:7" s="24" customFormat="1" x14ac:dyDescent="0.2">
      <c r="A7" s="432"/>
      <c r="B7" s="439"/>
      <c r="C7" s="428" t="s">
        <v>105</v>
      </c>
      <c r="D7" s="457">
        <v>4.59</v>
      </c>
      <c r="E7" s="547">
        <v>5.44</v>
      </c>
      <c r="F7" s="432"/>
      <c r="G7" s="432"/>
    </row>
    <row r="8" spans="1:7" s="24" customFormat="1" x14ac:dyDescent="0.2">
      <c r="A8" s="432"/>
      <c r="B8" s="439" t="s">
        <v>83</v>
      </c>
      <c r="C8" s="428" t="s">
        <v>84</v>
      </c>
      <c r="D8" s="457">
        <v>14.18</v>
      </c>
      <c r="E8" s="548">
        <v>13.99</v>
      </c>
      <c r="F8" s="432"/>
      <c r="G8" s="432"/>
    </row>
    <row r="9" spans="1:7" s="24" customFormat="1" x14ac:dyDescent="0.2">
      <c r="A9" s="432"/>
      <c r="B9" s="439"/>
      <c r="C9" s="428" t="s">
        <v>85</v>
      </c>
      <c r="D9" s="457">
        <v>9.3000000000000007</v>
      </c>
      <c r="E9" s="548">
        <v>10.52</v>
      </c>
      <c r="F9" s="432"/>
      <c r="G9" s="432"/>
    </row>
    <row r="10" spans="1:7" s="24" customFormat="1" x14ac:dyDescent="0.2">
      <c r="A10" s="432"/>
      <c r="B10" s="439"/>
      <c r="C10" s="428" t="s">
        <v>86</v>
      </c>
      <c r="D10" s="457">
        <v>12.18</v>
      </c>
      <c r="E10" s="548">
        <v>11.63</v>
      </c>
      <c r="F10" s="432"/>
      <c r="G10" s="432"/>
    </row>
    <row r="11" spans="1:7" s="24" customFormat="1" x14ac:dyDescent="0.2">
      <c r="A11" s="432"/>
      <c r="B11" s="439"/>
      <c r="C11" s="428" t="s">
        <v>87</v>
      </c>
      <c r="D11" s="457">
        <v>13.16</v>
      </c>
      <c r="E11" s="548">
        <v>13.52</v>
      </c>
      <c r="F11" s="432"/>
      <c r="G11" s="432"/>
    </row>
    <row r="12" spans="1:7" s="24" customFormat="1" x14ac:dyDescent="0.2">
      <c r="A12" s="432"/>
      <c r="B12" s="439"/>
      <c r="C12" s="428" t="s">
        <v>88</v>
      </c>
      <c r="D12" s="457">
        <v>9.5399999999999991</v>
      </c>
      <c r="E12" s="548">
        <v>9.5500000000000007</v>
      </c>
      <c r="F12" s="432"/>
      <c r="G12" s="432"/>
    </row>
    <row r="13" spans="1:7" s="24" customFormat="1" x14ac:dyDescent="0.2">
      <c r="A13" s="432"/>
      <c r="B13" s="439"/>
      <c r="C13" s="428" t="s">
        <v>89</v>
      </c>
      <c r="D13" s="457">
        <v>14.27</v>
      </c>
      <c r="E13" s="548">
        <v>11.26</v>
      </c>
      <c r="F13" s="432"/>
      <c r="G13" s="432"/>
    </row>
    <row r="14" spans="1:7" s="24" customFormat="1" x14ac:dyDescent="0.2">
      <c r="A14" s="432"/>
      <c r="B14" s="439"/>
      <c r="C14" s="428" t="s">
        <v>90</v>
      </c>
      <c r="D14" s="457">
        <v>7.32</v>
      </c>
      <c r="E14" s="548">
        <v>7.81</v>
      </c>
      <c r="F14" s="432"/>
      <c r="G14" s="432"/>
    </row>
    <row r="15" spans="1:7" s="24" customFormat="1" x14ac:dyDescent="0.2">
      <c r="A15" s="432"/>
      <c r="B15" s="439"/>
      <c r="C15" s="428" t="s">
        <v>91</v>
      </c>
      <c r="D15" s="457">
        <v>11.8</v>
      </c>
      <c r="E15" s="548">
        <v>11.5</v>
      </c>
      <c r="F15" s="432"/>
      <c r="G15" s="432"/>
    </row>
    <row r="16" spans="1:7" s="24" customFormat="1" x14ac:dyDescent="0.2">
      <c r="A16" s="432"/>
      <c r="B16" s="439" t="s">
        <v>93</v>
      </c>
      <c r="C16" s="428" t="s">
        <v>94</v>
      </c>
      <c r="D16" s="457">
        <v>4.6500000000000004</v>
      </c>
      <c r="E16" s="548">
        <v>4.6900000000000004</v>
      </c>
      <c r="F16" s="432"/>
      <c r="G16" s="432"/>
    </row>
    <row r="17" spans="1:7" s="24" customFormat="1" x14ac:dyDescent="0.2">
      <c r="A17" s="432"/>
      <c r="B17" s="439"/>
      <c r="C17" s="428" t="s">
        <v>95</v>
      </c>
      <c r="D17" s="457">
        <v>5.41</v>
      </c>
      <c r="E17" s="548">
        <v>6.94</v>
      </c>
      <c r="F17" s="432"/>
      <c r="G17" s="432"/>
    </row>
    <row r="18" spans="1:7" s="24" customFormat="1" x14ac:dyDescent="0.2">
      <c r="A18" s="432"/>
      <c r="B18" s="439"/>
      <c r="C18" s="428" t="s">
        <v>96</v>
      </c>
      <c r="D18" s="457">
        <v>6.33</v>
      </c>
      <c r="E18" s="548">
        <v>6.52</v>
      </c>
      <c r="F18" s="432"/>
      <c r="G18" s="432"/>
    </row>
    <row r="19" spans="1:7" s="24" customFormat="1" x14ac:dyDescent="0.2">
      <c r="A19" s="432"/>
      <c r="B19" s="439"/>
      <c r="C19" s="428" t="s">
        <v>97</v>
      </c>
      <c r="D19" s="457">
        <v>5.96</v>
      </c>
      <c r="E19" s="548">
        <v>6.65</v>
      </c>
      <c r="F19" s="432"/>
      <c r="G19" s="432"/>
    </row>
    <row r="20" spans="1:7" s="24" customFormat="1" x14ac:dyDescent="0.2">
      <c r="A20" s="432"/>
      <c r="B20" s="439"/>
      <c r="C20" s="428" t="s">
        <v>98</v>
      </c>
      <c r="D20" s="457">
        <v>3.99</v>
      </c>
      <c r="E20" s="548">
        <v>5.24</v>
      </c>
      <c r="F20" s="432"/>
      <c r="G20" s="432"/>
    </row>
    <row r="21" spans="1:7" s="24" customFormat="1" x14ac:dyDescent="0.2">
      <c r="A21" s="432"/>
      <c r="B21" s="439"/>
      <c r="C21" s="428" t="s">
        <v>99</v>
      </c>
      <c r="D21" s="457">
        <v>5.9</v>
      </c>
      <c r="E21" s="548">
        <v>7.98</v>
      </c>
      <c r="F21" s="432"/>
      <c r="G21" s="432"/>
    </row>
    <row r="22" spans="1:7" s="24" customFormat="1" x14ac:dyDescent="0.2">
      <c r="A22" s="432"/>
      <c r="B22" s="439"/>
      <c r="C22" s="428" t="s">
        <v>100</v>
      </c>
      <c r="D22" s="457">
        <v>0</v>
      </c>
      <c r="E22" s="548">
        <v>2.5299999999999998</v>
      </c>
      <c r="F22" s="432"/>
      <c r="G22" s="432"/>
    </row>
    <row r="23" spans="1:7" s="24" customFormat="1" x14ac:dyDescent="0.2">
      <c r="A23" s="432"/>
      <c r="B23" s="439"/>
      <c r="C23" s="428" t="s">
        <v>101</v>
      </c>
      <c r="D23" s="457">
        <v>0</v>
      </c>
      <c r="E23" s="548">
        <v>2.88</v>
      </c>
      <c r="F23" s="432"/>
      <c r="G23" s="432"/>
    </row>
    <row r="24" spans="1:7" s="24" customFormat="1" x14ac:dyDescent="0.2">
      <c r="A24" s="432"/>
      <c r="B24" s="439"/>
      <c r="C24" s="428" t="s">
        <v>102</v>
      </c>
      <c r="D24" s="457">
        <v>4.7699999999999996</v>
      </c>
      <c r="E24" s="548">
        <v>4.08</v>
      </c>
      <c r="F24" s="432"/>
      <c r="G24" s="432"/>
    </row>
    <row r="25" spans="1:7" s="24" customFormat="1" x14ac:dyDescent="0.2">
      <c r="A25" s="432"/>
      <c r="B25" s="439"/>
      <c r="C25" s="428" t="s">
        <v>103</v>
      </c>
      <c r="D25" s="457">
        <v>4</v>
      </c>
      <c r="E25" s="548">
        <v>5.29</v>
      </c>
      <c r="F25" s="432"/>
      <c r="G25" s="432"/>
    </row>
    <row r="26" spans="1:7" s="24" customFormat="1" ht="13.5" thickBot="1" x14ac:dyDescent="0.25">
      <c r="A26" s="432"/>
      <c r="B26" s="294"/>
      <c r="C26" s="434" t="s">
        <v>104</v>
      </c>
      <c r="D26" s="450">
        <v>3.87</v>
      </c>
      <c r="E26" s="549">
        <v>4.29</v>
      </c>
      <c r="F26" s="432"/>
      <c r="G26" s="432"/>
    </row>
  </sheetData>
  <mergeCells count="1">
    <mergeCell ref="B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N59"/>
  <sheetViews>
    <sheetView workbookViewId="0"/>
  </sheetViews>
  <sheetFormatPr defaultRowHeight="12.75" x14ac:dyDescent="0.2"/>
  <cols>
    <col min="2" max="2" width="36.375" customWidth="1"/>
    <col min="3" max="3" width="20.625" style="680" bestFit="1" customWidth="1"/>
    <col min="11" max="11" width="39.125" bestFit="1" customWidth="1"/>
    <col min="12" max="12" width="10.125" bestFit="1" customWidth="1"/>
    <col min="13" max="13" width="13.25" bestFit="1" customWidth="1"/>
    <col min="14" max="14" width="16.25" bestFit="1" customWidth="1"/>
  </cols>
  <sheetData>
    <row r="3" spans="2:14" x14ac:dyDescent="0.2">
      <c r="B3" t="s">
        <v>700</v>
      </c>
      <c r="C3" s="680" t="str">
        <f>Index!$B$4</f>
        <v>Yorkshire</v>
      </c>
      <c r="K3" s="687" t="s">
        <v>705</v>
      </c>
      <c r="L3" s="688" t="s">
        <v>308</v>
      </c>
      <c r="M3" s="688" t="s">
        <v>706</v>
      </c>
      <c r="N3" s="688" t="s">
        <v>775</v>
      </c>
    </row>
    <row r="4" spans="2:14" x14ac:dyDescent="0.2">
      <c r="B4" t="s">
        <v>308</v>
      </c>
      <c r="C4" s="681">
        <f>VLOOKUP($C$3,$K$4:$N$18,2,FALSE)</f>
        <v>1437100</v>
      </c>
      <c r="K4" s="682" t="s">
        <v>699</v>
      </c>
      <c r="L4" s="683">
        <v>13027866.9849</v>
      </c>
      <c r="M4" s="683">
        <v>1297665.5877619777</v>
      </c>
      <c r="N4" s="784">
        <f>M4/L4</f>
        <v>9.9606911036629567E-2</v>
      </c>
    </row>
    <row r="5" spans="2:14" x14ac:dyDescent="0.2">
      <c r="B5" t="s">
        <v>707</v>
      </c>
      <c r="C5" s="680">
        <f>_xlfn.RANK.EQ(VLOOKUP($C$3,$K$5:$M$18,2,FALSE),$L$5:$L$18)</f>
        <v>3</v>
      </c>
      <c r="K5" s="682" t="s">
        <v>286</v>
      </c>
      <c r="L5" s="683">
        <v>984400</v>
      </c>
      <c r="M5" s="683">
        <v>88219.76265777045</v>
      </c>
      <c r="N5" s="784">
        <f t="shared" ref="N5:N18" si="0">M5/L5</f>
        <v>8.9617800343123166E-2</v>
      </c>
    </row>
    <row r="6" spans="2:14" x14ac:dyDescent="0.2">
      <c r="B6" t="s">
        <v>706</v>
      </c>
      <c r="C6" s="681">
        <f>VLOOKUP($C$3,$K$4:$N$18,3,FALSE)</f>
        <v>110312.64314683448</v>
      </c>
      <c r="K6" s="682" t="s">
        <v>307</v>
      </c>
      <c r="L6" s="683">
        <v>1026900</v>
      </c>
      <c r="M6" s="683">
        <v>111777.13630338201</v>
      </c>
      <c r="N6" s="784">
        <f t="shared" si="0"/>
        <v>0.10884909563091051</v>
      </c>
    </row>
    <row r="7" spans="2:14" x14ac:dyDescent="0.2">
      <c r="B7" t="s">
        <v>776</v>
      </c>
      <c r="C7" s="680">
        <f>_xlfn.RANK.EQ(VLOOKUP($C$3,$K$5:$N$18,3,FALSE),$M$5:$M$18)</f>
        <v>6</v>
      </c>
      <c r="K7" s="682" t="s">
        <v>287</v>
      </c>
      <c r="L7" s="683">
        <v>1701800</v>
      </c>
      <c r="M7" s="683">
        <v>132939.83507470129</v>
      </c>
      <c r="N7" s="784">
        <f t="shared" si="0"/>
        <v>7.8117190665590128E-2</v>
      </c>
    </row>
    <row r="8" spans="2:14" x14ac:dyDescent="0.2">
      <c r="B8" t="s">
        <v>777</v>
      </c>
      <c r="C8" s="785">
        <f>VLOOKUP($C$3,$K$4:$N$18,4,FALSE)</f>
        <v>7.6760589483567246E-2</v>
      </c>
      <c r="K8" s="682" t="s">
        <v>288</v>
      </c>
      <c r="L8" s="683">
        <v>693900</v>
      </c>
      <c r="M8" s="683">
        <v>56483.157629075737</v>
      </c>
      <c r="N8" s="784">
        <f t="shared" si="0"/>
        <v>8.1399564244236541E-2</v>
      </c>
    </row>
    <row r="9" spans="2:14" x14ac:dyDescent="0.2">
      <c r="B9" t="s">
        <v>778</v>
      </c>
      <c r="C9" s="680">
        <f>_xlfn.RANK.EQ(VLOOKUP($C$3,$K$5:$N$18,4,FALSE),$N$5:$N$18)</f>
        <v>12</v>
      </c>
      <c r="K9" s="682" t="s">
        <v>305</v>
      </c>
      <c r="L9" s="683">
        <v>426200</v>
      </c>
      <c r="M9" s="683">
        <v>29449.692692504977</v>
      </c>
      <c r="N9" s="784">
        <f t="shared" si="0"/>
        <v>6.9098293506581365E-2</v>
      </c>
    </row>
    <row r="10" spans="2:14" x14ac:dyDescent="0.2">
      <c r="B10" t="s">
        <v>708</v>
      </c>
      <c r="C10" s="684">
        <f>'Table 2'!$D$7</f>
        <v>0.17455957837371672</v>
      </c>
      <c r="K10" s="682" t="s">
        <v>289</v>
      </c>
      <c r="L10" s="683">
        <v>331800</v>
      </c>
      <c r="M10" s="683">
        <v>35171.526755349325</v>
      </c>
      <c r="N10" s="784">
        <f t="shared" si="0"/>
        <v>0.10600219034161942</v>
      </c>
    </row>
    <row r="11" spans="2:14" x14ac:dyDescent="0.2">
      <c r="K11" s="682" t="s">
        <v>306</v>
      </c>
      <c r="L11" s="683">
        <v>684100</v>
      </c>
      <c r="M11" s="683">
        <v>103265.27677174033</v>
      </c>
      <c r="N11" s="784">
        <f t="shared" si="0"/>
        <v>0.15095055806423086</v>
      </c>
    </row>
    <row r="12" spans="2:14" x14ac:dyDescent="0.2">
      <c r="B12" t="s">
        <v>709</v>
      </c>
      <c r="C12" s="685" t="str">
        <f>INDEX('Section 2 data'!$C$8:$C$14,MATCH('Key findings'!C13,'Section 2 data'!$J$8:$J$14,0))</f>
        <v>Sitka spruce</v>
      </c>
      <c r="E12" t="s">
        <v>710</v>
      </c>
      <c r="K12" s="682" t="s">
        <v>290</v>
      </c>
      <c r="L12" s="683">
        <v>1004800</v>
      </c>
      <c r="M12" s="683">
        <v>50113.990958361188</v>
      </c>
      <c r="N12" s="784">
        <f t="shared" si="0"/>
        <v>4.9874592912381756E-2</v>
      </c>
    </row>
    <row r="13" spans="2:14" x14ac:dyDescent="0.2">
      <c r="B13" t="s">
        <v>709</v>
      </c>
      <c r="C13" s="686">
        <f>MAX('Section 2 data'!$J$8:$J$14)</f>
        <v>0.28503822907419774</v>
      </c>
      <c r="K13" s="682" t="s">
        <v>291</v>
      </c>
      <c r="L13" s="683">
        <v>843400</v>
      </c>
      <c r="M13" s="683">
        <v>116129.85117915674</v>
      </c>
      <c r="N13" s="784">
        <f t="shared" si="0"/>
        <v>0.13769249606255246</v>
      </c>
    </row>
    <row r="14" spans="2:14" x14ac:dyDescent="0.2">
      <c r="B14" t="s">
        <v>711</v>
      </c>
      <c r="C14" s="685" t="str">
        <f>INDEX('Section 2 data'!$C$16:$C$25,MATCH('Key findings'!C15,'Section 2 data'!$J$16:$J$25,0))</f>
        <v>Sycamore</v>
      </c>
      <c r="E14" t="s">
        <v>710</v>
      </c>
      <c r="K14" s="682" t="s">
        <v>292</v>
      </c>
      <c r="L14" s="683">
        <v>613800</v>
      </c>
      <c r="M14" s="683">
        <v>120885.63554048816</v>
      </c>
      <c r="N14" s="784">
        <f t="shared" si="0"/>
        <v>0.1969462944615317</v>
      </c>
    </row>
    <row r="15" spans="2:14" x14ac:dyDescent="0.2">
      <c r="B15" t="s">
        <v>711</v>
      </c>
      <c r="C15" s="686">
        <f>MAX('Section 2 data'!$J$16:$J$25)</f>
        <v>0.17785489688551462</v>
      </c>
      <c r="K15" s="682" t="s">
        <v>293</v>
      </c>
      <c r="L15" s="683">
        <v>725400</v>
      </c>
      <c r="M15" s="683">
        <v>97243.975178644585</v>
      </c>
      <c r="N15" s="784">
        <f t="shared" si="0"/>
        <v>0.13405565919305842</v>
      </c>
    </row>
    <row r="16" spans="2:14" x14ac:dyDescent="0.2">
      <c r="K16" s="682" t="s">
        <v>294</v>
      </c>
      <c r="L16" s="683">
        <v>1091200</v>
      </c>
      <c r="M16" s="683">
        <v>105008.94606982135</v>
      </c>
      <c r="N16" s="784">
        <f t="shared" si="0"/>
        <v>9.6232538553721908E-2</v>
      </c>
    </row>
    <row r="17" spans="2:14" x14ac:dyDescent="0.2">
      <c r="B17" t="s">
        <v>712</v>
      </c>
      <c r="C17" s="685" t="str">
        <f>INDEX('Section 3 data'!$C$8:$C$14,MATCH('Key findings'!C18,'Section 3 data'!$J$8:$J$14,0))</f>
        <v>Sitka spruce</v>
      </c>
      <c r="E17" t="s">
        <v>710</v>
      </c>
      <c r="K17" s="682" t="s">
        <v>295</v>
      </c>
      <c r="L17" s="683">
        <v>1487400</v>
      </c>
      <c r="M17" s="683">
        <v>140664.15780331058</v>
      </c>
      <c r="N17" s="784">
        <f t="shared" si="0"/>
        <v>9.4570497380200735E-2</v>
      </c>
    </row>
    <row r="18" spans="2:14" x14ac:dyDescent="0.2">
      <c r="B18" t="s">
        <v>712</v>
      </c>
      <c r="C18" s="686">
        <f>MAX('Section 3 data'!$J$8:$J$14)</f>
        <v>0.2877254692701996</v>
      </c>
      <c r="K18" s="682" t="s">
        <v>296</v>
      </c>
      <c r="L18" s="683">
        <v>1437100</v>
      </c>
      <c r="M18" s="683">
        <v>110312.64314683448</v>
      </c>
      <c r="N18" s="784">
        <f t="shared" si="0"/>
        <v>7.6760589483567246E-2</v>
      </c>
    </row>
    <row r="19" spans="2:14" x14ac:dyDescent="0.2">
      <c r="B19" t="s">
        <v>713</v>
      </c>
      <c r="C19" s="685" t="str">
        <f>INDEX('Section 3 data'!$C$16:$C$25,MATCH('Key findings'!C20,'Section 3 data'!$J$16:$J$25,0))</f>
        <v>Sycamore</v>
      </c>
      <c r="E19" t="s">
        <v>710</v>
      </c>
    </row>
    <row r="20" spans="2:14" x14ac:dyDescent="0.2">
      <c r="B20" t="s">
        <v>713</v>
      </c>
      <c r="C20" s="686">
        <f>MAX('Section 3 data'!$J$16:$J$25)</f>
        <v>0.24345605177993529</v>
      </c>
    </row>
    <row r="22" spans="2:14" x14ac:dyDescent="0.2">
      <c r="B22" t="s">
        <v>714</v>
      </c>
      <c r="C22" s="685" t="str">
        <f>INDEX('Section 4 data'!$C$8:$C$14,MATCH('Key findings'!C23,'Section 4 data'!$J$8:$J$14,0))</f>
        <v>Sitka spruce</v>
      </c>
      <c r="E22" t="s">
        <v>710</v>
      </c>
    </row>
    <row r="23" spans="2:14" x14ac:dyDescent="0.2">
      <c r="B23" t="s">
        <v>714</v>
      </c>
      <c r="C23" s="686">
        <f>MAX('Section 4 data'!$J$8:$J$14)</f>
        <v>0.35126029040876011</v>
      </c>
    </row>
    <row r="24" spans="2:14" x14ac:dyDescent="0.2">
      <c r="B24" t="s">
        <v>715</v>
      </c>
      <c r="C24" s="685" t="str">
        <f>INDEX('Section 4 data'!$C$16:$C$25,MATCH('Key findings'!C25,'Section 4 data'!$J$16:$J$25,0))</f>
        <v>Birch</v>
      </c>
      <c r="E24" t="s">
        <v>710</v>
      </c>
    </row>
    <row r="25" spans="2:14" x14ac:dyDescent="0.2">
      <c r="B25" t="s">
        <v>715</v>
      </c>
      <c r="C25" s="686">
        <f>MAX('Section 4 data'!$J$16:$J$25)</f>
        <v>0.17253461857959554</v>
      </c>
    </row>
    <row r="27" spans="2:14" x14ac:dyDescent="0.2">
      <c r="B27" t="s">
        <v>716</v>
      </c>
      <c r="C27" s="684">
        <f>('Section 8 data'!$D$6+'Section 8 data'!$E$6)/'Section 3 data'!$H$6</f>
        <v>0.21091521930081714</v>
      </c>
      <c r="E27" s="710"/>
    </row>
    <row r="28" spans="2:14" x14ac:dyDescent="0.2">
      <c r="B28" t="s">
        <v>717</v>
      </c>
      <c r="C28" s="686">
        <f>('Thinning data'!$D$21+'Thinning data'!$D$26)/('Thinning data'!$C$5+'Thinning data'!$C$6)</f>
        <v>0.50940961904727056</v>
      </c>
    </row>
    <row r="30" spans="2:14" x14ac:dyDescent="0.2">
      <c r="B30" t="s">
        <v>718</v>
      </c>
      <c r="C30" s="684">
        <f>('Section 8 data'!$D$7+'Section 8 data'!$E$7)/'Section 3 data'!$H$7</f>
        <v>0.51197267540983904</v>
      </c>
    </row>
    <row r="31" spans="2:14" x14ac:dyDescent="0.2">
      <c r="B31" t="s">
        <v>719</v>
      </c>
      <c r="C31" s="686">
        <f>'Thinning data'!$D$16/'Thinning data'!$C$4</f>
        <v>0.19447086410159398</v>
      </c>
    </row>
    <row r="33" spans="2:3" x14ac:dyDescent="0.2">
      <c r="B33" t="s">
        <v>720</v>
      </c>
      <c r="C33" s="686">
        <f>'Section 2 data'!$K$19</f>
        <v>8.0989551133131443E-2</v>
      </c>
    </row>
    <row r="34" spans="2:3" x14ac:dyDescent="0.2">
      <c r="B34" t="s">
        <v>721</v>
      </c>
      <c r="C34" s="686">
        <f>'Section 2 data'!$J$19</f>
        <v>0.11776658719255688</v>
      </c>
    </row>
    <row r="35" spans="2:3" x14ac:dyDescent="0.2">
      <c r="B35" t="s">
        <v>722</v>
      </c>
      <c r="C35" s="686">
        <f>'Section 3 data'!$K$19</f>
        <v>7.7623575860700497E-2</v>
      </c>
    </row>
    <row r="36" spans="2:3" x14ac:dyDescent="0.2">
      <c r="B36" t="s">
        <v>723</v>
      </c>
      <c r="C36" s="686">
        <f>'Section 3 data'!$J$19</f>
        <v>0.13372159654800431</v>
      </c>
    </row>
    <row r="37" spans="2:3" x14ac:dyDescent="0.2">
      <c r="B37" t="s">
        <v>724</v>
      </c>
      <c r="C37" s="686">
        <f>'Section 4 data'!$K$19</f>
        <v>8.0385726768654367E-2</v>
      </c>
    </row>
    <row r="38" spans="2:3" x14ac:dyDescent="0.2">
      <c r="B38" t="s">
        <v>725</v>
      </c>
      <c r="C38" s="686">
        <f>'Section 4 data'!$J$19</f>
        <v>0.11287123525690193</v>
      </c>
    </row>
    <row r="40" spans="2:3" x14ac:dyDescent="0.2">
      <c r="B40" t="s">
        <v>726</v>
      </c>
      <c r="C40" s="686">
        <f>'Section 2 data'!$K$16</f>
        <v>0.11138791337684407</v>
      </c>
    </row>
    <row r="41" spans="2:3" x14ac:dyDescent="0.2">
      <c r="B41" t="s">
        <v>727</v>
      </c>
      <c r="C41" s="686">
        <f>'Section 2 data'!$J$16</f>
        <v>0.16196872595735159</v>
      </c>
    </row>
    <row r="42" spans="2:3" x14ac:dyDescent="0.2">
      <c r="B42" t="s">
        <v>728</v>
      </c>
      <c r="C42" s="686">
        <f>'Section 3 data'!$K$16</f>
        <v>0.13703858778403008</v>
      </c>
    </row>
    <row r="43" spans="2:3" x14ac:dyDescent="0.2">
      <c r="B43" t="s">
        <v>729</v>
      </c>
      <c r="C43" s="686">
        <f>'Section 3 data'!$J$16</f>
        <v>0.23607542610571736</v>
      </c>
    </row>
    <row r="44" spans="2:3" x14ac:dyDescent="0.2">
      <c r="B44" t="s">
        <v>730</v>
      </c>
      <c r="C44" s="686">
        <f>'Section 4 data'!$K$16</f>
        <v>7.5848621118300943E-2</v>
      </c>
    </row>
    <row r="45" spans="2:3" x14ac:dyDescent="0.2">
      <c r="B45" t="s">
        <v>731</v>
      </c>
      <c r="C45" s="686">
        <f>'Section 4 data'!$J$16</f>
        <v>0.1065005928576576</v>
      </c>
    </row>
    <row r="47" spans="2:3" x14ac:dyDescent="0.2">
      <c r="B47" t="s">
        <v>732</v>
      </c>
      <c r="C47" s="686">
        <f>'Section 2 data'!$K$21</f>
        <v>3.0131828235886956E-3</v>
      </c>
    </row>
    <row r="48" spans="2:3" x14ac:dyDescent="0.2">
      <c r="B48" t="s">
        <v>733</v>
      </c>
      <c r="C48" s="686">
        <f>'Section 2 data'!$J$21</f>
        <v>4.3814572714196568E-3</v>
      </c>
    </row>
    <row r="49" spans="2:3" x14ac:dyDescent="0.2">
      <c r="B49" t="s">
        <v>734</v>
      </c>
      <c r="C49" s="686">
        <f>'Section 3 data'!$K$21</f>
        <v>3.8572354487136523E-3</v>
      </c>
    </row>
    <row r="50" spans="2:3" x14ac:dyDescent="0.2">
      <c r="B50" t="s">
        <v>735</v>
      </c>
      <c r="C50" s="686">
        <f>'Section 3 data'!$J$21</f>
        <v>6.6448327939590077E-3</v>
      </c>
    </row>
    <row r="51" spans="2:3" x14ac:dyDescent="0.2">
      <c r="B51" t="s">
        <v>736</v>
      </c>
      <c r="C51" s="686">
        <f>'Section 4 data'!$K$21</f>
        <v>1.1923117375042943E-3</v>
      </c>
    </row>
    <row r="52" spans="2:3" x14ac:dyDescent="0.2">
      <c r="B52" t="s">
        <v>737</v>
      </c>
      <c r="C52" s="686">
        <f>'Section 4 data'!$J$21</f>
        <v>1.6741491808703779E-3</v>
      </c>
    </row>
    <row r="54" spans="2:3" x14ac:dyDescent="0.2">
      <c r="B54" t="s">
        <v>738</v>
      </c>
      <c r="C54" s="686">
        <f>'Section 2 data'!$K$12</f>
        <v>7.7674038625814901E-2</v>
      </c>
    </row>
    <row r="55" spans="2:3" x14ac:dyDescent="0.2">
      <c r="B55" t="s">
        <v>739</v>
      </c>
      <c r="C55" s="686">
        <f>'Section 2 data'!$J$12</f>
        <v>0.24914943132681716</v>
      </c>
    </row>
    <row r="56" spans="2:3" x14ac:dyDescent="0.2">
      <c r="B56" t="s">
        <v>740</v>
      </c>
      <c r="C56" s="686">
        <f>'Section 3 data'!$K$12</f>
        <v>0.10307505781319494</v>
      </c>
    </row>
    <row r="57" spans="2:3" x14ac:dyDescent="0.2">
      <c r="B57" t="s">
        <v>741</v>
      </c>
      <c r="C57" s="686">
        <f>'Section 3 data'!$J$12</f>
        <v>0.24540259400730072</v>
      </c>
    </row>
    <row r="58" spans="2:3" x14ac:dyDescent="0.2">
      <c r="B58" t="s">
        <v>742</v>
      </c>
      <c r="C58" s="686">
        <f>'Section 4 data'!$K$12</f>
        <v>6.2730093274712254E-2</v>
      </c>
    </row>
    <row r="59" spans="2:3" x14ac:dyDescent="0.2">
      <c r="B59" t="s">
        <v>743</v>
      </c>
      <c r="C59" s="686">
        <f>'Section 4 data'!$J$12</f>
        <v>0.21849359436752777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D21"/>
  <sheetViews>
    <sheetView workbookViewId="0"/>
  </sheetViews>
  <sheetFormatPr defaultRowHeight="15" customHeight="1" x14ac:dyDescent="0.2"/>
  <cols>
    <col min="2" max="2" width="40.625" customWidth="1"/>
    <col min="3" max="3" width="30.625" customWidth="1"/>
    <col min="4" max="4" width="20.625" customWidth="1"/>
  </cols>
  <sheetData>
    <row r="3" spans="2:4" ht="15" customHeight="1" x14ac:dyDescent="0.2">
      <c r="B3" t="s">
        <v>376</v>
      </c>
    </row>
    <row r="5" spans="2:4" ht="15" customHeight="1" x14ac:dyDescent="0.2">
      <c r="B5" s="813" t="s">
        <v>299</v>
      </c>
      <c r="C5" s="813" t="s">
        <v>300</v>
      </c>
      <c r="D5" s="813" t="s">
        <v>311</v>
      </c>
    </row>
    <row r="6" spans="2:4" ht="15" customHeight="1" x14ac:dyDescent="0.2">
      <c r="B6" s="814"/>
      <c r="C6" s="814"/>
      <c r="D6" s="814"/>
    </row>
    <row r="7" spans="2:4" ht="15" customHeight="1" x14ac:dyDescent="0.2">
      <c r="B7" s="269"/>
      <c r="C7" s="269"/>
      <c r="D7" s="270"/>
    </row>
    <row r="8" spans="2:4" ht="15" customHeight="1" x14ac:dyDescent="0.2">
      <c r="B8" s="271" t="s">
        <v>286</v>
      </c>
      <c r="C8" s="271" t="s">
        <v>286</v>
      </c>
      <c r="D8" s="267" t="s">
        <v>313</v>
      </c>
    </row>
    <row r="9" spans="2:4" ht="15" customHeight="1" x14ac:dyDescent="0.2">
      <c r="B9" s="271" t="s">
        <v>307</v>
      </c>
      <c r="C9" s="271" t="s">
        <v>298</v>
      </c>
      <c r="D9" s="267" t="s">
        <v>325</v>
      </c>
    </row>
    <row r="10" spans="2:4" ht="15" customHeight="1" x14ac:dyDescent="0.2">
      <c r="B10" s="271" t="s">
        <v>287</v>
      </c>
      <c r="C10" s="271" t="s">
        <v>287</v>
      </c>
      <c r="D10" s="267" t="s">
        <v>319</v>
      </c>
    </row>
    <row r="11" spans="2:4" ht="15" customHeight="1" x14ac:dyDescent="0.2">
      <c r="B11" s="271" t="s">
        <v>288</v>
      </c>
      <c r="C11" s="271" t="s">
        <v>288</v>
      </c>
      <c r="D11" s="267" t="s">
        <v>317</v>
      </c>
    </row>
    <row r="12" spans="2:4" ht="15" customHeight="1" x14ac:dyDescent="0.2">
      <c r="B12" s="271" t="s">
        <v>305</v>
      </c>
      <c r="C12" s="271" t="s">
        <v>301</v>
      </c>
      <c r="D12" s="267" t="s">
        <v>315</v>
      </c>
    </row>
    <row r="13" spans="2:4" ht="15" customHeight="1" x14ac:dyDescent="0.2">
      <c r="B13" s="271" t="s">
        <v>289</v>
      </c>
      <c r="C13" s="271" t="s">
        <v>302</v>
      </c>
      <c r="D13" s="267" t="s">
        <v>320</v>
      </c>
    </row>
    <row r="14" spans="2:4" ht="15" customHeight="1" x14ac:dyDescent="0.2">
      <c r="B14" s="271" t="s">
        <v>306</v>
      </c>
      <c r="C14" s="271" t="s">
        <v>303</v>
      </c>
      <c r="D14" s="267" t="s">
        <v>321</v>
      </c>
    </row>
    <row r="15" spans="2:4" ht="15" customHeight="1" x14ac:dyDescent="0.2">
      <c r="B15" s="271" t="s">
        <v>290</v>
      </c>
      <c r="C15" s="271" t="s">
        <v>304</v>
      </c>
      <c r="D15" s="267" t="s">
        <v>318</v>
      </c>
    </row>
    <row r="16" spans="2:4" ht="15" customHeight="1" x14ac:dyDescent="0.2">
      <c r="B16" s="271" t="s">
        <v>291</v>
      </c>
      <c r="C16" s="271" t="s">
        <v>291</v>
      </c>
      <c r="D16" s="267" t="s">
        <v>312</v>
      </c>
    </row>
    <row r="17" spans="2:4" ht="15" customHeight="1" x14ac:dyDescent="0.2">
      <c r="B17" s="271" t="s">
        <v>292</v>
      </c>
      <c r="C17" s="271" t="s">
        <v>292</v>
      </c>
      <c r="D17" s="267" t="s">
        <v>322</v>
      </c>
    </row>
    <row r="18" spans="2:4" ht="15" customHeight="1" x14ac:dyDescent="0.2">
      <c r="B18" s="271" t="s">
        <v>293</v>
      </c>
      <c r="C18" s="271" t="s">
        <v>293</v>
      </c>
      <c r="D18" s="267" t="s">
        <v>323</v>
      </c>
    </row>
    <row r="19" spans="2:4" ht="15" customHeight="1" x14ac:dyDescent="0.2">
      <c r="B19" s="271" t="s">
        <v>294</v>
      </c>
      <c r="C19" s="271" t="s">
        <v>294</v>
      </c>
      <c r="D19" s="267" t="s">
        <v>324</v>
      </c>
    </row>
    <row r="20" spans="2:4" ht="15" customHeight="1" x14ac:dyDescent="0.2">
      <c r="B20" s="271" t="s">
        <v>295</v>
      </c>
      <c r="C20" s="271" t="s">
        <v>295</v>
      </c>
      <c r="D20" s="267" t="s">
        <v>316</v>
      </c>
    </row>
    <row r="21" spans="2:4" ht="15" customHeight="1" x14ac:dyDescent="0.2">
      <c r="B21" s="272" t="s">
        <v>296</v>
      </c>
      <c r="C21" s="272" t="s">
        <v>296</v>
      </c>
      <c r="D21" s="268" t="s">
        <v>314</v>
      </c>
    </row>
  </sheetData>
  <mergeCells count="3"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6">
    <tabColor rgb="FFFF0000"/>
    <pageSetUpPr fitToPage="1"/>
  </sheetPr>
  <dimension ref="A2:G13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2" max="2" width="9.75" bestFit="1" customWidth="1"/>
    <col min="5" max="5" width="104.875" bestFit="1" customWidth="1"/>
  </cols>
  <sheetData>
    <row r="2" spans="2:5" ht="15" x14ac:dyDescent="0.2">
      <c r="B2" s="815" t="s">
        <v>359</v>
      </c>
      <c r="C2" s="815"/>
      <c r="D2" s="815"/>
      <c r="E2" s="815"/>
    </row>
    <row r="3" spans="2:5" ht="15" x14ac:dyDescent="0.2">
      <c r="B3" s="471"/>
      <c r="C3" s="471"/>
      <c r="D3" s="471"/>
      <c r="E3" s="471"/>
    </row>
    <row r="4" spans="2:5" ht="15" x14ac:dyDescent="0.2">
      <c r="B4" s="815" t="s">
        <v>296</v>
      </c>
      <c r="C4" s="815"/>
      <c r="D4" s="815"/>
      <c r="E4" s="815"/>
    </row>
    <row r="6" spans="2:5" x14ac:dyDescent="0.2">
      <c r="B6" s="508" t="s">
        <v>446</v>
      </c>
      <c r="C6" s="508"/>
      <c r="D6" s="508"/>
      <c r="E6" s="521" t="s">
        <v>33</v>
      </c>
    </row>
    <row r="7" spans="2:5" x14ac:dyDescent="0.2">
      <c r="C7" t="str">
        <f>'Table 1'!$B$3</f>
        <v>Table 1</v>
      </c>
      <c r="D7" t="s">
        <v>107</v>
      </c>
      <c r="E7" t="str">
        <f>'Table 1'!$C$3</f>
        <v>Woodland area by woodland type</v>
      </c>
    </row>
    <row r="8" spans="2:5" x14ac:dyDescent="0.2">
      <c r="C8" t="str">
        <f>'Table 2'!$B$3</f>
        <v>Table 2</v>
      </c>
      <c r="D8" t="s">
        <v>108</v>
      </c>
      <c r="E8" t="str">
        <f>'Table 2'!$C$3</f>
        <v>Woodland area by ownership</v>
      </c>
    </row>
    <row r="9" spans="2:5" x14ac:dyDescent="0.2">
      <c r="C9" t="str">
        <f>'Table 3'!$B$3</f>
        <v>Table 3</v>
      </c>
      <c r="D9" t="s">
        <v>109</v>
      </c>
      <c r="E9" t="str">
        <f>'Table 3'!$C$3</f>
        <v>Woodland area by interpreted forest type</v>
      </c>
    </row>
    <row r="10" spans="2:5" x14ac:dyDescent="0.2">
      <c r="C10" t="str">
        <f>'Table 4'!$B$3</f>
        <v>Table 4</v>
      </c>
      <c r="D10" t="s">
        <v>110</v>
      </c>
      <c r="E10" t="str">
        <f>'Table 4'!$C$3</f>
        <v>Woodland area by interpreted forest type and woodland size</v>
      </c>
    </row>
    <row r="11" spans="2:5" x14ac:dyDescent="0.2">
      <c r="C11" t="str">
        <f>'Table 5'!$B$3</f>
        <v>Table 5</v>
      </c>
      <c r="D11" t="s">
        <v>111</v>
      </c>
      <c r="E11" t="str">
        <f>'Table 5'!$C$3</f>
        <v>Woodland area by interpreted forest type and ownership</v>
      </c>
    </row>
    <row r="12" spans="2:5" x14ac:dyDescent="0.2">
      <c r="C12" t="str">
        <f>'Table 6'!$B$3</f>
        <v>Table 6</v>
      </c>
      <c r="E12" t="str">
        <f>'Table 6'!$C$3</f>
        <v>Woodland area by interpreted forest type, woodland size and  ownership</v>
      </c>
    </row>
    <row r="13" spans="2:5" x14ac:dyDescent="0.2">
      <c r="C13" t="str">
        <f>'Table 7'!$B$3</f>
        <v>Table 7</v>
      </c>
      <c r="D13" t="s">
        <v>112</v>
      </c>
      <c r="E13" t="str">
        <f>'Table 7'!$C$3</f>
        <v>Woodland area by size class distribution</v>
      </c>
    </row>
    <row r="14" spans="2:5" x14ac:dyDescent="0.2">
      <c r="C14" t="str">
        <f>'Table 8'!$B$3</f>
        <v>Table 8</v>
      </c>
      <c r="E14" t="str">
        <f>'Table 8'!$C$3</f>
        <v>Open areas in woodland by land use type</v>
      </c>
    </row>
    <row r="16" spans="2:5" x14ac:dyDescent="0.2">
      <c r="B16" s="509" t="s">
        <v>447</v>
      </c>
      <c r="C16" s="509"/>
      <c r="D16" s="509"/>
      <c r="E16" s="523" t="s">
        <v>68</v>
      </c>
    </row>
    <row r="17" spans="2:5" x14ac:dyDescent="0.2">
      <c r="C17" t="str">
        <f>'Table 9'!$B$3</f>
        <v>Table 9</v>
      </c>
      <c r="D17" t="s">
        <v>113</v>
      </c>
      <c r="E17" t="str">
        <f>'Table 9'!$C$3</f>
        <v>Stocked area by principal tree species</v>
      </c>
    </row>
    <row r="18" spans="2:5" x14ac:dyDescent="0.2">
      <c r="D18" t="s">
        <v>114</v>
      </c>
      <c r="E18" t="s">
        <v>461</v>
      </c>
    </row>
    <row r="19" spans="2:5" x14ac:dyDescent="0.2">
      <c r="D19" t="s">
        <v>115</v>
      </c>
      <c r="E19" t="s">
        <v>462</v>
      </c>
    </row>
    <row r="20" spans="2:5" x14ac:dyDescent="0.2">
      <c r="C20" t="str">
        <f>'Table 10'!$B$3</f>
        <v>Table 10</v>
      </c>
      <c r="D20" t="s">
        <v>116</v>
      </c>
      <c r="E20" t="str">
        <f>'Table 10'!$C$3</f>
        <v>Stocked area by age class</v>
      </c>
    </row>
    <row r="21" spans="2:5" x14ac:dyDescent="0.2">
      <c r="C21" t="str">
        <f>'Table 11'!$B$3</f>
        <v>Table 11</v>
      </c>
      <c r="D21" t="s">
        <v>117</v>
      </c>
      <c r="E21" t="str">
        <f>'Table 11'!$C$3</f>
        <v>Stocked area by mean stand dbh class</v>
      </c>
    </row>
    <row r="22" spans="2:5" x14ac:dyDescent="0.2">
      <c r="C22" t="str">
        <f>'Table 12'!$B$3</f>
        <v>Table 12</v>
      </c>
      <c r="E22" t="str">
        <f>'Table 12'!$C$3</f>
        <v>Clearfelled area</v>
      </c>
    </row>
    <row r="23" spans="2:5" x14ac:dyDescent="0.2">
      <c r="C23" t="str">
        <f>'Table 13'!$B$3</f>
        <v>Table 13</v>
      </c>
      <c r="D23" t="s">
        <v>118</v>
      </c>
      <c r="E23" t="str">
        <f>'Table 13'!$C$3</f>
        <v xml:space="preserve">Simplified comparison of mapped area estimates and stocked area estimates </v>
      </c>
    </row>
    <row r="25" spans="2:5" x14ac:dyDescent="0.2">
      <c r="B25" s="510" t="s">
        <v>448</v>
      </c>
      <c r="C25" s="510"/>
      <c r="D25" s="510"/>
      <c r="E25" s="524" t="s">
        <v>136</v>
      </c>
    </row>
    <row r="26" spans="2:5" x14ac:dyDescent="0.2">
      <c r="C26" t="str">
        <f>'Table 14'!$B$3</f>
        <v>Table 14</v>
      </c>
      <c r="D26" t="s">
        <v>140</v>
      </c>
      <c r="E26" t="str">
        <f>'Table 14'!$C$3</f>
        <v>Standing volume by principal tree species</v>
      </c>
    </row>
    <row r="27" spans="2:5" x14ac:dyDescent="0.2">
      <c r="D27" t="s">
        <v>141</v>
      </c>
      <c r="E27" t="s">
        <v>463</v>
      </c>
    </row>
    <row r="28" spans="2:5" x14ac:dyDescent="0.2">
      <c r="D28" t="s">
        <v>142</v>
      </c>
      <c r="E28" t="s">
        <v>464</v>
      </c>
    </row>
    <row r="29" spans="2:5" x14ac:dyDescent="0.2">
      <c r="C29" t="str">
        <f>'Table 15'!$B$3</f>
        <v>Table 15</v>
      </c>
      <c r="D29" t="s">
        <v>148</v>
      </c>
      <c r="E29" t="str">
        <f>'Table 15'!$C$3</f>
        <v>Standing volume by age class</v>
      </c>
    </row>
    <row r="30" spans="2:5" x14ac:dyDescent="0.2">
      <c r="C30" t="str">
        <f>'Table 16'!$B$3</f>
        <v>Table 16</v>
      </c>
      <c r="D30" t="s">
        <v>149</v>
      </c>
      <c r="E30" t="str">
        <f>'Table 16'!$C$3</f>
        <v>Standing volume by mean stand dbh class</v>
      </c>
    </row>
    <row r="32" spans="2:5" x14ac:dyDescent="0.2">
      <c r="B32" s="511" t="s">
        <v>449</v>
      </c>
      <c r="C32" s="511"/>
      <c r="D32" s="511"/>
      <c r="E32" s="525" t="s">
        <v>151</v>
      </c>
    </row>
    <row r="33" spans="2:5" x14ac:dyDescent="0.2">
      <c r="C33" t="str">
        <f>'Table 17'!$B$3</f>
        <v>Table 17</v>
      </c>
      <c r="D33" t="s">
        <v>150</v>
      </c>
      <c r="E33" t="str">
        <f>'Table 17'!$C$3</f>
        <v>Number of measureable trees by principal tree species</v>
      </c>
    </row>
    <row r="34" spans="2:5" x14ac:dyDescent="0.2">
      <c r="C34" t="str">
        <f>'Table 18'!$B$3</f>
        <v>Table 18</v>
      </c>
      <c r="D34" t="s">
        <v>153</v>
      </c>
      <c r="E34" t="str">
        <f>'Table 18'!$C$3</f>
        <v>Number of measurable trees by age class</v>
      </c>
    </row>
    <row r="35" spans="2:5" x14ac:dyDescent="0.2">
      <c r="C35" t="str">
        <f>'Table 19'!$B$3</f>
        <v>Table 19</v>
      </c>
      <c r="D35" t="s">
        <v>156</v>
      </c>
      <c r="E35" t="str">
        <f>'Table 19'!$C$3</f>
        <v>Number of measureable trees by mean stand dbh class</v>
      </c>
    </row>
    <row r="37" spans="2:5" x14ac:dyDescent="0.2">
      <c r="B37" s="512" t="s">
        <v>450</v>
      </c>
      <c r="C37" s="512"/>
      <c r="D37" s="512"/>
      <c r="E37" s="526" t="s">
        <v>609</v>
      </c>
    </row>
    <row r="38" spans="2:5" x14ac:dyDescent="0.2">
      <c r="C38" t="str">
        <f>'Table 20'!$B$3</f>
        <v>Table 20</v>
      </c>
      <c r="D38" t="s">
        <v>165</v>
      </c>
      <c r="E38" t="str">
        <f>'Table 20'!$C$3</f>
        <v>Biomass stocks in live woodland trees by principal tree species</v>
      </c>
    </row>
    <row r="40" spans="2:5" x14ac:dyDescent="0.2">
      <c r="B40" s="513" t="s">
        <v>451</v>
      </c>
      <c r="C40" s="513"/>
      <c r="D40" s="513"/>
      <c r="E40" s="527" t="s">
        <v>610</v>
      </c>
    </row>
    <row r="41" spans="2:5" x14ac:dyDescent="0.2">
      <c r="C41" t="str">
        <f>'Table 21'!$B$3</f>
        <v>Table 21</v>
      </c>
      <c r="D41" t="s">
        <v>167</v>
      </c>
      <c r="E41" t="str">
        <f>'Table 21'!$C$3</f>
        <v>Carbon stocks in live woodland trees by principal tree species</v>
      </c>
    </row>
    <row r="43" spans="2:5" x14ac:dyDescent="0.2">
      <c r="B43" s="515" t="s">
        <v>452</v>
      </c>
      <c r="C43" s="515"/>
      <c r="D43" s="515"/>
      <c r="E43" s="528" t="s">
        <v>159</v>
      </c>
    </row>
    <row r="44" spans="2:5" x14ac:dyDescent="0.2">
      <c r="C44" t="str">
        <f>'Table 22'!$B$3</f>
        <v>Table 22</v>
      </c>
      <c r="E44" t="str">
        <f>'Table 22'!$C$3</f>
        <v>Sample square distribution</v>
      </c>
    </row>
    <row r="45" spans="2:5" x14ac:dyDescent="0.2">
      <c r="D45" t="s">
        <v>170</v>
      </c>
      <c r="E45" t="s">
        <v>465</v>
      </c>
    </row>
    <row r="46" spans="2:5" x14ac:dyDescent="0.2">
      <c r="D46" t="s">
        <v>172</v>
      </c>
      <c r="E46" t="s">
        <v>466</v>
      </c>
    </row>
    <row r="47" spans="2:5" x14ac:dyDescent="0.2">
      <c r="D47" t="s">
        <v>175</v>
      </c>
      <c r="E47" t="s">
        <v>467</v>
      </c>
    </row>
    <row r="48" spans="2:5" x14ac:dyDescent="0.2">
      <c r="D48" t="s">
        <v>178</v>
      </c>
      <c r="E48" t="s">
        <v>758</v>
      </c>
    </row>
    <row r="49" spans="2:5" x14ac:dyDescent="0.2">
      <c r="D49" t="s">
        <v>181</v>
      </c>
      <c r="E49" t="s">
        <v>168</v>
      </c>
    </row>
    <row r="50" spans="2:5" x14ac:dyDescent="0.2">
      <c r="D50" t="s">
        <v>184</v>
      </c>
      <c r="E50" t="s">
        <v>173</v>
      </c>
    </row>
    <row r="51" spans="2:5" x14ac:dyDescent="0.2">
      <c r="D51" t="s">
        <v>188</v>
      </c>
      <c r="E51" t="s">
        <v>176</v>
      </c>
    </row>
    <row r="52" spans="2:5" x14ac:dyDescent="0.2">
      <c r="D52" t="s">
        <v>191</v>
      </c>
      <c r="E52" t="s">
        <v>179</v>
      </c>
    </row>
    <row r="53" spans="2:5" x14ac:dyDescent="0.2">
      <c r="D53" t="s">
        <v>193</v>
      </c>
      <c r="E53" t="s">
        <v>182</v>
      </c>
    </row>
    <row r="54" spans="2:5" x14ac:dyDescent="0.2">
      <c r="C54" t="str">
        <f>'Table 23'!$B$3</f>
        <v>Table 23</v>
      </c>
      <c r="D54" t="s">
        <v>195</v>
      </c>
      <c r="E54" t="str">
        <f>'Table 23'!$C$3</f>
        <v>Mean yield class by principal tree species (FC and PS)</v>
      </c>
    </row>
    <row r="56" spans="2:5" x14ac:dyDescent="0.2">
      <c r="B56" s="514" t="s">
        <v>453</v>
      </c>
      <c r="C56" s="514"/>
      <c r="D56" s="514"/>
      <c r="E56" s="529" t="s">
        <v>185</v>
      </c>
    </row>
    <row r="57" spans="2:5" x14ac:dyDescent="0.2">
      <c r="C57" t="str">
        <f>'Table 24'!$B$3</f>
        <v>Table 24</v>
      </c>
      <c r="E57" t="str">
        <f>'Table 24'!$C$3</f>
        <v>Standing volume in overdue timber stocks</v>
      </c>
    </row>
    <row r="58" spans="2:5" x14ac:dyDescent="0.2">
      <c r="C58" t="str">
        <f>'Table 25'!$B$3</f>
        <v>Table 25</v>
      </c>
      <c r="E58" t="str">
        <f>'Table 25'!$C$3</f>
        <v>Stocked area of overdue timber stocks</v>
      </c>
    </row>
    <row r="60" spans="2:5" x14ac:dyDescent="0.2">
      <c r="B60" s="508" t="s">
        <v>454</v>
      </c>
      <c r="C60" s="508"/>
      <c r="D60" s="508"/>
      <c r="E60" s="521" t="s">
        <v>443</v>
      </c>
    </row>
    <row r="61" spans="2:5" x14ac:dyDescent="0.2">
      <c r="D61" t="s">
        <v>197</v>
      </c>
      <c r="E61" t="s">
        <v>772</v>
      </c>
    </row>
    <row r="62" spans="2:5" x14ac:dyDescent="0.2">
      <c r="C62" t="str">
        <f>'Table 26'!$B$3</f>
        <v>Table 26</v>
      </c>
      <c r="D62" t="s">
        <v>199</v>
      </c>
      <c r="E62" t="str">
        <f>'Table 26'!$C$3</f>
        <v>25–year forecast of softwood timber availability; average annual volume within period</v>
      </c>
    </row>
    <row r="63" spans="2:5" x14ac:dyDescent="0.2">
      <c r="C63" t="str">
        <f>'Table 27'!$B$3</f>
        <v>Table 27</v>
      </c>
      <c r="E63" t="str">
        <f>'Table 27'!$C$3</f>
        <v>25-year forecast of softwood timber availability by principal species; average annual volume within period</v>
      </c>
    </row>
    <row r="64" spans="2:5" x14ac:dyDescent="0.2">
      <c r="C64" t="str">
        <f>'Table 28'!$B$3</f>
        <v>Table 28</v>
      </c>
      <c r="E64" t="str">
        <f>'Table 28'!$C$3</f>
        <v>25–year forecast of softwood timber availability % spruce</v>
      </c>
    </row>
    <row r="65" spans="2:5" x14ac:dyDescent="0.2">
      <c r="C65" t="str">
        <f>'Table 29'!$B$3</f>
        <v>Table 29</v>
      </c>
      <c r="E65" t="str">
        <f>'Table 29'!$C$3</f>
        <v>25-year forecast of softwood timber availability by top diameter class; average annual volume within period</v>
      </c>
    </row>
    <row r="66" spans="2:5" x14ac:dyDescent="0.2">
      <c r="C66" t="str">
        <f>'Table 30'!$B$3</f>
        <v>Table 30</v>
      </c>
      <c r="D66" t="s">
        <v>201</v>
      </c>
      <c r="E66" t="str">
        <f>'Table 30'!$C$3</f>
        <v>25–year forecast of standing volume in conifers; average annual volume within period</v>
      </c>
    </row>
    <row r="67" spans="2:5" x14ac:dyDescent="0.2">
      <c r="C67" t="str">
        <f>'Table 31'!$B$3</f>
        <v>Table 31</v>
      </c>
      <c r="D67" t="s">
        <v>203</v>
      </c>
      <c r="E67" t="str">
        <f>'Table 31'!$C$3</f>
        <v>25-year forecast of net increment in conifers; average annual volume within period</v>
      </c>
    </row>
    <row r="68" spans="2:5" x14ac:dyDescent="0.2">
      <c r="D68" t="s">
        <v>205</v>
      </c>
      <c r="E68" t="s">
        <v>189</v>
      </c>
    </row>
    <row r="70" spans="2:5" x14ac:dyDescent="0.2">
      <c r="B70" s="509" t="s">
        <v>455</v>
      </c>
      <c r="C70" s="509"/>
      <c r="D70" s="509"/>
      <c r="E70" s="523" t="s">
        <v>444</v>
      </c>
    </row>
    <row r="71" spans="2:5" x14ac:dyDescent="0.2">
      <c r="D71" t="s">
        <v>207</v>
      </c>
      <c r="E71" t="s">
        <v>773</v>
      </c>
    </row>
    <row r="72" spans="2:5" x14ac:dyDescent="0.2">
      <c r="C72" t="str">
        <f>'Table 32'!$B$3</f>
        <v>Table 32</v>
      </c>
      <c r="D72" t="s">
        <v>209</v>
      </c>
      <c r="E72" t="str">
        <f>'Table 32'!$C$3</f>
        <v>50–year forecast of softwood timber availability; average annual volume within period</v>
      </c>
    </row>
    <row r="73" spans="2:5" x14ac:dyDescent="0.2">
      <c r="C73" t="str">
        <f>'Table 33'!$B$3</f>
        <v>Table 33</v>
      </c>
      <c r="E73" t="str">
        <f>'Table 33'!$C$3</f>
        <v>50-year forecast of softwood timber availability by principal species; average annual volume within period</v>
      </c>
    </row>
    <row r="74" spans="2:5" x14ac:dyDescent="0.2">
      <c r="C74" t="str">
        <f>'Table 34'!$B$3</f>
        <v>Table 34</v>
      </c>
      <c r="E74" t="str">
        <f>'Table 34'!$C$3</f>
        <v>50–year forecast of softwood timber availability % spruce</v>
      </c>
    </row>
    <row r="75" spans="2:5" x14ac:dyDescent="0.2">
      <c r="C75" t="str">
        <f>'Table 35'!$B$3</f>
        <v>Table 35</v>
      </c>
      <c r="D75" t="s">
        <v>211</v>
      </c>
      <c r="E75" t="str">
        <f>'Table 35'!$C$3</f>
        <v>50-year forecast of standing volume in conifers; average annual volume within period</v>
      </c>
    </row>
    <row r="76" spans="2:5" x14ac:dyDescent="0.2">
      <c r="C76" t="str">
        <f>'Table 36'!$B$3</f>
        <v>Table 36</v>
      </c>
      <c r="D76" t="s">
        <v>213</v>
      </c>
      <c r="E76" t="str">
        <f>'Table 36'!$C$3</f>
        <v>50-year forecast of net increment in conifers; average annual volume within period</v>
      </c>
    </row>
    <row r="77" spans="2:5" x14ac:dyDescent="0.2">
      <c r="D77" t="s">
        <v>236</v>
      </c>
      <c r="E77" t="s">
        <v>189</v>
      </c>
    </row>
    <row r="79" spans="2:5" x14ac:dyDescent="0.2">
      <c r="B79" s="510" t="s">
        <v>456</v>
      </c>
      <c r="C79" s="510"/>
      <c r="D79" s="510"/>
      <c r="E79" s="524" t="s">
        <v>445</v>
      </c>
    </row>
    <row r="80" spans="2:5" x14ac:dyDescent="0.2">
      <c r="D80" t="s">
        <v>238</v>
      </c>
      <c r="E80" t="s">
        <v>774</v>
      </c>
    </row>
    <row r="81" spans="2:7" x14ac:dyDescent="0.2">
      <c r="C81" t="str">
        <f>'Table 37'!$B$3</f>
        <v>Table 37</v>
      </c>
      <c r="D81" t="s">
        <v>240</v>
      </c>
      <c r="E81" t="str">
        <f>'Table 37'!$C$3</f>
        <v>50–year forecast of hardwood timber availability; average annual volume within period</v>
      </c>
    </row>
    <row r="82" spans="2:7" x14ac:dyDescent="0.2">
      <c r="C82" t="str">
        <f>'Table 38'!$B$3</f>
        <v>Table 38</v>
      </c>
      <c r="E82" t="str">
        <f>'Table 38'!$C$3</f>
        <v>50-year forecast of hardwood timber availability by principal species; average annual volume within period</v>
      </c>
    </row>
    <row r="83" spans="2:7" x14ac:dyDescent="0.2">
      <c r="C83" t="str">
        <f>'Table 39'!$B$3</f>
        <v>Table 39</v>
      </c>
      <c r="E83" t="str">
        <f>'Table 39'!$C$3</f>
        <v>50-year forecast of hardwood timber availability by top diameter class; average annual volume within period</v>
      </c>
    </row>
    <row r="84" spans="2:7" x14ac:dyDescent="0.2">
      <c r="C84" t="str">
        <f>'Table 40'!$B$3</f>
        <v>Table 40</v>
      </c>
      <c r="D84" t="s">
        <v>242</v>
      </c>
      <c r="E84" t="str">
        <f>'Table 40'!$C$3</f>
        <v>50–year forecast of standing volume in broadleaves; average annual volume within period</v>
      </c>
    </row>
    <row r="85" spans="2:7" x14ac:dyDescent="0.2">
      <c r="C85" t="str">
        <f>'Table 41'!$B$3</f>
        <v>Table 41</v>
      </c>
      <c r="E85" t="str">
        <f>'Table 41'!$C$3</f>
        <v>50-year forecast of standing volume in broadleaves by principal species; average annual volume within period</v>
      </c>
      <c r="G85" s="323"/>
    </row>
    <row r="86" spans="2:7" x14ac:dyDescent="0.2">
      <c r="C86" t="str">
        <f>'Table 42'!$B$3</f>
        <v>Table 42</v>
      </c>
      <c r="D86" t="s">
        <v>244</v>
      </c>
      <c r="E86" t="str">
        <f>'Table 42'!$C$3</f>
        <v>50–year forecast of net increment in broadleaves; average annual volume within period</v>
      </c>
      <c r="G86" s="323"/>
    </row>
    <row r="87" spans="2:7" x14ac:dyDescent="0.2">
      <c r="C87" t="str">
        <f>'Table 43'!$B$3</f>
        <v>Table 43</v>
      </c>
      <c r="E87" t="str">
        <f>'Table 43'!$C$3</f>
        <v>50–year forecast of net increment in broadleaves by principal species; average annual volume within period</v>
      </c>
      <c r="G87" s="323"/>
    </row>
    <row r="88" spans="2:7" x14ac:dyDescent="0.2">
      <c r="D88" t="s">
        <v>246</v>
      </c>
      <c r="E88" t="s">
        <v>189</v>
      </c>
    </row>
    <row r="90" spans="2:7" x14ac:dyDescent="0.2">
      <c r="B90" s="511" t="s">
        <v>457</v>
      </c>
      <c r="C90" s="511"/>
      <c r="D90" s="511"/>
      <c r="E90" s="525" t="s">
        <v>748</v>
      </c>
    </row>
    <row r="91" spans="2:7" x14ac:dyDescent="0.2">
      <c r="C91" t="str">
        <f>'Table 44'!$B$3</f>
        <v>Table 44</v>
      </c>
      <c r="D91" t="s">
        <v>248</v>
      </c>
      <c r="E91" t="str">
        <f>'Table 44'!$C$3</f>
        <v>Stocked area of ash by age class</v>
      </c>
    </row>
    <row r="92" spans="2:7" x14ac:dyDescent="0.2">
      <c r="C92" t="str">
        <f>'Table 45'!$B$3</f>
        <v>Table 45</v>
      </c>
      <c r="D92" t="s">
        <v>251</v>
      </c>
      <c r="E92" t="str">
        <f>'Table 45'!$C$3</f>
        <v>Stocked area of ash by mean stand dbh class</v>
      </c>
    </row>
    <row r="93" spans="2:7" x14ac:dyDescent="0.2">
      <c r="C93" t="str">
        <f>'Table 46'!$B$3</f>
        <v>Table 46</v>
      </c>
      <c r="D93" t="s">
        <v>253</v>
      </c>
      <c r="E93" t="str">
        <f>'Table 46'!$C$3</f>
        <v>Standing volume of ash by age class</v>
      </c>
    </row>
    <row r="94" spans="2:7" x14ac:dyDescent="0.2">
      <c r="C94" t="str">
        <f>'Table 47'!$B$3</f>
        <v>Table 47</v>
      </c>
      <c r="D94" t="s">
        <v>255</v>
      </c>
      <c r="E94" t="str">
        <f>'Table 47'!$C$3</f>
        <v>Standing volume of ash by mean stand dbh class</v>
      </c>
    </row>
    <row r="95" spans="2:7" x14ac:dyDescent="0.2">
      <c r="C95" t="str">
        <f>'Table 48'!$B$3</f>
        <v>Table 48</v>
      </c>
      <c r="D95" t="s">
        <v>256</v>
      </c>
      <c r="E95" t="str">
        <f>'Table 48'!$C$3</f>
        <v>Number of ash trees by age class</v>
      </c>
    </row>
    <row r="96" spans="2:7" x14ac:dyDescent="0.2">
      <c r="C96" t="str">
        <f>'Table 49'!$B$3</f>
        <v>Table 49</v>
      </c>
      <c r="D96" t="s">
        <v>257</v>
      </c>
      <c r="E96" t="str">
        <f>'Table 49'!$C$3</f>
        <v>Number of ash trees by mean stand dbh class</v>
      </c>
    </row>
    <row r="97" spans="2:5" x14ac:dyDescent="0.2">
      <c r="D97" t="s">
        <v>258</v>
      </c>
      <c r="E97" t="s">
        <v>397</v>
      </c>
    </row>
    <row r="98" spans="2:5" x14ac:dyDescent="0.2">
      <c r="C98" t="str">
        <f>'Table 50'!$B$3</f>
        <v>Table 50</v>
      </c>
      <c r="E98" t="str">
        <f>'Table 50'!$C$3</f>
        <v>Stocked area of ash as proportion of woodland</v>
      </c>
    </row>
    <row r="99" spans="2:5" x14ac:dyDescent="0.2">
      <c r="C99" t="str">
        <f>'Table 51'!$B$3</f>
        <v>Table 51</v>
      </c>
      <c r="E99" t="str">
        <f>'Table 51'!$C$3</f>
        <v>Standing volume of ash as a proportion of woodland</v>
      </c>
    </row>
    <row r="100" spans="2:5" x14ac:dyDescent="0.2">
      <c r="C100" t="str">
        <f>'Table 52'!$B$3</f>
        <v>Table 52</v>
      </c>
      <c r="E100" t="str">
        <f>'Table 52'!$C$3</f>
        <v>Number of ash trees as a proportion of woodland</v>
      </c>
    </row>
    <row r="102" spans="2:5" x14ac:dyDescent="0.2">
      <c r="B102" s="512" t="s">
        <v>458</v>
      </c>
      <c r="C102" s="512"/>
      <c r="D102" s="512"/>
      <c r="E102" s="526" t="s">
        <v>749</v>
      </c>
    </row>
    <row r="103" spans="2:5" x14ac:dyDescent="0.2">
      <c r="C103" t="str">
        <f>'Table 53'!$B$3</f>
        <v>Table 53</v>
      </c>
      <c r="D103" t="s">
        <v>259</v>
      </c>
      <c r="E103" t="str">
        <f>'Table 53'!$C$3</f>
        <v>Stocked area of oak by age class</v>
      </c>
    </row>
    <row r="104" spans="2:5" x14ac:dyDescent="0.2">
      <c r="C104" t="str">
        <f>'Table 54'!$B$3</f>
        <v>Table 54</v>
      </c>
      <c r="D104" t="s">
        <v>261</v>
      </c>
      <c r="E104" t="str">
        <f>'Table 54'!$C$3</f>
        <v>Stocked area of oak by mean stand dbh class</v>
      </c>
    </row>
    <row r="105" spans="2:5" x14ac:dyDescent="0.2">
      <c r="C105" t="str">
        <f>'Table 55'!$B$3</f>
        <v>Table 55</v>
      </c>
      <c r="D105" t="s">
        <v>263</v>
      </c>
      <c r="E105" t="str">
        <f>'Table 55'!$C$3</f>
        <v>Standing volume of oak by age class</v>
      </c>
    </row>
    <row r="106" spans="2:5" x14ac:dyDescent="0.2">
      <c r="C106" t="str">
        <f>'Table 56'!$B$3</f>
        <v>Table 56</v>
      </c>
      <c r="D106" t="s">
        <v>265</v>
      </c>
      <c r="E106" t="str">
        <f>'Table 56'!$C$3</f>
        <v>Standing volume of oak by mean stand dbh class</v>
      </c>
    </row>
    <row r="107" spans="2:5" x14ac:dyDescent="0.2">
      <c r="C107" t="str">
        <f>'Table 57'!$B$3</f>
        <v>Table 57</v>
      </c>
      <c r="D107" t="s">
        <v>267</v>
      </c>
      <c r="E107" t="str">
        <f>'Table 57'!$C$3</f>
        <v>Number of oak trees by age class</v>
      </c>
    </row>
    <row r="108" spans="2:5" x14ac:dyDescent="0.2">
      <c r="C108" t="str">
        <f>'Table 58'!$B$3</f>
        <v>Table 58</v>
      </c>
      <c r="D108" t="s">
        <v>429</v>
      </c>
      <c r="E108" t="str">
        <f>'Table 58'!$C$3</f>
        <v>Number of oak trees by mean stand dbh class</v>
      </c>
    </row>
    <row r="109" spans="2:5" x14ac:dyDescent="0.2">
      <c r="D109" t="s">
        <v>430</v>
      </c>
      <c r="E109" t="s">
        <v>412</v>
      </c>
    </row>
    <row r="110" spans="2:5" x14ac:dyDescent="0.2">
      <c r="C110" t="str">
        <f>'Table 59'!$B$3</f>
        <v>Table 59</v>
      </c>
      <c r="E110" t="str">
        <f>'Table 59'!$C$3</f>
        <v>Stocked area of oak as proportion of woodland</v>
      </c>
    </row>
    <row r="111" spans="2:5" x14ac:dyDescent="0.2">
      <c r="C111" t="str">
        <f>'Table 60'!$B$3</f>
        <v>Table 60</v>
      </c>
      <c r="E111" t="str">
        <f>'Table 60'!$C$3</f>
        <v>Standing volume of oak as a proportion of woodland</v>
      </c>
    </row>
    <row r="112" spans="2:5" x14ac:dyDescent="0.2">
      <c r="C112" t="str">
        <f>'Table 61'!$B$3</f>
        <v>Table 61</v>
      </c>
      <c r="E112" t="str">
        <f>'Table 61'!$C$3</f>
        <v>Number of oak trees as a proportion of woodland</v>
      </c>
    </row>
    <row r="114" spans="2:5" x14ac:dyDescent="0.2">
      <c r="B114" s="513" t="s">
        <v>459</v>
      </c>
      <c r="C114" s="513"/>
      <c r="D114" s="513"/>
      <c r="E114" s="527" t="s">
        <v>750</v>
      </c>
    </row>
    <row r="115" spans="2:5" x14ac:dyDescent="0.2">
      <c r="C115" t="str">
        <f>'Table 62'!$B$3</f>
        <v>Table 62</v>
      </c>
      <c r="D115" t="s">
        <v>468</v>
      </c>
      <c r="E115" t="str">
        <f>'Table 62'!$C$3</f>
        <v>Stocked area of sweet chestnut by age class</v>
      </c>
    </row>
    <row r="116" spans="2:5" x14ac:dyDescent="0.2">
      <c r="C116" t="str">
        <f>'Table 63'!$B$3</f>
        <v>Table 63</v>
      </c>
      <c r="D116" t="s">
        <v>469</v>
      </c>
      <c r="E116" t="str">
        <f>'Table 63'!$C$3</f>
        <v>Stocked area of sweet chestnut by mean stand dbh class</v>
      </c>
    </row>
    <row r="117" spans="2:5" x14ac:dyDescent="0.2">
      <c r="C117" t="str">
        <f>'Table 64'!$B$3</f>
        <v>Table 64</v>
      </c>
      <c r="D117" t="s">
        <v>470</v>
      </c>
      <c r="E117" t="str">
        <f>'Table 64'!$C$3</f>
        <v>Standing volume of sweet chestnut by age class</v>
      </c>
    </row>
    <row r="118" spans="2:5" x14ac:dyDescent="0.2">
      <c r="C118" t="str">
        <f>'Table 65'!$B$3</f>
        <v>Table 65</v>
      </c>
      <c r="D118" t="s">
        <v>471</v>
      </c>
      <c r="E118" t="str">
        <f>'Table 65'!$C$3</f>
        <v>Standing volume of sweet chestnut by mean stand dbh class</v>
      </c>
    </row>
    <row r="119" spans="2:5" x14ac:dyDescent="0.2">
      <c r="C119" t="str">
        <f>'Table 66'!$B$3</f>
        <v>Table 66</v>
      </c>
      <c r="D119" t="s">
        <v>496</v>
      </c>
      <c r="E119" t="str">
        <f>'Table 66'!$C$3</f>
        <v>Number of sweet chestnut trees by age class</v>
      </c>
    </row>
    <row r="120" spans="2:5" x14ac:dyDescent="0.2">
      <c r="C120" t="str">
        <f>'Table 67'!$B$3</f>
        <v>Table 67</v>
      </c>
      <c r="D120" t="s">
        <v>497</v>
      </c>
      <c r="E120" t="str">
        <f>'Table 67'!$C$3</f>
        <v>Number of sweet chestnut trees by mean stand dbh class</v>
      </c>
    </row>
    <row r="121" spans="2:5" x14ac:dyDescent="0.2">
      <c r="D121" t="s">
        <v>498</v>
      </c>
      <c r="E121" t="s">
        <v>420</v>
      </c>
    </row>
    <row r="122" spans="2:5" x14ac:dyDescent="0.2">
      <c r="C122" t="str">
        <f>'Table 68'!$B$3</f>
        <v>Table 68</v>
      </c>
      <c r="E122" t="str">
        <f>'Table 68'!$C$3</f>
        <v>Stocked area of sweet chestnut as proportion of woodland</v>
      </c>
    </row>
    <row r="123" spans="2:5" x14ac:dyDescent="0.2">
      <c r="C123" t="str">
        <f>'Table 69'!$B$3</f>
        <v>Table 69</v>
      </c>
      <c r="E123" t="str">
        <f>'Table 69'!$C$3</f>
        <v>Standing volume of sweet chestnut as a proportion of woodland</v>
      </c>
    </row>
    <row r="124" spans="2:5" x14ac:dyDescent="0.2">
      <c r="C124" t="str">
        <f>'Table 70'!$B$3</f>
        <v>Table 70</v>
      </c>
      <c r="E124" t="str">
        <f>'Table 70'!$C$3</f>
        <v>Number of sweet chestnut trees as a proportion of woodland</v>
      </c>
    </row>
    <row r="126" spans="2:5" x14ac:dyDescent="0.2">
      <c r="B126" s="515" t="s">
        <v>616</v>
      </c>
      <c r="C126" s="515"/>
      <c r="D126" s="515"/>
      <c r="E126" s="528" t="s">
        <v>751</v>
      </c>
    </row>
    <row r="127" spans="2:5" x14ac:dyDescent="0.2">
      <c r="C127" t="str">
        <f>'Table 71'!$B$3</f>
        <v>Table 71</v>
      </c>
      <c r="D127" t="s">
        <v>617</v>
      </c>
      <c r="E127" t="str">
        <f>'Table 71'!$C$3</f>
        <v>Stocked area of larch by age class</v>
      </c>
    </row>
    <row r="128" spans="2:5" x14ac:dyDescent="0.2">
      <c r="C128" t="str">
        <f>'Table 72'!$B$3</f>
        <v>Table 72</v>
      </c>
      <c r="D128" t="s">
        <v>618</v>
      </c>
      <c r="E128" t="str">
        <f>'Table 72'!$C$3</f>
        <v>Stocked area of larch by mean stand dbh class</v>
      </c>
    </row>
    <row r="129" spans="1:5" x14ac:dyDescent="0.2">
      <c r="C129" t="str">
        <f>'Table 73'!$B$3</f>
        <v>Table 73</v>
      </c>
      <c r="D129" t="s">
        <v>619</v>
      </c>
      <c r="E129" t="str">
        <f>'Table 73'!$C$3</f>
        <v>Standing volume of larch by age class</v>
      </c>
    </row>
    <row r="130" spans="1:5" x14ac:dyDescent="0.2">
      <c r="C130" t="str">
        <f>'Table 74'!$B$3</f>
        <v>Table 74</v>
      </c>
      <c r="D130" t="s">
        <v>620</v>
      </c>
      <c r="E130" t="str">
        <f>'Table 74'!$C$3</f>
        <v>Standing volume of larch by mean stand dbh class</v>
      </c>
    </row>
    <row r="131" spans="1:5" x14ac:dyDescent="0.2">
      <c r="C131" t="str">
        <f>'Table 75'!$B$3</f>
        <v>Table 75</v>
      </c>
      <c r="D131" t="s">
        <v>621</v>
      </c>
      <c r="E131" t="str">
        <f>'Table 75'!$C$3</f>
        <v>Number of larch trees by age class</v>
      </c>
    </row>
    <row r="132" spans="1:5" x14ac:dyDescent="0.2">
      <c r="C132" t="str">
        <f>'Table 76'!$B$3</f>
        <v>Table 76</v>
      </c>
      <c r="D132" t="s">
        <v>622</v>
      </c>
      <c r="E132" t="str">
        <f>'Table 76'!$C$3</f>
        <v>Number of larch trees by mean stand dbh class</v>
      </c>
    </row>
    <row r="133" spans="1:5" x14ac:dyDescent="0.2">
      <c r="D133" t="s">
        <v>623</v>
      </c>
      <c r="E133" t="s">
        <v>762</v>
      </c>
    </row>
    <row r="134" spans="1:5" x14ac:dyDescent="0.2">
      <c r="C134" t="str">
        <f>'Table 77'!$B$3</f>
        <v>Table 77</v>
      </c>
      <c r="E134" t="str">
        <f>'Table 77'!$C$3</f>
        <v>Stocked area of larch as proportion of woodland</v>
      </c>
    </row>
    <row r="135" spans="1:5" x14ac:dyDescent="0.2">
      <c r="C135" t="str">
        <f>'Table 78'!$B$3</f>
        <v>Table 78</v>
      </c>
      <c r="E135" t="str">
        <f>'Table 78'!$C$3</f>
        <v>Standing volume of larch as a proportion of woodland</v>
      </c>
    </row>
    <row r="136" spans="1:5" x14ac:dyDescent="0.2">
      <c r="C136" t="str">
        <f>'Table 79'!$B$3</f>
        <v>Table 79</v>
      </c>
      <c r="E136" t="str">
        <f>'Table 79'!$C$3</f>
        <v>Number of larch trees as a proportion of woodland</v>
      </c>
    </row>
    <row r="138" spans="1:5" x14ac:dyDescent="0.2">
      <c r="A138" s="25"/>
      <c r="B138" s="783" t="s">
        <v>771</v>
      </c>
      <c r="C138" s="782"/>
      <c r="D138" s="781"/>
      <c r="E138" s="781"/>
    </row>
  </sheetData>
  <mergeCells count="2">
    <mergeCell ref="B2:E2"/>
    <mergeCell ref="B4:E4"/>
  </mergeCells>
  <hyperlinks>
    <hyperlink ref="E6" location="'Section 1'!A1" display="Woodland area statistics"/>
    <hyperlink ref="E16" location="'Section 2'!A1" display="Net area under canopy"/>
    <hyperlink ref="E25" location="'Section 3'!A1" display="Standing volume"/>
    <hyperlink ref="E32" location="'Section 4'!A1" display="Number of trees"/>
    <hyperlink ref="E37" location="'Section 5'!A1" display="Biomass stocks in live standing trees"/>
    <hyperlink ref="E40" location="'Section 6'!A1" display="Carbon stocks in live standing trees"/>
    <hyperlink ref="E43" location="'Section 7'!A1" display="Existing woodland management information and economic viability data (PS only)"/>
    <hyperlink ref="E56" location="'Section 8'!A1" display="Overdue timber stocks"/>
    <hyperlink ref="E60" location="'Section 9'!A1" display="25-year softwood forecast"/>
    <hyperlink ref="E70" location="'Section 10'!A1" display="50-year softwood forecast"/>
    <hyperlink ref="E79" location="'Section 11'!A1" display="50-year hardwood forecast"/>
    <hyperlink ref="E90" location="'Section 12'!A1" display="Plant health - ash"/>
    <hyperlink ref="E102" location="'Section 13'!A1" display="Plant health - oak"/>
    <hyperlink ref="E114" location="'Section 14'!A1" display="Plant health - sweet chestnut"/>
    <hyperlink ref="E126" location="'Section 15'!A1" display="Plant health - larch"/>
  </hyperlinks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686</v>
      </c>
    </row>
    <row r="3" spans="1:2" ht="18" x14ac:dyDescent="0.25">
      <c r="B3" s="319" t="str">
        <f>Index!$E$6</f>
        <v>Woodland area statistics</v>
      </c>
    </row>
  </sheetData>
  <hyperlinks>
    <hyperlink ref="A1" location="Index!B6" display="Return to index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59999389629810485"/>
  </sheetPr>
  <dimension ref="B3:D14"/>
  <sheetViews>
    <sheetView workbookViewId="0">
      <selection activeCell="B5" sqref="B5:D14"/>
    </sheetView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7</v>
      </c>
      <c r="C3" t="s">
        <v>8</v>
      </c>
    </row>
    <row r="5" spans="2:4" ht="15" customHeight="1" x14ac:dyDescent="0.2">
      <c r="B5" s="475" t="s">
        <v>0</v>
      </c>
      <c r="C5" s="476" t="s">
        <v>1</v>
      </c>
      <c r="D5" s="477" t="s">
        <v>2</v>
      </c>
    </row>
    <row r="6" spans="2:4" ht="15" customHeight="1" x14ac:dyDescent="0.2">
      <c r="B6" s="482" t="str">
        <f>Index!$B$4</f>
        <v>Yorkshire</v>
      </c>
      <c r="C6" s="482"/>
      <c r="D6" s="482"/>
    </row>
    <row r="7" spans="2:4" ht="15" customHeight="1" x14ac:dyDescent="0.2">
      <c r="B7" s="28" t="s">
        <v>3</v>
      </c>
      <c r="C7" s="472">
        <v>106750.25016176466</v>
      </c>
      <c r="D7" s="478">
        <v>0.96770639444902062</v>
      </c>
    </row>
    <row r="8" spans="2:4" ht="15" customHeight="1" x14ac:dyDescent="0.2">
      <c r="B8" s="28" t="s">
        <v>4</v>
      </c>
      <c r="C8" s="472">
        <v>3420.2488169274616</v>
      </c>
      <c r="D8" s="478">
        <v>3.100504819175488E-2</v>
      </c>
    </row>
    <row r="9" spans="2:4" ht="15" customHeight="1" x14ac:dyDescent="0.2">
      <c r="B9" s="28" t="s">
        <v>5</v>
      </c>
      <c r="C9" s="472">
        <v>142.1441681423652</v>
      </c>
      <c r="D9" s="478">
        <v>1.2885573592245501E-3</v>
      </c>
    </row>
    <row r="10" spans="2:4" ht="15" customHeight="1" x14ac:dyDescent="0.2">
      <c r="B10" s="118" t="s">
        <v>6</v>
      </c>
      <c r="C10" s="87">
        <v>110312.64314683448</v>
      </c>
      <c r="D10" s="479">
        <v>1</v>
      </c>
    </row>
    <row r="11" spans="2:4" ht="15" customHeight="1" x14ac:dyDescent="0.2">
      <c r="B11" s="28" t="s">
        <v>675</v>
      </c>
      <c r="C11" s="472">
        <f>C12-C10</f>
        <v>1326787.3568531654</v>
      </c>
      <c r="D11" s="478"/>
    </row>
    <row r="12" spans="2:4" ht="15" customHeight="1" x14ac:dyDescent="0.2">
      <c r="B12" s="28" t="s">
        <v>308</v>
      </c>
      <c r="C12" s="472">
        <v>1437100</v>
      </c>
      <c r="D12" s="478"/>
    </row>
    <row r="13" spans="2:4" ht="15" customHeight="1" x14ac:dyDescent="0.2">
      <c r="B13" s="480" t="s">
        <v>676</v>
      </c>
      <c r="C13" s="226"/>
      <c r="D13" s="481">
        <f>C10/C12</f>
        <v>7.6760589483567246E-2</v>
      </c>
    </row>
    <row r="14" spans="2:4" ht="15" customHeight="1" x14ac:dyDescent="0.2">
      <c r="B14" s="480" t="s">
        <v>677</v>
      </c>
      <c r="C14" s="226"/>
      <c r="D14" s="481">
        <f>C11/C12</f>
        <v>0.92323941051643266</v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AC663E7-DF8C-41D1-9D3E-2112E7F38C82}">
            <xm:f>Sheet1!$D$4</xm:f>
            <xm:f>Sheet1!$E$4</xm:f>
            <x14:dxf>
              <numFmt numFmtId="173" formatCode="&quot;&lt; 1&quot;"/>
            </x14:dxf>
          </x14:cfRule>
          <xm:sqref>C7:C12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</sheetPr>
  <dimension ref="B3:D9"/>
  <sheetViews>
    <sheetView workbookViewId="0">
      <selection activeCell="B5" sqref="B5:D9"/>
    </sheetView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14</v>
      </c>
      <c r="C3" t="s">
        <v>15</v>
      </c>
    </row>
    <row r="5" spans="2:4" ht="30" customHeight="1" x14ac:dyDescent="0.2">
      <c r="B5" s="448" t="s">
        <v>9</v>
      </c>
      <c r="C5" s="447" t="s">
        <v>1</v>
      </c>
      <c r="D5" s="448" t="s">
        <v>10</v>
      </c>
    </row>
    <row r="6" spans="2:4" ht="15" customHeight="1" x14ac:dyDescent="0.2">
      <c r="B6" s="485" t="str">
        <f>Index!$B$4</f>
        <v>Yorkshire</v>
      </c>
      <c r="C6" s="482"/>
      <c r="D6" s="482"/>
    </row>
    <row r="7" spans="2:4" ht="15" customHeight="1" x14ac:dyDescent="0.2">
      <c r="B7" s="483" t="s">
        <v>11</v>
      </c>
      <c r="C7" s="472">
        <v>19256.12847700169</v>
      </c>
      <c r="D7" s="473">
        <v>0.17455957837371672</v>
      </c>
    </row>
    <row r="8" spans="2:4" ht="15" customHeight="1" x14ac:dyDescent="0.2">
      <c r="B8" s="483" t="s">
        <v>12</v>
      </c>
      <c r="C8" s="472">
        <v>91056.514669832744</v>
      </c>
      <c r="D8" s="473">
        <v>0.82544042162628328</v>
      </c>
    </row>
    <row r="9" spans="2:4" ht="15" customHeight="1" x14ac:dyDescent="0.2">
      <c r="B9" s="72" t="s">
        <v>13</v>
      </c>
      <c r="C9" s="87">
        <v>110312.64314683444</v>
      </c>
      <c r="D9" s="474">
        <v>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06D8AB9-3173-4BCC-8BC4-1AD4323FF3DA}">
            <xm:f>Sheet1!$D$4</xm:f>
            <xm:f>Sheet1!$E$4</xm:f>
            <x14:dxf>
              <numFmt numFmtId="173" formatCode="&quot;&lt; 1&quot;"/>
            </x14:dxf>
          </x14:cfRule>
          <xm:sqref>C7:C9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59999389629810485"/>
  </sheetPr>
  <dimension ref="B3:D23"/>
  <sheetViews>
    <sheetView workbookViewId="0">
      <selection activeCell="B5" sqref="B5:D23"/>
    </sheetView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31</v>
      </c>
      <c r="C3" t="s">
        <v>32</v>
      </c>
    </row>
    <row r="5" spans="2:4" ht="15" customHeight="1" x14ac:dyDescent="0.2">
      <c r="B5" s="816" t="s">
        <v>16</v>
      </c>
      <c r="C5" s="818" t="s">
        <v>17</v>
      </c>
      <c r="D5" s="820" t="s">
        <v>18</v>
      </c>
    </row>
    <row r="6" spans="2:4" ht="15" customHeight="1" x14ac:dyDescent="0.2">
      <c r="B6" s="817"/>
      <c r="C6" s="819"/>
      <c r="D6" s="821"/>
    </row>
    <row r="7" spans="2:4" ht="15" customHeight="1" x14ac:dyDescent="0.2">
      <c r="B7" s="485" t="str">
        <f>Index!$B$4</f>
        <v>Yorkshire</v>
      </c>
      <c r="C7" s="482"/>
      <c r="D7" s="482"/>
    </row>
    <row r="8" spans="2:4" ht="15" customHeight="1" x14ac:dyDescent="0.2">
      <c r="B8" s="109" t="s">
        <v>19</v>
      </c>
      <c r="C8" s="472">
        <v>56909.570362816594</v>
      </c>
      <c r="D8" s="478">
        <v>0.51589345282086718</v>
      </c>
    </row>
    <row r="9" spans="2:4" ht="15" customHeight="1" x14ac:dyDescent="0.2">
      <c r="B9" s="109" t="s">
        <v>20</v>
      </c>
      <c r="C9" s="472">
        <v>34130.343608550022</v>
      </c>
      <c r="D9" s="478">
        <v>0.3093964810825896</v>
      </c>
    </row>
    <row r="10" spans="2:4" ht="15" customHeight="1" x14ac:dyDescent="0.2">
      <c r="B10" s="109" t="s">
        <v>21</v>
      </c>
      <c r="C10" s="472">
        <v>3158.7667266130843</v>
      </c>
      <c r="D10" s="478">
        <v>2.8634675378129849E-2</v>
      </c>
    </row>
    <row r="11" spans="2:4" ht="15" customHeight="1" x14ac:dyDescent="0.2">
      <c r="B11" s="109" t="s">
        <v>22</v>
      </c>
      <c r="C11" s="472">
        <v>1162.6103965625334</v>
      </c>
      <c r="D11" s="478">
        <v>1.0539230711886864E-2</v>
      </c>
    </row>
    <row r="12" spans="2:4" ht="15" customHeight="1" x14ac:dyDescent="0.2">
      <c r="B12" s="109" t="s">
        <v>23</v>
      </c>
      <c r="C12" s="472">
        <v>1949.9093013107263</v>
      </c>
      <c r="D12" s="478">
        <v>1.7676208689109643E-2</v>
      </c>
    </row>
    <row r="13" spans="2:4" ht="15" customHeight="1" x14ac:dyDescent="0.2">
      <c r="B13" s="109" t="s">
        <v>24</v>
      </c>
      <c r="C13" s="472">
        <v>2565.7845044360624</v>
      </c>
      <c r="D13" s="478">
        <v>2.325920611856621E-2</v>
      </c>
    </row>
    <row r="14" spans="2:4" ht="15" customHeight="1" x14ac:dyDescent="0.2">
      <c r="B14" s="109" t="s">
        <v>25</v>
      </c>
      <c r="C14" s="472">
        <v>6072.1488127959256</v>
      </c>
      <c r="D14" s="478">
        <v>5.5044903644575337E-2</v>
      </c>
    </row>
    <row r="15" spans="2:4" ht="15" customHeight="1" x14ac:dyDescent="0.2">
      <c r="B15" s="109" t="s">
        <v>26</v>
      </c>
      <c r="C15" s="472">
        <v>274.22719141392008</v>
      </c>
      <c r="D15" s="478">
        <v>2.4859089909476926E-3</v>
      </c>
    </row>
    <row r="16" spans="2:4" ht="15" customHeight="1" x14ac:dyDescent="0.2">
      <c r="B16" s="109" t="s">
        <v>27</v>
      </c>
      <c r="C16" s="472">
        <v>0</v>
      </c>
      <c r="D16" s="478">
        <v>0</v>
      </c>
    </row>
    <row r="17" spans="2:4" ht="15" customHeight="1" x14ac:dyDescent="0.2">
      <c r="B17" s="109" t="s">
        <v>28</v>
      </c>
      <c r="C17" s="472">
        <v>526.88925726575553</v>
      </c>
      <c r="D17" s="478">
        <v>4.7763270123482244E-3</v>
      </c>
    </row>
    <row r="18" spans="2:4" ht="15" customHeight="1" x14ac:dyDescent="0.2">
      <c r="B18" s="109" t="s">
        <v>4</v>
      </c>
      <c r="C18" s="472">
        <v>3420.2488169274616</v>
      </c>
      <c r="D18" s="478">
        <v>3.100504819175489E-2</v>
      </c>
    </row>
    <row r="19" spans="2:4" ht="15" customHeight="1" x14ac:dyDescent="0.2">
      <c r="B19" s="109" t="s">
        <v>5</v>
      </c>
      <c r="C19" s="472">
        <v>142.1441681423652</v>
      </c>
      <c r="D19" s="478">
        <v>1.2885573592245506E-3</v>
      </c>
    </row>
    <row r="20" spans="2:4" ht="15" customHeight="1" x14ac:dyDescent="0.2">
      <c r="B20" s="109" t="s">
        <v>672</v>
      </c>
      <c r="C20" s="472">
        <v>0</v>
      </c>
      <c r="D20" s="478">
        <v>0</v>
      </c>
    </row>
    <row r="21" spans="2:4" ht="15" customHeight="1" x14ac:dyDescent="0.2">
      <c r="B21" s="109" t="s">
        <v>673</v>
      </c>
      <c r="C21" s="472">
        <v>0</v>
      </c>
      <c r="D21" s="478">
        <v>0</v>
      </c>
    </row>
    <row r="22" spans="2:4" ht="15" customHeight="1" x14ac:dyDescent="0.2">
      <c r="B22" s="109" t="s">
        <v>29</v>
      </c>
      <c r="C22" s="472">
        <v>0</v>
      </c>
      <c r="D22" s="478">
        <v>0</v>
      </c>
    </row>
    <row r="23" spans="2:4" ht="15" customHeight="1" x14ac:dyDescent="0.2">
      <c r="B23" s="107" t="s">
        <v>30</v>
      </c>
      <c r="C23" s="87">
        <v>110312.64314683444</v>
      </c>
      <c r="D23" s="479">
        <v>1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E6AAFEE8-4F98-40D2-884F-28AF4012553A}">
            <xm:f>Sheet1!$D$4</xm:f>
            <xm:f>Sheet1!$E$4</xm:f>
            <x14:dxf>
              <numFmt numFmtId="173" formatCode="&quot;&lt; 1&quot;"/>
            </x14:dxf>
          </x14:cfRule>
          <xm:sqref>C8:C23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</sheetPr>
  <dimension ref="B3:E23"/>
  <sheetViews>
    <sheetView workbookViewId="0">
      <selection activeCell="B5" sqref="B5:E23"/>
    </sheetView>
  </sheetViews>
  <sheetFormatPr defaultRowHeight="15" customHeight="1" x14ac:dyDescent="0.2"/>
  <cols>
    <col min="2" max="2" width="30.625" customWidth="1"/>
    <col min="3" max="5" width="12.625" customWidth="1"/>
  </cols>
  <sheetData>
    <row r="3" spans="2:5" ht="15" customHeight="1" x14ac:dyDescent="0.2">
      <c r="B3" t="s">
        <v>37</v>
      </c>
      <c r="C3" t="s">
        <v>38</v>
      </c>
    </row>
    <row r="5" spans="2:5" ht="15" customHeight="1" x14ac:dyDescent="0.2">
      <c r="B5" s="816" t="s">
        <v>16</v>
      </c>
      <c r="C5" s="822" t="s">
        <v>34</v>
      </c>
      <c r="D5" s="822"/>
      <c r="E5" s="823" t="s">
        <v>17</v>
      </c>
    </row>
    <row r="6" spans="2:5" ht="15" customHeight="1" x14ac:dyDescent="0.2">
      <c r="B6" s="817"/>
      <c r="C6" s="486" t="s">
        <v>35</v>
      </c>
      <c r="D6" s="486" t="s">
        <v>349</v>
      </c>
      <c r="E6" s="824"/>
    </row>
    <row r="7" spans="2:5" ht="15" customHeight="1" x14ac:dyDescent="0.2">
      <c r="B7" s="482" t="str">
        <f>Index!$B$4</f>
        <v>Yorkshire</v>
      </c>
      <c r="C7" s="482"/>
      <c r="D7" s="482"/>
      <c r="E7" s="482"/>
    </row>
    <row r="8" spans="2:5" ht="15" customHeight="1" x14ac:dyDescent="0.2">
      <c r="B8" s="109" t="s">
        <v>19</v>
      </c>
      <c r="C8" s="472">
        <v>48384.12951840298</v>
      </c>
      <c r="D8" s="472">
        <v>8525.4408413012425</v>
      </c>
      <c r="E8" s="488">
        <v>56909.570359704223</v>
      </c>
    </row>
    <row r="9" spans="2:5" ht="15" customHeight="1" x14ac:dyDescent="0.2">
      <c r="B9" s="109" t="s">
        <v>20</v>
      </c>
      <c r="C9" s="472">
        <v>32811.707038860462</v>
      </c>
      <c r="D9" s="472">
        <v>1318.6365681288503</v>
      </c>
      <c r="E9" s="488">
        <v>34130.343606989314</v>
      </c>
    </row>
    <row r="10" spans="2:5" ht="15" customHeight="1" x14ac:dyDescent="0.2">
      <c r="B10" s="109" t="s">
        <v>21</v>
      </c>
      <c r="C10" s="472">
        <v>3129.344909249814</v>
      </c>
      <c r="D10" s="472">
        <v>29.421818888975</v>
      </c>
      <c r="E10" s="488">
        <v>3158.7667281387889</v>
      </c>
    </row>
    <row r="11" spans="2:5" ht="15" customHeight="1" x14ac:dyDescent="0.2">
      <c r="B11" s="109" t="s">
        <v>22</v>
      </c>
      <c r="C11" s="472">
        <v>1115.7110445246824</v>
      </c>
      <c r="D11" s="472">
        <v>46.899352128551001</v>
      </c>
      <c r="E11" s="488">
        <v>1162.6103966532335</v>
      </c>
    </row>
    <row r="12" spans="2:5" ht="15" customHeight="1" x14ac:dyDescent="0.2">
      <c r="B12" s="489" t="s">
        <v>23</v>
      </c>
      <c r="C12" s="199">
        <v>1485.473851488571</v>
      </c>
      <c r="D12" s="199">
        <v>464.43545078314992</v>
      </c>
      <c r="E12" s="490">
        <v>1949.9093022717209</v>
      </c>
    </row>
    <row r="13" spans="2:5" ht="15" customHeight="1" x14ac:dyDescent="0.2">
      <c r="B13" s="109" t="s">
        <v>24</v>
      </c>
      <c r="C13" s="472">
        <v>2083.3081807050344</v>
      </c>
      <c r="D13" s="472">
        <v>482.47632265388336</v>
      </c>
      <c r="E13" s="488">
        <v>2565.7845033589178</v>
      </c>
    </row>
    <row r="14" spans="2:5" ht="15" customHeight="1" x14ac:dyDescent="0.2">
      <c r="B14" s="109" t="s">
        <v>25</v>
      </c>
      <c r="C14" s="472">
        <v>5088.1104795361762</v>
      </c>
      <c r="D14" s="472">
        <v>984.03833407141622</v>
      </c>
      <c r="E14" s="488">
        <v>6072.1488136075923</v>
      </c>
    </row>
    <row r="15" spans="2:5" ht="15" customHeight="1" x14ac:dyDescent="0.2">
      <c r="B15" s="109" t="s">
        <v>26</v>
      </c>
      <c r="C15" s="472">
        <v>271.22746376912005</v>
      </c>
      <c r="D15" s="472">
        <v>2.9997272932999999</v>
      </c>
      <c r="E15" s="488">
        <v>274.22719106242005</v>
      </c>
    </row>
    <row r="16" spans="2:5" ht="15" customHeight="1" x14ac:dyDescent="0.2">
      <c r="B16" s="489" t="s">
        <v>27</v>
      </c>
      <c r="C16" s="199">
        <v>0</v>
      </c>
      <c r="D16" s="199">
        <v>0</v>
      </c>
      <c r="E16" s="490">
        <v>0</v>
      </c>
    </row>
    <row r="17" spans="2:5" ht="15" customHeight="1" x14ac:dyDescent="0.2">
      <c r="B17" s="109" t="s">
        <v>28</v>
      </c>
      <c r="C17" s="472">
        <v>430.67194892905553</v>
      </c>
      <c r="D17" s="472">
        <v>96.217308336699986</v>
      </c>
      <c r="E17" s="488">
        <v>526.88925726575553</v>
      </c>
    </row>
    <row r="18" spans="2:5" ht="15" customHeight="1" x14ac:dyDescent="0.2">
      <c r="B18" s="109" t="s">
        <v>4</v>
      </c>
      <c r="C18" s="472">
        <v>3098.2443383285508</v>
      </c>
      <c r="D18" s="472">
        <v>322.00447913273297</v>
      </c>
      <c r="E18" s="488">
        <v>3420.2488174612836</v>
      </c>
    </row>
    <row r="19" spans="2:5" ht="15" customHeight="1" x14ac:dyDescent="0.2">
      <c r="B19" s="109" t="s">
        <v>5</v>
      </c>
      <c r="C19" s="472">
        <v>125.79140930781519</v>
      </c>
      <c r="D19" s="472">
        <v>16.352758556250002</v>
      </c>
      <c r="E19" s="488">
        <v>142.1441678640652</v>
      </c>
    </row>
    <row r="20" spans="2:5" ht="15" customHeight="1" x14ac:dyDescent="0.2">
      <c r="B20" s="109" t="s">
        <v>672</v>
      </c>
      <c r="C20" s="472">
        <v>0</v>
      </c>
      <c r="D20" s="472">
        <v>0</v>
      </c>
      <c r="E20" s="488">
        <v>0</v>
      </c>
    </row>
    <row r="21" spans="2:5" ht="15" customHeight="1" x14ac:dyDescent="0.2">
      <c r="B21" s="109" t="s">
        <v>673</v>
      </c>
      <c r="C21" s="472">
        <v>0</v>
      </c>
      <c r="D21" s="472">
        <v>0</v>
      </c>
      <c r="E21" s="488">
        <v>0</v>
      </c>
    </row>
    <row r="22" spans="2:5" ht="15" customHeight="1" x14ac:dyDescent="0.2">
      <c r="B22" s="109" t="s">
        <v>29</v>
      </c>
      <c r="C22" s="199">
        <v>0</v>
      </c>
      <c r="D22" s="199">
        <v>0</v>
      </c>
      <c r="E22" s="490">
        <v>0</v>
      </c>
    </row>
    <row r="23" spans="2:5" ht="15" customHeight="1" x14ac:dyDescent="0.2">
      <c r="B23" s="491" t="s">
        <v>30</v>
      </c>
      <c r="C23" s="492">
        <v>98023.720183102268</v>
      </c>
      <c r="D23" s="492">
        <v>12288.92296127505</v>
      </c>
      <c r="E23" s="493">
        <v>110312.64314437732</v>
      </c>
    </row>
  </sheetData>
  <mergeCells count="3">
    <mergeCell ref="B5:B6"/>
    <mergeCell ref="C5:D5"/>
    <mergeCell ref="E5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CAD53AC-0D9C-4290-AFFF-14A8CDCE0FA3}">
            <xm:f>Sheet1!$D$4</xm:f>
            <xm:f>Sheet1!$E$4</xm:f>
            <x14:dxf>
              <numFmt numFmtId="173" formatCode="&quot;&lt; 1&quot;"/>
            </x14:dxf>
          </x14:cfRule>
          <xm:sqref>C8:E23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59999389629810485"/>
  </sheetPr>
  <dimension ref="B3:H23"/>
  <sheetViews>
    <sheetView workbookViewId="0">
      <selection activeCell="B5" sqref="B5:F23"/>
    </sheetView>
  </sheetViews>
  <sheetFormatPr defaultRowHeight="15" customHeight="1" x14ac:dyDescent="0.2"/>
  <cols>
    <col min="2" max="2" width="30.625" customWidth="1"/>
    <col min="3" max="6" width="12.625" customWidth="1"/>
  </cols>
  <sheetData>
    <row r="3" spans="2:8" ht="15" customHeight="1" x14ac:dyDescent="0.2">
      <c r="B3" t="s">
        <v>39</v>
      </c>
      <c r="C3" t="s">
        <v>40</v>
      </c>
    </row>
    <row r="5" spans="2:8" ht="15" customHeight="1" x14ac:dyDescent="0.2">
      <c r="B5" s="825" t="s">
        <v>16</v>
      </c>
      <c r="C5" s="827" t="s">
        <v>11</v>
      </c>
      <c r="D5" s="828"/>
      <c r="E5" s="827" t="s">
        <v>12</v>
      </c>
      <c r="F5" s="828"/>
    </row>
    <row r="6" spans="2:8" ht="30" customHeight="1" x14ac:dyDescent="0.2">
      <c r="B6" s="826"/>
      <c r="C6" s="484" t="s">
        <v>1</v>
      </c>
      <c r="D6" s="484" t="s">
        <v>44</v>
      </c>
      <c r="E6" s="484" t="s">
        <v>1</v>
      </c>
      <c r="F6" s="484" t="s">
        <v>44</v>
      </c>
    </row>
    <row r="7" spans="2:8" ht="15" customHeight="1" x14ac:dyDescent="0.2">
      <c r="B7" s="494" t="str">
        <f>Index!$B$4</f>
        <v>Yorkshire</v>
      </c>
      <c r="C7" s="494"/>
      <c r="D7" s="494"/>
      <c r="E7" s="494"/>
      <c r="F7" s="494"/>
    </row>
    <row r="8" spans="2:8" ht="15" customHeight="1" x14ac:dyDescent="0.2">
      <c r="B8" s="483" t="s">
        <v>19</v>
      </c>
      <c r="C8" s="472">
        <v>2084.1569312808356</v>
      </c>
      <c r="D8" s="473">
        <v>0.10823382736918581</v>
      </c>
      <c r="E8" s="472">
        <v>54825.413428423366</v>
      </c>
      <c r="F8" s="473">
        <v>0.60210314033667467</v>
      </c>
      <c r="H8" s="772"/>
    </row>
    <row r="9" spans="2:8" ht="15" customHeight="1" x14ac:dyDescent="0.2">
      <c r="B9" s="483" t="s">
        <v>20</v>
      </c>
      <c r="C9" s="472">
        <v>13119.398087414806</v>
      </c>
      <c r="D9" s="473">
        <v>0.68131273920348745</v>
      </c>
      <c r="E9" s="472">
        <v>21010.875723812271</v>
      </c>
      <c r="F9" s="473">
        <v>0.23074544200285788</v>
      </c>
      <c r="H9" s="772"/>
    </row>
    <row r="10" spans="2:8" ht="15" customHeight="1" x14ac:dyDescent="0.2">
      <c r="B10" s="483" t="s">
        <v>21</v>
      </c>
      <c r="C10" s="472">
        <v>1950.4550660597627</v>
      </c>
      <c r="D10" s="473">
        <v>0.10129046126172939</v>
      </c>
      <c r="E10" s="472">
        <v>1208.3116620790277</v>
      </c>
      <c r="F10" s="473">
        <v>1.3269908984690553E-2</v>
      </c>
    </row>
    <row r="11" spans="2:8" ht="15" customHeight="1" x14ac:dyDescent="0.2">
      <c r="B11" s="483" t="s">
        <v>22</v>
      </c>
      <c r="C11" s="472">
        <v>525.14428058264969</v>
      </c>
      <c r="D11" s="473">
        <v>2.7271638980452061E-2</v>
      </c>
      <c r="E11" s="472">
        <v>614.93961895541383</v>
      </c>
      <c r="F11" s="473">
        <v>6.7533841066949232E-3</v>
      </c>
    </row>
    <row r="12" spans="2:8" ht="15" customHeight="1" x14ac:dyDescent="0.2">
      <c r="B12" s="487" t="s">
        <v>23</v>
      </c>
      <c r="C12" s="199">
        <v>155.34219419857556</v>
      </c>
      <c r="D12" s="495">
        <v>8.0671853341228138E-3</v>
      </c>
      <c r="E12" s="199">
        <v>1817.0936051883157</v>
      </c>
      <c r="F12" s="495">
        <v>1.9955668321551902E-2</v>
      </c>
    </row>
    <row r="13" spans="2:8" ht="15" customHeight="1" x14ac:dyDescent="0.2">
      <c r="B13" s="483" t="s">
        <v>24</v>
      </c>
      <c r="C13" s="472">
        <v>152.16227906868761</v>
      </c>
      <c r="D13" s="473">
        <v>7.9020469128977672E-3</v>
      </c>
      <c r="E13" s="472">
        <v>2413.6222242902295</v>
      </c>
      <c r="F13" s="473">
        <v>2.6506859318604293E-2</v>
      </c>
    </row>
    <row r="14" spans="2:8" ht="15" customHeight="1" x14ac:dyDescent="0.2">
      <c r="B14" s="483" t="s">
        <v>25</v>
      </c>
      <c r="C14" s="472">
        <v>1213.2037238755479</v>
      </c>
      <c r="D14" s="473">
        <v>6.3003740477883305E-2</v>
      </c>
      <c r="E14" s="472">
        <v>4858.9450897320476</v>
      </c>
      <c r="F14" s="473">
        <v>5.3361861120675244E-2</v>
      </c>
    </row>
    <row r="15" spans="2:8" ht="15" customHeight="1" x14ac:dyDescent="0.2">
      <c r="B15" s="483" t="s">
        <v>26</v>
      </c>
      <c r="C15" s="472">
        <v>0</v>
      </c>
      <c r="D15" s="473">
        <v>0</v>
      </c>
      <c r="E15" s="472">
        <v>274.22719106242005</v>
      </c>
      <c r="F15" s="473">
        <v>3.0116152816603869E-3</v>
      </c>
    </row>
    <row r="16" spans="2:8" ht="15" customHeight="1" x14ac:dyDescent="0.2">
      <c r="B16" s="487" t="s">
        <v>27</v>
      </c>
      <c r="C16" s="199">
        <v>0</v>
      </c>
      <c r="D16" s="495">
        <v>0</v>
      </c>
      <c r="E16" s="199">
        <v>0</v>
      </c>
      <c r="F16" s="495">
        <v>0</v>
      </c>
    </row>
    <row r="17" spans="2:6" ht="15" customHeight="1" x14ac:dyDescent="0.2">
      <c r="B17" s="483" t="s">
        <v>28</v>
      </c>
      <c r="C17" s="472">
        <v>9.6877584319849976</v>
      </c>
      <c r="D17" s="473">
        <v>5.0310183364044849E-4</v>
      </c>
      <c r="E17" s="472">
        <v>517.20149883377053</v>
      </c>
      <c r="F17" s="473">
        <v>5.6800054420237771E-3</v>
      </c>
    </row>
    <row r="18" spans="2:6" ht="15" customHeight="1" x14ac:dyDescent="0.2">
      <c r="B18" s="483" t="s">
        <v>297</v>
      </c>
      <c r="C18" s="472">
        <v>37.454759006275076</v>
      </c>
      <c r="D18" s="473">
        <v>1.9450895753556784E-3</v>
      </c>
      <c r="E18" s="472">
        <v>3382.7940584550092</v>
      </c>
      <c r="F18" s="473">
        <v>3.7150489131597929E-2</v>
      </c>
    </row>
    <row r="19" spans="2:6" ht="15" customHeight="1" x14ac:dyDescent="0.2">
      <c r="B19" s="483" t="s">
        <v>43</v>
      </c>
      <c r="C19" s="472">
        <v>9.0536028416000001</v>
      </c>
      <c r="D19" s="473">
        <v>4.7016905124543345E-4</v>
      </c>
      <c r="E19" s="472">
        <v>133.09056502246517</v>
      </c>
      <c r="F19" s="473">
        <v>1.461625952968452E-3</v>
      </c>
    </row>
    <row r="20" spans="2:6" ht="15" customHeight="1" x14ac:dyDescent="0.2">
      <c r="B20" s="483" t="s">
        <v>672</v>
      </c>
      <c r="C20" s="472">
        <v>0</v>
      </c>
      <c r="D20" s="473">
        <v>0</v>
      </c>
      <c r="E20" s="472">
        <v>0</v>
      </c>
      <c r="F20" s="473">
        <v>0</v>
      </c>
    </row>
    <row r="21" spans="2:6" ht="15" customHeight="1" x14ac:dyDescent="0.2">
      <c r="B21" s="483" t="s">
        <v>673</v>
      </c>
      <c r="C21" s="472">
        <v>0</v>
      </c>
      <c r="D21" s="473">
        <v>0</v>
      </c>
      <c r="E21" s="472">
        <v>0</v>
      </c>
      <c r="F21" s="473">
        <v>0</v>
      </c>
    </row>
    <row r="22" spans="2:6" ht="15" customHeight="1" x14ac:dyDescent="0.2">
      <c r="B22" s="487" t="s">
        <v>29</v>
      </c>
      <c r="C22" s="199">
        <v>0</v>
      </c>
      <c r="D22" s="495">
        <v>0</v>
      </c>
      <c r="E22" s="199">
        <v>0</v>
      </c>
      <c r="F22" s="495">
        <v>0</v>
      </c>
    </row>
    <row r="23" spans="2:6" ht="15" customHeight="1" x14ac:dyDescent="0.2">
      <c r="B23" s="72" t="s">
        <v>30</v>
      </c>
      <c r="C23" s="87">
        <v>19256.058682760722</v>
      </c>
      <c r="D23" s="474">
        <v>1</v>
      </c>
      <c r="E23" s="87">
        <v>91056.514665854338</v>
      </c>
      <c r="F23" s="474">
        <v>1</v>
      </c>
    </row>
  </sheetData>
  <mergeCells count="3">
    <mergeCell ref="B5:B6"/>
    <mergeCell ref="C5:D5"/>
    <mergeCell ref="E5:F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F798A677-C952-4230-8054-C8DB0C5EDDAD}">
            <xm:f>Sheet1!$D$4</xm:f>
            <xm:f>Sheet1!$E$4</xm:f>
            <x14:dxf>
              <numFmt numFmtId="173" formatCode="&quot;&lt; 1&quot;"/>
            </x14:dxf>
          </x14:cfRule>
          <xm:sqref>C8:C23 E8:E23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2" max="12" width="11" bestFit="1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x14ac:dyDescent="0.2">
      <c r="A3" s="275"/>
      <c r="B3" s="786" t="s">
        <v>612</v>
      </c>
      <c r="C3" s="787"/>
      <c r="D3" s="787"/>
      <c r="E3" s="787"/>
      <c r="F3" s="787"/>
      <c r="G3" s="787"/>
      <c r="H3" s="787"/>
      <c r="J3" s="788" t="s">
        <v>744</v>
      </c>
      <c r="K3" s="788" t="s">
        <v>745</v>
      </c>
    </row>
    <row r="4" spans="1:19" x14ac:dyDescent="0.2">
      <c r="A4" s="149"/>
      <c r="B4" s="283"/>
      <c r="C4" s="283" t="s">
        <v>611</v>
      </c>
      <c r="D4" s="442" t="s">
        <v>78</v>
      </c>
      <c r="E4" s="442" t="s">
        <v>309</v>
      </c>
      <c r="F4" s="442" t="s">
        <v>82</v>
      </c>
      <c r="G4" s="442" t="s">
        <v>310</v>
      </c>
      <c r="H4" s="442" t="s">
        <v>485</v>
      </c>
      <c r="I4" s="149"/>
      <c r="J4" s="789"/>
      <c r="K4" s="789"/>
    </row>
    <row r="5" spans="1:19" s="23" customFormat="1" x14ac:dyDescent="0.2">
      <c r="A5" s="430"/>
      <c r="B5" s="438"/>
      <c r="C5" s="428" t="s">
        <v>106</v>
      </c>
      <c r="D5" s="429">
        <v>15997.425999999999</v>
      </c>
      <c r="E5" s="431">
        <v>94047.62</v>
      </c>
      <c r="F5" s="436">
        <v>3.28</v>
      </c>
      <c r="G5" s="443">
        <f>E5*F5/100</f>
        <v>3084.7619359999994</v>
      </c>
      <c r="H5" s="444">
        <f>SUM(D5,E5)</f>
        <v>110045.046</v>
      </c>
      <c r="I5" s="430"/>
      <c r="J5" s="689"/>
      <c r="K5" s="689"/>
    </row>
    <row r="6" spans="1:19" s="24" customFormat="1" x14ac:dyDescent="0.2">
      <c r="A6" s="432"/>
      <c r="B6" s="439"/>
      <c r="C6" s="428" t="s">
        <v>92</v>
      </c>
      <c r="D6" s="429">
        <v>13108.904</v>
      </c>
      <c r="E6" s="431">
        <v>18485.322</v>
      </c>
      <c r="F6" s="436">
        <v>6.7</v>
      </c>
      <c r="G6" s="443">
        <f t="shared" ref="G6:G26" si="0">E6*F6/100</f>
        <v>1238.5165740000002</v>
      </c>
      <c r="H6" s="444">
        <f>SUM(D6,E6)</f>
        <v>31594.226000000002</v>
      </c>
      <c r="I6" s="432"/>
      <c r="J6" s="690"/>
      <c r="K6" s="690"/>
    </row>
    <row r="7" spans="1:19" s="24" customFormat="1" x14ac:dyDescent="0.2">
      <c r="A7" s="432"/>
      <c r="B7" s="439"/>
      <c r="C7" s="428" t="s">
        <v>105</v>
      </c>
      <c r="D7" s="429">
        <v>2888.5230000000001</v>
      </c>
      <c r="E7" s="431">
        <v>75484.421000000002</v>
      </c>
      <c r="F7" s="436">
        <v>3.96</v>
      </c>
      <c r="G7" s="443">
        <f>E7*F7/100</f>
        <v>2989.1830716000004</v>
      </c>
      <c r="H7" s="444">
        <f>SUM(D7,E7)</f>
        <v>78372.944000000003</v>
      </c>
      <c r="I7" s="432"/>
      <c r="J7" s="690"/>
      <c r="K7" s="690"/>
    </row>
    <row r="8" spans="1:19" s="24" customFormat="1" x14ac:dyDescent="0.2">
      <c r="A8" s="432"/>
      <c r="B8" s="439"/>
      <c r="C8" s="428" t="s">
        <v>84</v>
      </c>
      <c r="D8" s="429">
        <v>5164.1530000000002</v>
      </c>
      <c r="E8" s="433">
        <v>5933.6440000000002</v>
      </c>
      <c r="F8" s="436">
        <v>16.03</v>
      </c>
      <c r="G8" s="443">
        <f t="shared" si="0"/>
        <v>951.16313320000017</v>
      </c>
      <c r="H8" s="444">
        <f>SUM(D8,E8)</f>
        <v>11097.797</v>
      </c>
      <c r="I8" s="432"/>
      <c r="J8" s="691">
        <f>H8/$H$6</f>
        <v>0.35126029040876011</v>
      </c>
      <c r="K8" s="691">
        <f>H8/$H$5</f>
        <v>0.10084776555956913</v>
      </c>
    </row>
    <row r="9" spans="1:19" s="24" customFormat="1" x14ac:dyDescent="0.2">
      <c r="A9" s="432"/>
      <c r="B9" s="439"/>
      <c r="C9" s="428" t="s">
        <v>85</v>
      </c>
      <c r="D9" s="429">
        <v>1940.7190000000001</v>
      </c>
      <c r="E9" s="433">
        <v>2838.1460000000002</v>
      </c>
      <c r="F9" s="436">
        <v>13.25</v>
      </c>
      <c r="G9" s="443">
        <f t="shared" si="0"/>
        <v>376.05434500000001</v>
      </c>
      <c r="H9" s="444">
        <f t="shared" ref="H9:H15" si="1">SUM(D9,E9)</f>
        <v>4778.8649999999998</v>
      </c>
      <c r="I9" s="432"/>
      <c r="J9" s="691">
        <f t="shared" ref="J9:J15" si="2">H9/$H$6</f>
        <v>0.15125754307131942</v>
      </c>
      <c r="K9" s="691">
        <f t="shared" ref="K9:K26" si="3">H9/$H$5</f>
        <v>4.3426443749226107E-2</v>
      </c>
    </row>
    <row r="10" spans="1:19" s="24" customFormat="1" x14ac:dyDescent="0.2">
      <c r="A10" s="432"/>
      <c r="B10" s="439"/>
      <c r="C10" s="428" t="s">
        <v>86</v>
      </c>
      <c r="D10" s="429">
        <v>358.95499999999998</v>
      </c>
      <c r="E10" s="433">
        <v>1386.3219999999999</v>
      </c>
      <c r="F10" s="436">
        <v>29.74</v>
      </c>
      <c r="G10" s="443">
        <f t="shared" si="0"/>
        <v>412.29216279999991</v>
      </c>
      <c r="H10" s="444">
        <f t="shared" si="1"/>
        <v>1745.2769999999998</v>
      </c>
      <c r="I10" s="432"/>
      <c r="J10" s="691">
        <f t="shared" si="2"/>
        <v>5.5240378415980174E-2</v>
      </c>
      <c r="K10" s="691">
        <f t="shared" si="3"/>
        <v>1.5859659870558825E-2</v>
      </c>
    </row>
    <row r="11" spans="1:19" s="24" customFormat="1" x14ac:dyDescent="0.2">
      <c r="A11" s="432"/>
      <c r="B11" s="439"/>
      <c r="C11" s="428" t="s">
        <v>87</v>
      </c>
      <c r="D11" s="429">
        <v>213.47</v>
      </c>
      <c r="E11" s="433">
        <v>1284.5119999999999</v>
      </c>
      <c r="F11" s="436">
        <v>23.84</v>
      </c>
      <c r="G11" s="443">
        <f t="shared" si="0"/>
        <v>306.22766079999997</v>
      </c>
      <c r="H11" s="444">
        <f t="shared" si="1"/>
        <v>1497.982</v>
      </c>
      <c r="I11" s="432"/>
      <c r="J11" s="691">
        <f t="shared" si="2"/>
        <v>4.7413157074966794E-2</v>
      </c>
      <c r="K11" s="691">
        <f t="shared" si="3"/>
        <v>1.3612443762348011E-2</v>
      </c>
    </row>
    <row r="12" spans="1:19" s="24" customFormat="1" x14ac:dyDescent="0.2">
      <c r="A12" s="432"/>
      <c r="B12" s="439"/>
      <c r="C12" s="428" t="s">
        <v>88</v>
      </c>
      <c r="D12" s="429">
        <v>2908.7910000000002</v>
      </c>
      <c r="E12" s="433">
        <v>3994.3449999999998</v>
      </c>
      <c r="F12" s="436">
        <v>12.08</v>
      </c>
      <c r="G12" s="443">
        <f t="shared" si="0"/>
        <v>482.51687599999997</v>
      </c>
      <c r="H12" s="444">
        <f t="shared" si="1"/>
        <v>6903.1360000000004</v>
      </c>
      <c r="I12" s="432"/>
      <c r="J12" s="691">
        <f t="shared" si="2"/>
        <v>0.21849359436752777</v>
      </c>
      <c r="K12" s="691">
        <f t="shared" si="3"/>
        <v>6.2730093274712254E-2</v>
      </c>
    </row>
    <row r="13" spans="1:19" s="24" customFormat="1" x14ac:dyDescent="0.2">
      <c r="A13" s="432"/>
      <c r="B13" s="439"/>
      <c r="C13" s="428" t="s">
        <v>89</v>
      </c>
      <c r="D13" s="429">
        <v>747.50900000000001</v>
      </c>
      <c r="E13" s="433">
        <v>605.89700000000005</v>
      </c>
      <c r="F13" s="436">
        <v>24.47</v>
      </c>
      <c r="G13" s="443">
        <f t="shared" si="0"/>
        <v>148.26299589999999</v>
      </c>
      <c r="H13" s="444">
        <f t="shared" si="1"/>
        <v>1353.4059999999999</v>
      </c>
      <c r="I13" s="432"/>
      <c r="J13" s="691">
        <f t="shared" si="2"/>
        <v>4.2837131063125262E-2</v>
      </c>
      <c r="K13" s="691">
        <f t="shared" si="3"/>
        <v>1.2298654498267917E-2</v>
      </c>
    </row>
    <row r="14" spans="1:19" s="24" customFormat="1" x14ac:dyDescent="0.2">
      <c r="A14" s="432"/>
      <c r="B14" s="439"/>
      <c r="C14" s="428" t="s">
        <v>90</v>
      </c>
      <c r="D14" s="429">
        <v>1290.6949999999999</v>
      </c>
      <c r="E14" s="433">
        <v>1871.222</v>
      </c>
      <c r="F14" s="436">
        <v>28.82</v>
      </c>
      <c r="G14" s="443">
        <f t="shared" si="0"/>
        <v>539.28618040000003</v>
      </c>
      <c r="H14" s="444">
        <f t="shared" si="1"/>
        <v>3161.9169999999999</v>
      </c>
      <c r="I14" s="432"/>
      <c r="J14" s="691">
        <f t="shared" si="2"/>
        <v>0.10007895113493205</v>
      </c>
      <c r="K14" s="691">
        <f t="shared" si="3"/>
        <v>2.8732933602481296E-2</v>
      </c>
    </row>
    <row r="15" spans="1:19" s="24" customFormat="1" x14ac:dyDescent="0.2">
      <c r="A15" s="432"/>
      <c r="B15" s="439"/>
      <c r="C15" s="428" t="s">
        <v>91</v>
      </c>
      <c r="D15" s="429">
        <v>484.61200000000002</v>
      </c>
      <c r="E15" s="433">
        <v>526.71</v>
      </c>
      <c r="F15" s="436">
        <v>34.07</v>
      </c>
      <c r="G15" s="443">
        <f t="shared" si="0"/>
        <v>179.45009700000003</v>
      </c>
      <c r="H15" s="444">
        <f t="shared" si="1"/>
        <v>1011.3220000000001</v>
      </c>
      <c r="I15" s="432"/>
      <c r="J15" s="692">
        <f t="shared" si="2"/>
        <v>3.2009709622258194E-2</v>
      </c>
      <c r="K15" s="691">
        <f t="shared" si="3"/>
        <v>9.1900729452191795E-3</v>
      </c>
    </row>
    <row r="16" spans="1:19" s="24" customFormat="1" x14ac:dyDescent="0.2">
      <c r="A16" s="432"/>
      <c r="B16" s="439"/>
      <c r="C16" s="428" t="s">
        <v>94</v>
      </c>
      <c r="D16" s="429">
        <v>437.94900000000001</v>
      </c>
      <c r="E16" s="433">
        <v>7908.8159999999998</v>
      </c>
      <c r="F16" s="436">
        <v>12.25</v>
      </c>
      <c r="G16" s="443">
        <f t="shared" si="0"/>
        <v>968.82996000000003</v>
      </c>
      <c r="H16" s="444">
        <f t="shared" ref="H16:H26" si="4">SUM(D16,E16)</f>
        <v>8346.7649999999994</v>
      </c>
      <c r="I16" s="432"/>
      <c r="J16" s="691">
        <f>H16/$H$7</f>
        <v>0.1065005928576576</v>
      </c>
      <c r="K16" s="691">
        <f t="shared" si="3"/>
        <v>7.5848621118300943E-2</v>
      </c>
    </row>
    <row r="17" spans="1:11" s="24" customFormat="1" x14ac:dyDescent="0.2">
      <c r="A17" s="432"/>
      <c r="B17" s="439"/>
      <c r="C17" s="428" t="s">
        <v>95</v>
      </c>
      <c r="D17" s="429">
        <v>354.47699999999998</v>
      </c>
      <c r="E17" s="433">
        <v>3523.8449999999998</v>
      </c>
      <c r="F17" s="436">
        <v>17.649999999999999</v>
      </c>
      <c r="G17" s="443">
        <f t="shared" si="0"/>
        <v>621.95864249999988</v>
      </c>
      <c r="H17" s="444">
        <f t="shared" si="4"/>
        <v>3878.3219999999997</v>
      </c>
      <c r="I17" s="432"/>
      <c r="J17" s="691">
        <f t="shared" ref="J17:J26" si="5">H17/$H$7</f>
        <v>4.9485470393966564E-2</v>
      </c>
      <c r="K17" s="691">
        <f t="shared" si="3"/>
        <v>3.524304038184508E-2</v>
      </c>
    </row>
    <row r="18" spans="1:11" s="24" customFormat="1" x14ac:dyDescent="0.2">
      <c r="A18" s="432"/>
      <c r="B18" s="439"/>
      <c r="C18" s="428" t="s">
        <v>96</v>
      </c>
      <c r="D18" s="429">
        <v>173.90299999999999</v>
      </c>
      <c r="E18" s="433">
        <v>11300.601000000001</v>
      </c>
      <c r="F18" s="436">
        <v>8.8800000000000008</v>
      </c>
      <c r="G18" s="443">
        <f t="shared" si="0"/>
        <v>1003.4933688000002</v>
      </c>
      <c r="H18" s="444">
        <f t="shared" si="4"/>
        <v>11474.504000000001</v>
      </c>
      <c r="I18" s="432"/>
      <c r="J18" s="691">
        <f t="shared" si="5"/>
        <v>0.14640899543087216</v>
      </c>
      <c r="K18" s="691">
        <f t="shared" si="3"/>
        <v>0.10427097281598666</v>
      </c>
    </row>
    <row r="19" spans="1:11" s="24" customFormat="1" x14ac:dyDescent="0.2">
      <c r="A19" s="432"/>
      <c r="B19" s="439"/>
      <c r="C19" s="428" t="s">
        <v>97</v>
      </c>
      <c r="D19" s="429">
        <v>137.79</v>
      </c>
      <c r="E19" s="433">
        <v>8708.2610000000004</v>
      </c>
      <c r="F19" s="436">
        <v>10.92</v>
      </c>
      <c r="G19" s="443">
        <f t="shared" si="0"/>
        <v>950.94210120000002</v>
      </c>
      <c r="H19" s="444">
        <f t="shared" si="4"/>
        <v>8846.0510000000013</v>
      </c>
      <c r="I19" s="432"/>
      <c r="J19" s="691">
        <f t="shared" si="5"/>
        <v>0.11287123525690193</v>
      </c>
      <c r="K19" s="691">
        <f t="shared" si="3"/>
        <v>8.0385726768654367E-2</v>
      </c>
    </row>
    <row r="20" spans="1:11" s="24" customFormat="1" x14ac:dyDescent="0.2">
      <c r="A20" s="432"/>
      <c r="B20" s="439"/>
      <c r="C20" s="428" t="s">
        <v>98</v>
      </c>
      <c r="D20" s="429">
        <v>967.46299999999997</v>
      </c>
      <c r="E20" s="433">
        <v>12554.583000000001</v>
      </c>
      <c r="F20" s="436">
        <v>11.1</v>
      </c>
      <c r="G20" s="443">
        <f t="shared" si="0"/>
        <v>1393.5587129999999</v>
      </c>
      <c r="H20" s="444">
        <f t="shared" si="4"/>
        <v>13522.046</v>
      </c>
      <c r="I20" s="432"/>
      <c r="J20" s="691">
        <f t="shared" si="5"/>
        <v>0.17253461857959554</v>
      </c>
      <c r="K20" s="691">
        <f t="shared" si="3"/>
        <v>0.1228773715083912</v>
      </c>
    </row>
    <row r="21" spans="1:11" s="24" customFormat="1" x14ac:dyDescent="0.2">
      <c r="A21" s="432"/>
      <c r="B21" s="439"/>
      <c r="C21" s="428" t="s">
        <v>99</v>
      </c>
      <c r="D21" s="429">
        <v>9.2799999999999994</v>
      </c>
      <c r="E21" s="433">
        <v>121.928</v>
      </c>
      <c r="F21" s="436">
        <v>53.05</v>
      </c>
      <c r="G21" s="443">
        <f t="shared" si="0"/>
        <v>64.68280399999999</v>
      </c>
      <c r="H21" s="444">
        <f t="shared" si="4"/>
        <v>131.208</v>
      </c>
      <c r="I21" s="432"/>
      <c r="J21" s="691">
        <f t="shared" si="5"/>
        <v>1.6741491808703779E-3</v>
      </c>
      <c r="K21" s="691">
        <f t="shared" si="3"/>
        <v>1.1923117375042943E-3</v>
      </c>
    </row>
    <row r="22" spans="1:11" s="24" customFormat="1" x14ac:dyDescent="0.2">
      <c r="A22" s="432"/>
      <c r="B22" s="439"/>
      <c r="C22" s="428" t="s">
        <v>100</v>
      </c>
      <c r="D22" s="429">
        <v>0</v>
      </c>
      <c r="E22" s="433">
        <v>2534.0929999999998</v>
      </c>
      <c r="F22" s="436">
        <v>19.53</v>
      </c>
      <c r="G22" s="443">
        <f t="shared" si="0"/>
        <v>494.90836289999999</v>
      </c>
      <c r="H22" s="444">
        <f t="shared" si="4"/>
        <v>2534.0929999999998</v>
      </c>
      <c r="I22" s="432"/>
      <c r="J22" s="691">
        <f t="shared" si="5"/>
        <v>3.2333773247053214E-2</v>
      </c>
      <c r="K22" s="691">
        <f t="shared" si="3"/>
        <v>2.3027779006062662E-2</v>
      </c>
    </row>
    <row r="23" spans="1:11" s="24" customFormat="1" x14ac:dyDescent="0.2">
      <c r="A23" s="432"/>
      <c r="B23" s="439"/>
      <c r="C23" s="428" t="s">
        <v>101</v>
      </c>
      <c r="D23" s="429">
        <v>0</v>
      </c>
      <c r="E23" s="433">
        <v>6479.0169999999998</v>
      </c>
      <c r="F23" s="436">
        <v>13.52</v>
      </c>
      <c r="G23" s="443">
        <f t="shared" si="0"/>
        <v>875.96309840000004</v>
      </c>
      <c r="H23" s="444">
        <f t="shared" si="4"/>
        <v>6479.0169999999998</v>
      </c>
      <c r="I23" s="432"/>
      <c r="J23" s="691">
        <f t="shared" si="5"/>
        <v>8.2669052217816383E-2</v>
      </c>
      <c r="K23" s="691">
        <f t="shared" si="3"/>
        <v>5.8876044270089176E-2</v>
      </c>
    </row>
    <row r="24" spans="1:11" s="24" customFormat="1" x14ac:dyDescent="0.2">
      <c r="A24" s="432"/>
      <c r="B24" s="439"/>
      <c r="C24" s="428" t="s">
        <v>102</v>
      </c>
      <c r="D24" s="429">
        <v>17.593</v>
      </c>
      <c r="E24" s="433">
        <v>3354.741</v>
      </c>
      <c r="F24" s="436">
        <v>16.84</v>
      </c>
      <c r="G24" s="443">
        <f t="shared" si="0"/>
        <v>564.93838440000002</v>
      </c>
      <c r="H24" s="444">
        <f t="shared" si="4"/>
        <v>3372.3339999999998</v>
      </c>
      <c r="I24" s="432"/>
      <c r="J24" s="691">
        <f t="shared" si="5"/>
        <v>4.3029313789718041E-2</v>
      </c>
      <c r="K24" s="691">
        <f t="shared" si="3"/>
        <v>3.0645032398823293E-2</v>
      </c>
    </row>
    <row r="25" spans="1:11" s="24" customFormat="1" x14ac:dyDescent="0.2">
      <c r="A25" s="432"/>
      <c r="B25" s="439"/>
      <c r="C25" s="428" t="s">
        <v>103</v>
      </c>
      <c r="D25" s="429">
        <v>0.51</v>
      </c>
      <c r="E25" s="433">
        <v>3152.0810000000001</v>
      </c>
      <c r="F25" s="436">
        <v>17.579999999999998</v>
      </c>
      <c r="G25" s="443">
        <f t="shared" si="0"/>
        <v>554.13583979999999</v>
      </c>
      <c r="H25" s="444">
        <f t="shared" si="4"/>
        <v>3152.5910000000003</v>
      </c>
      <c r="I25" s="432"/>
      <c r="J25" s="691">
        <f t="shared" si="5"/>
        <v>4.0225501800723477E-2</v>
      </c>
      <c r="K25" s="691">
        <f t="shared" si="3"/>
        <v>2.8648186489012874E-2</v>
      </c>
    </row>
    <row r="26" spans="1:11" s="24" customFormat="1" ht="13.5" thickBot="1" x14ac:dyDescent="0.25">
      <c r="A26" s="432"/>
      <c r="B26" s="294"/>
      <c r="C26" s="434" t="s">
        <v>104</v>
      </c>
      <c r="D26" s="437">
        <v>789.55799999999999</v>
      </c>
      <c r="E26" s="437">
        <v>15907.245999999999</v>
      </c>
      <c r="F26" s="435">
        <v>8.1999999999999993</v>
      </c>
      <c r="G26" s="333">
        <f t="shared" si="0"/>
        <v>1304.3941719999998</v>
      </c>
      <c r="H26" s="341">
        <f t="shared" si="4"/>
        <v>16696.804</v>
      </c>
      <c r="I26" s="432"/>
      <c r="J26" s="693">
        <f t="shared" si="5"/>
        <v>0.21304296033590367</v>
      </c>
      <c r="K26" s="693">
        <f t="shared" si="3"/>
        <v>0.15172699368947512</v>
      </c>
    </row>
    <row r="27" spans="1:11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1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1" s="24" customFormat="1" x14ac:dyDescent="0.2">
      <c r="B29" s="786" t="s">
        <v>612</v>
      </c>
      <c r="C29" s="787"/>
      <c r="D29" s="787"/>
      <c r="E29" s="787"/>
      <c r="F29" s="787"/>
      <c r="G29" s="787"/>
      <c r="H29" s="787"/>
    </row>
    <row r="30" spans="1:11" s="24" customFormat="1" x14ac:dyDescent="0.2">
      <c r="B30" s="283"/>
      <c r="C30" s="283" t="s">
        <v>687</v>
      </c>
      <c r="D30" s="442" t="s">
        <v>78</v>
      </c>
      <c r="E30" s="442" t="s">
        <v>309</v>
      </c>
      <c r="F30" s="442" t="s">
        <v>82</v>
      </c>
      <c r="G30" s="442" t="s">
        <v>310</v>
      </c>
      <c r="H30" s="442" t="s">
        <v>485</v>
      </c>
    </row>
    <row r="31" spans="1:11" s="23" customFormat="1" x14ac:dyDescent="0.2">
      <c r="B31" s="438" t="s">
        <v>92</v>
      </c>
      <c r="C31" s="428" t="s">
        <v>119</v>
      </c>
      <c r="D31" s="429">
        <v>796.37900000000002</v>
      </c>
      <c r="E31" s="431">
        <v>0</v>
      </c>
      <c r="F31" s="436">
        <v>0</v>
      </c>
      <c r="G31" s="443">
        <f>E31*F31/100</f>
        <v>0</v>
      </c>
      <c r="H31" s="444">
        <f>SUM(D31,E31)</f>
        <v>796.37900000000002</v>
      </c>
    </row>
    <row r="32" spans="1:11" s="23" customFormat="1" x14ac:dyDescent="0.2">
      <c r="B32" s="438"/>
      <c r="C32" s="428" t="s">
        <v>120</v>
      </c>
      <c r="D32" s="429">
        <v>3617.1260000000002</v>
      </c>
      <c r="E32" s="431">
        <v>1942.5219999999999</v>
      </c>
      <c r="F32" s="436">
        <v>27.41</v>
      </c>
      <c r="G32" s="443">
        <f t="shared" ref="G32:G37" si="6">E32*F32/100</f>
        <v>532.44528019999996</v>
      </c>
      <c r="H32" s="444">
        <f t="shared" ref="H32:H37" si="7">SUM(D32,E32)</f>
        <v>5559.6480000000001</v>
      </c>
    </row>
    <row r="33" spans="2:8" s="23" customFormat="1" x14ac:dyDescent="0.2">
      <c r="B33" s="438"/>
      <c r="C33" s="428" t="s">
        <v>121</v>
      </c>
      <c r="D33" s="429">
        <v>4143.2049999999999</v>
      </c>
      <c r="E33" s="431">
        <v>8384.2690000000002</v>
      </c>
      <c r="F33" s="436">
        <v>13.789166203466335</v>
      </c>
      <c r="G33" s="443">
        <f t="shared" si="6"/>
        <v>1156.120787355705</v>
      </c>
      <c r="H33" s="444">
        <f t="shared" si="7"/>
        <v>12527.474</v>
      </c>
    </row>
    <row r="34" spans="2:8" s="23" customFormat="1" x14ac:dyDescent="0.2">
      <c r="B34" s="438"/>
      <c r="C34" s="428" t="s">
        <v>122</v>
      </c>
      <c r="D34" s="429">
        <v>3796.9940000000001</v>
      </c>
      <c r="E34" s="431">
        <v>7240.6750000000002</v>
      </c>
      <c r="F34" s="436">
        <v>12.398354007919819</v>
      </c>
      <c r="G34" s="443">
        <f t="shared" si="6"/>
        <v>897.72451906294839</v>
      </c>
      <c r="H34" s="444">
        <f t="shared" si="7"/>
        <v>11037.669</v>
      </c>
    </row>
    <row r="35" spans="2:8" s="23" customFormat="1" x14ac:dyDescent="0.2">
      <c r="B35" s="438"/>
      <c r="C35" s="428" t="s">
        <v>123</v>
      </c>
      <c r="D35" s="429">
        <v>573.16899999999998</v>
      </c>
      <c r="E35" s="431">
        <v>834.91800000000001</v>
      </c>
      <c r="F35" s="436">
        <v>22.43</v>
      </c>
      <c r="G35" s="443">
        <f t="shared" si="6"/>
        <v>187.27210739999998</v>
      </c>
      <c r="H35" s="444">
        <f t="shared" si="7"/>
        <v>1408.087</v>
      </c>
    </row>
    <row r="36" spans="2:8" s="23" customFormat="1" x14ac:dyDescent="0.2">
      <c r="B36" s="438"/>
      <c r="C36" s="428" t="s">
        <v>124</v>
      </c>
      <c r="D36" s="429">
        <v>169.49199999999999</v>
      </c>
      <c r="E36" s="431">
        <v>26.338000000000001</v>
      </c>
      <c r="F36" s="436">
        <v>69.11</v>
      </c>
      <c r="G36" s="443">
        <f t="shared" si="6"/>
        <v>18.202191800000001</v>
      </c>
      <c r="H36" s="444">
        <f t="shared" si="7"/>
        <v>195.82999999999998</v>
      </c>
    </row>
    <row r="37" spans="2:8" s="23" customFormat="1" x14ac:dyDescent="0.2">
      <c r="B37" s="438"/>
      <c r="C37" s="428" t="s">
        <v>125</v>
      </c>
      <c r="D37" s="429">
        <v>12.538</v>
      </c>
      <c r="E37" s="431">
        <v>56.600999999999999</v>
      </c>
      <c r="F37" s="436">
        <v>69.08</v>
      </c>
      <c r="G37" s="443">
        <f t="shared" si="6"/>
        <v>39.099970799999994</v>
      </c>
      <c r="H37" s="444">
        <f t="shared" si="7"/>
        <v>69.138999999999996</v>
      </c>
    </row>
    <row r="38" spans="2:8" s="23" customFormat="1" x14ac:dyDescent="0.2">
      <c r="B38" s="438"/>
      <c r="C38" s="428"/>
      <c r="D38" s="429"/>
      <c r="E38" s="431"/>
      <c r="F38" s="436"/>
      <c r="G38" s="445"/>
      <c r="H38" s="446"/>
    </row>
    <row r="39" spans="2:8" s="23" customFormat="1" x14ac:dyDescent="0.2">
      <c r="B39" s="438" t="s">
        <v>105</v>
      </c>
      <c r="C39" s="428" t="s">
        <v>119</v>
      </c>
      <c r="D39" s="429">
        <v>3.3439999999999999</v>
      </c>
      <c r="E39" s="431">
        <v>2104.11</v>
      </c>
      <c r="F39" s="436">
        <v>30.01</v>
      </c>
      <c r="G39" s="443">
        <f>E39*F39/100</f>
        <v>631.44341100000008</v>
      </c>
      <c r="H39" s="444">
        <f>SUM(D39,E39)</f>
        <v>2107.4540000000002</v>
      </c>
    </row>
    <row r="40" spans="2:8" s="23" customFormat="1" x14ac:dyDescent="0.2">
      <c r="B40" s="438"/>
      <c r="C40" s="428" t="s">
        <v>120</v>
      </c>
      <c r="D40" s="429">
        <v>568.72199999999998</v>
      </c>
      <c r="E40" s="431">
        <v>23017.319</v>
      </c>
      <c r="F40" s="436">
        <v>8.58</v>
      </c>
      <c r="G40" s="443">
        <f t="shared" ref="G40:G45" si="8">E40*F40/100</f>
        <v>1974.8859702</v>
      </c>
      <c r="H40" s="444">
        <f t="shared" ref="H40:H45" si="9">SUM(D40,E40)</f>
        <v>23586.041000000001</v>
      </c>
    </row>
    <row r="41" spans="2:8" s="23" customFormat="1" x14ac:dyDescent="0.2">
      <c r="B41" s="438"/>
      <c r="C41" s="428" t="s">
        <v>121</v>
      </c>
      <c r="D41" s="429">
        <v>1064.8689999999999</v>
      </c>
      <c r="E41" s="431">
        <v>29451.236000000001</v>
      </c>
      <c r="F41" s="436">
        <v>7.8725392888319536</v>
      </c>
      <c r="G41" s="443">
        <f t="shared" si="8"/>
        <v>2318.5601251466201</v>
      </c>
      <c r="H41" s="444">
        <f t="shared" si="9"/>
        <v>30516.105</v>
      </c>
    </row>
    <row r="42" spans="2:8" s="23" customFormat="1" x14ac:dyDescent="0.2">
      <c r="B42" s="438"/>
      <c r="C42" s="428" t="s">
        <v>122</v>
      </c>
      <c r="D42" s="429">
        <v>614.76900000000001</v>
      </c>
      <c r="E42" s="431">
        <v>13158.644</v>
      </c>
      <c r="F42" s="436">
        <v>9.6031134730908541</v>
      </c>
      <c r="G42" s="443">
        <f t="shared" si="8"/>
        <v>1263.6395148400613</v>
      </c>
      <c r="H42" s="444">
        <f t="shared" si="9"/>
        <v>13773.413</v>
      </c>
    </row>
    <row r="43" spans="2:8" s="23" customFormat="1" x14ac:dyDescent="0.2">
      <c r="B43" s="438"/>
      <c r="C43" s="428" t="s">
        <v>123</v>
      </c>
      <c r="D43" s="429">
        <v>511.863</v>
      </c>
      <c r="E43" s="431">
        <v>4199.3580000000002</v>
      </c>
      <c r="F43" s="436">
        <v>12.85</v>
      </c>
      <c r="G43" s="443">
        <f t="shared" si="8"/>
        <v>539.61750299999994</v>
      </c>
      <c r="H43" s="444">
        <f t="shared" si="9"/>
        <v>4711.2210000000005</v>
      </c>
    </row>
    <row r="44" spans="2:8" s="23" customFormat="1" x14ac:dyDescent="0.2">
      <c r="B44" s="438"/>
      <c r="C44" s="428" t="s">
        <v>124</v>
      </c>
      <c r="D44" s="429">
        <v>67.516999999999996</v>
      </c>
      <c r="E44" s="431">
        <v>3125.6350000000002</v>
      </c>
      <c r="F44" s="436">
        <v>13.22</v>
      </c>
      <c r="G44" s="443">
        <f t="shared" si="8"/>
        <v>413.20894700000002</v>
      </c>
      <c r="H44" s="444">
        <f t="shared" si="9"/>
        <v>3193.152</v>
      </c>
    </row>
    <row r="45" spans="2:8" s="23" customFormat="1" x14ac:dyDescent="0.2">
      <c r="B45" s="438"/>
      <c r="C45" s="428" t="s">
        <v>125</v>
      </c>
      <c r="D45" s="429">
        <v>57.438000000000002</v>
      </c>
      <c r="E45" s="431">
        <v>428.11799999999999</v>
      </c>
      <c r="F45" s="436">
        <v>32.973799917047216</v>
      </c>
      <c r="G45" s="443">
        <f t="shared" si="8"/>
        <v>141.1667727288642</v>
      </c>
      <c r="H45" s="444">
        <f t="shared" si="9"/>
        <v>485.55599999999998</v>
      </c>
    </row>
    <row r="46" spans="2:8" s="23" customFormat="1" x14ac:dyDescent="0.2">
      <c r="B46" s="438"/>
      <c r="C46" s="428"/>
      <c r="D46" s="429"/>
      <c r="E46" s="431"/>
      <c r="F46" s="436"/>
      <c r="G46" s="445"/>
      <c r="H46" s="446"/>
    </row>
    <row r="47" spans="2:8" s="23" customFormat="1" x14ac:dyDescent="0.2">
      <c r="B47" s="438" t="s">
        <v>106</v>
      </c>
      <c r="C47" s="428" t="s">
        <v>119</v>
      </c>
      <c r="D47" s="429">
        <v>799.72299999999996</v>
      </c>
      <c r="E47" s="431">
        <v>2104.6210000000001</v>
      </c>
      <c r="F47" s="436">
        <v>30</v>
      </c>
      <c r="G47" s="443">
        <f>E47*F47/100</f>
        <v>631.38630000000001</v>
      </c>
      <c r="H47" s="444">
        <f>SUM(D47,E47)</f>
        <v>2904.3440000000001</v>
      </c>
    </row>
    <row r="48" spans="2:8" s="23" customFormat="1" x14ac:dyDescent="0.2">
      <c r="B48" s="438"/>
      <c r="C48" s="428" t="s">
        <v>120</v>
      </c>
      <c r="D48" s="429">
        <v>4185.8490000000002</v>
      </c>
      <c r="E48" s="431">
        <v>24968.219000000001</v>
      </c>
      <c r="F48" s="436">
        <v>8.08</v>
      </c>
      <c r="G48" s="443">
        <f t="shared" ref="G48:G53" si="10">E48*F48/100</f>
        <v>2017.4320952</v>
      </c>
      <c r="H48" s="444">
        <f t="shared" ref="H48:H53" si="11">SUM(D48,E48)</f>
        <v>29154.067999999999</v>
      </c>
    </row>
    <row r="49" spans="2:8" s="23" customFormat="1" x14ac:dyDescent="0.2">
      <c r="B49" s="438"/>
      <c r="C49" s="428" t="s">
        <v>121</v>
      </c>
      <c r="D49" s="429">
        <v>5208.076</v>
      </c>
      <c r="E49" s="431">
        <v>37921.631000000001</v>
      </c>
      <c r="F49" s="436">
        <v>6.9551689671689578</v>
      </c>
      <c r="G49" s="443">
        <f t="shared" si="10"/>
        <v>2637.5135111563231</v>
      </c>
      <c r="H49" s="444">
        <f t="shared" si="11"/>
        <v>43129.707000000002</v>
      </c>
    </row>
    <row r="50" spans="2:8" s="23" customFormat="1" x14ac:dyDescent="0.2">
      <c r="B50" s="438"/>
      <c r="C50" s="428" t="s">
        <v>122</v>
      </c>
      <c r="D50" s="429">
        <v>4411.7629999999999</v>
      </c>
      <c r="E50" s="431">
        <v>20372.541000000001</v>
      </c>
      <c r="F50" s="436">
        <v>7.6845143048711373</v>
      </c>
      <c r="G50" s="443">
        <f t="shared" si="10"/>
        <v>1565.5308274107374</v>
      </c>
      <c r="H50" s="444">
        <f t="shared" si="11"/>
        <v>24784.304</v>
      </c>
    </row>
    <row r="51" spans="2:8" s="23" customFormat="1" x14ac:dyDescent="0.2">
      <c r="B51" s="438"/>
      <c r="C51" s="428" t="s">
        <v>123</v>
      </c>
      <c r="D51" s="429">
        <v>1085.0309999999999</v>
      </c>
      <c r="E51" s="431">
        <v>5044.5370000000003</v>
      </c>
      <c r="F51" s="436">
        <v>11.45</v>
      </c>
      <c r="G51" s="443">
        <f t="shared" si="10"/>
        <v>577.59948650000001</v>
      </c>
      <c r="H51" s="444">
        <f t="shared" si="11"/>
        <v>6129.5680000000002</v>
      </c>
    </row>
    <row r="52" spans="2:8" s="23" customFormat="1" x14ac:dyDescent="0.2">
      <c r="B52" s="438"/>
      <c r="C52" s="428" t="s">
        <v>124</v>
      </c>
      <c r="D52" s="429">
        <v>237.01</v>
      </c>
      <c r="E52" s="431">
        <v>3150.6019999999999</v>
      </c>
      <c r="F52" s="436">
        <v>13.14</v>
      </c>
      <c r="G52" s="443">
        <f t="shared" si="10"/>
        <v>413.98910279999996</v>
      </c>
      <c r="H52" s="444">
        <f t="shared" si="11"/>
        <v>3387.6120000000001</v>
      </c>
    </row>
    <row r="53" spans="2:8" s="23" customFormat="1" ht="13.5" thickBot="1" x14ac:dyDescent="0.25">
      <c r="B53" s="294"/>
      <c r="C53" s="434" t="s">
        <v>125</v>
      </c>
      <c r="D53" s="437">
        <v>69.975999999999999</v>
      </c>
      <c r="E53" s="437">
        <v>485.46800000000002</v>
      </c>
      <c r="F53" s="435">
        <v>32.854033001525366</v>
      </c>
      <c r="G53" s="333">
        <f t="shared" si="10"/>
        <v>159.49581693184516</v>
      </c>
      <c r="H53" s="341">
        <f t="shared" si="11"/>
        <v>555.44399999999996</v>
      </c>
    </row>
    <row r="54" spans="2:8" s="23" customFormat="1" x14ac:dyDescent="0.2">
      <c r="C54" s="24"/>
      <c r="D54" s="273"/>
      <c r="E54" s="273"/>
      <c r="F54" s="24"/>
      <c r="G54" s="24"/>
    </row>
    <row r="55" spans="2:8" s="23" customFormat="1" x14ac:dyDescent="0.2"/>
    <row r="56" spans="2:8" s="23" customFormat="1" x14ac:dyDescent="0.2">
      <c r="B56" s="786" t="s">
        <v>612</v>
      </c>
      <c r="C56" s="787"/>
      <c r="D56" s="787"/>
      <c r="E56" s="787"/>
      <c r="F56" s="787"/>
      <c r="G56" s="787"/>
      <c r="H56" s="787"/>
    </row>
    <row r="57" spans="2:8" s="23" customFormat="1" ht="25.5" x14ac:dyDescent="0.2">
      <c r="B57" s="283"/>
      <c r="C57" s="530" t="s">
        <v>688</v>
      </c>
      <c r="D57" s="442" t="s">
        <v>78</v>
      </c>
      <c r="E57" s="442" t="s">
        <v>309</v>
      </c>
      <c r="F57" s="442" t="s">
        <v>82</v>
      </c>
      <c r="G57" s="442" t="s">
        <v>310</v>
      </c>
      <c r="H57" s="442" t="s">
        <v>485</v>
      </c>
    </row>
    <row r="58" spans="2:8" s="23" customFormat="1" x14ac:dyDescent="0.2">
      <c r="B58" s="438" t="s">
        <v>92</v>
      </c>
      <c r="C58" s="428" t="s">
        <v>127</v>
      </c>
      <c r="D58" s="429">
        <v>102.93899999999999</v>
      </c>
      <c r="E58" s="431">
        <v>364.33800000000002</v>
      </c>
      <c r="F58" s="436">
        <v>65.41</v>
      </c>
      <c r="G58" s="443">
        <f>E58*F58/100</f>
        <v>238.31348580000002</v>
      </c>
      <c r="H58" s="444">
        <f t="shared" ref="H58:H86" si="12">SUM(D58,E58)</f>
        <v>467.27700000000004</v>
      </c>
    </row>
    <row r="59" spans="2:8" s="23" customFormat="1" x14ac:dyDescent="0.2">
      <c r="B59" s="438"/>
      <c r="C59" s="428" t="s">
        <v>128</v>
      </c>
      <c r="D59" s="429">
        <v>2338.0549999999998</v>
      </c>
      <c r="E59" s="431">
        <v>1584.3240000000001</v>
      </c>
      <c r="F59" s="436">
        <v>26.32</v>
      </c>
      <c r="G59" s="443">
        <f t="shared" ref="G59:G66" si="13">E59*F59/100</f>
        <v>416.99407680000002</v>
      </c>
      <c r="H59" s="444">
        <f t="shared" si="12"/>
        <v>3922.3789999999999</v>
      </c>
    </row>
    <row r="60" spans="2:8" s="23" customFormat="1" x14ac:dyDescent="0.2">
      <c r="B60" s="438"/>
      <c r="C60" s="428" t="s">
        <v>129</v>
      </c>
      <c r="D60" s="429">
        <v>4561.6899999999996</v>
      </c>
      <c r="E60" s="431">
        <v>3622.395</v>
      </c>
      <c r="F60" s="436">
        <v>21</v>
      </c>
      <c r="G60" s="443">
        <f t="shared" si="13"/>
        <v>760.70294999999999</v>
      </c>
      <c r="H60" s="444">
        <f t="shared" si="12"/>
        <v>8184.0849999999991</v>
      </c>
    </row>
    <row r="61" spans="2:8" s="23" customFormat="1" x14ac:dyDescent="0.2">
      <c r="B61" s="438"/>
      <c r="C61" s="428" t="s">
        <v>130</v>
      </c>
      <c r="D61" s="429">
        <v>2740.7</v>
      </c>
      <c r="E61" s="431">
        <v>4297.5810000000001</v>
      </c>
      <c r="F61" s="436">
        <v>17.64</v>
      </c>
      <c r="G61" s="443">
        <f t="shared" si="13"/>
        <v>758.09328840000001</v>
      </c>
      <c r="H61" s="444">
        <f t="shared" si="12"/>
        <v>7038.2809999999999</v>
      </c>
    </row>
    <row r="62" spans="2:8" s="23" customFormat="1" x14ac:dyDescent="0.2">
      <c r="B62" s="438"/>
      <c r="C62" s="428" t="s">
        <v>131</v>
      </c>
      <c r="D62" s="429">
        <v>2319.35</v>
      </c>
      <c r="E62" s="431">
        <v>6252.24</v>
      </c>
      <c r="F62" s="436">
        <v>12.17</v>
      </c>
      <c r="G62" s="443">
        <f t="shared" si="13"/>
        <v>760.89760799999999</v>
      </c>
      <c r="H62" s="444">
        <f t="shared" si="12"/>
        <v>8571.59</v>
      </c>
    </row>
    <row r="63" spans="2:8" s="23" customFormat="1" x14ac:dyDescent="0.2">
      <c r="B63" s="438"/>
      <c r="C63" s="428" t="s">
        <v>132</v>
      </c>
      <c r="D63" s="429">
        <v>794.30499999999995</v>
      </c>
      <c r="E63" s="431">
        <v>1797.7270000000001</v>
      </c>
      <c r="F63" s="436">
        <v>15.09</v>
      </c>
      <c r="G63" s="443">
        <f t="shared" si="13"/>
        <v>271.27700429999999</v>
      </c>
      <c r="H63" s="444">
        <f t="shared" si="12"/>
        <v>2592.0320000000002</v>
      </c>
    </row>
    <row r="64" spans="2:8" s="23" customFormat="1" x14ac:dyDescent="0.2">
      <c r="B64" s="438"/>
      <c r="C64" s="428" t="s">
        <v>133</v>
      </c>
      <c r="D64" s="429">
        <v>243.93299999999999</v>
      </c>
      <c r="E64" s="431">
        <v>535.38800000000003</v>
      </c>
      <c r="F64" s="436">
        <v>18.96</v>
      </c>
      <c r="G64" s="443">
        <f t="shared" si="13"/>
        <v>101.50956480000001</v>
      </c>
      <c r="H64" s="444">
        <f t="shared" si="12"/>
        <v>779.32100000000003</v>
      </c>
    </row>
    <row r="65" spans="2:8" s="23" customFormat="1" x14ac:dyDescent="0.2">
      <c r="B65" s="438"/>
      <c r="C65" s="428" t="s">
        <v>134</v>
      </c>
      <c r="D65" s="429">
        <v>7.4640000000000004</v>
      </c>
      <c r="E65" s="431">
        <v>20.231000000000002</v>
      </c>
      <c r="F65" s="436">
        <v>44.2</v>
      </c>
      <c r="G65" s="443">
        <f t="shared" si="13"/>
        <v>8.9421020000000002</v>
      </c>
      <c r="H65" s="444">
        <f t="shared" si="12"/>
        <v>27.695</v>
      </c>
    </row>
    <row r="66" spans="2:8" s="23" customFormat="1" x14ac:dyDescent="0.2">
      <c r="B66" s="438"/>
      <c r="C66" s="428" t="s">
        <v>135</v>
      </c>
      <c r="D66" s="429">
        <v>0.46600000000000003</v>
      </c>
      <c r="E66" s="431">
        <v>11.099</v>
      </c>
      <c r="F66" s="436">
        <v>54.13</v>
      </c>
      <c r="G66" s="443">
        <f t="shared" si="13"/>
        <v>6.0078887000000005</v>
      </c>
      <c r="H66" s="444">
        <f t="shared" si="12"/>
        <v>11.565</v>
      </c>
    </row>
    <row r="67" spans="2:8" s="23" customFormat="1" x14ac:dyDescent="0.2">
      <c r="B67" s="438"/>
      <c r="C67" s="428"/>
      <c r="D67" s="429"/>
      <c r="E67" s="431"/>
      <c r="F67" s="436"/>
      <c r="G67" s="431"/>
      <c r="H67" s="440"/>
    </row>
    <row r="68" spans="2:8" s="23" customFormat="1" x14ac:dyDescent="0.2">
      <c r="B68" s="438" t="s">
        <v>105</v>
      </c>
      <c r="C68" s="428" t="s">
        <v>127</v>
      </c>
      <c r="D68" s="429">
        <v>147.61600000000001</v>
      </c>
      <c r="E68" s="431">
        <v>4416.4189999999999</v>
      </c>
      <c r="F68" s="436">
        <v>14.59</v>
      </c>
      <c r="G68" s="443">
        <f t="shared" ref="G68:G76" si="14">E68*F68/100</f>
        <v>644.3555321</v>
      </c>
      <c r="H68" s="444">
        <f t="shared" si="12"/>
        <v>4564.0349999999999</v>
      </c>
    </row>
    <row r="69" spans="2:8" s="23" customFormat="1" x14ac:dyDescent="0.2">
      <c r="B69" s="438"/>
      <c r="C69" s="428" t="s">
        <v>128</v>
      </c>
      <c r="D69" s="429">
        <v>1151.0999999999999</v>
      </c>
      <c r="E69" s="431">
        <v>34831.762000000002</v>
      </c>
      <c r="F69" s="436">
        <v>6.79</v>
      </c>
      <c r="G69" s="443">
        <f t="shared" si="14"/>
        <v>2365.0766398000001</v>
      </c>
      <c r="H69" s="444">
        <f t="shared" si="12"/>
        <v>35982.862000000001</v>
      </c>
    </row>
    <row r="70" spans="2:8" s="23" customFormat="1" x14ac:dyDescent="0.2">
      <c r="B70" s="438"/>
      <c r="C70" s="428" t="s">
        <v>129</v>
      </c>
      <c r="D70" s="429">
        <v>745.22699999999998</v>
      </c>
      <c r="E70" s="431">
        <v>17321.870999999999</v>
      </c>
      <c r="F70" s="436">
        <v>8.7799999999999994</v>
      </c>
      <c r="G70" s="443">
        <f t="shared" si="14"/>
        <v>1520.8602738</v>
      </c>
      <c r="H70" s="444">
        <f t="shared" si="12"/>
        <v>18067.097999999998</v>
      </c>
    </row>
    <row r="71" spans="2:8" s="23" customFormat="1" x14ac:dyDescent="0.2">
      <c r="B71" s="438"/>
      <c r="C71" s="428" t="s">
        <v>130</v>
      </c>
      <c r="D71" s="429">
        <v>380.553</v>
      </c>
      <c r="E71" s="431">
        <v>7815.9560000000001</v>
      </c>
      <c r="F71" s="436">
        <v>10.5</v>
      </c>
      <c r="G71" s="443">
        <f t="shared" si="14"/>
        <v>820.67538000000002</v>
      </c>
      <c r="H71" s="444">
        <f t="shared" si="12"/>
        <v>8196.509</v>
      </c>
    </row>
    <row r="72" spans="2:8" s="23" customFormat="1" x14ac:dyDescent="0.2">
      <c r="B72" s="438"/>
      <c r="C72" s="428" t="s">
        <v>131</v>
      </c>
      <c r="D72" s="429">
        <v>349.875</v>
      </c>
      <c r="E72" s="431">
        <v>6985.7280000000001</v>
      </c>
      <c r="F72" s="436">
        <v>9.35</v>
      </c>
      <c r="G72" s="443">
        <f t="shared" si="14"/>
        <v>653.16556800000001</v>
      </c>
      <c r="H72" s="444">
        <f t="shared" si="12"/>
        <v>7335.6030000000001</v>
      </c>
    </row>
    <row r="73" spans="2:8" s="23" customFormat="1" x14ac:dyDescent="0.2">
      <c r="B73" s="438"/>
      <c r="C73" s="428" t="s">
        <v>132</v>
      </c>
      <c r="D73" s="429">
        <v>82.054000000000002</v>
      </c>
      <c r="E73" s="431">
        <v>1948.874</v>
      </c>
      <c r="F73" s="436">
        <v>11.4</v>
      </c>
      <c r="G73" s="443">
        <f t="shared" si="14"/>
        <v>222.17163600000001</v>
      </c>
      <c r="H73" s="444">
        <f t="shared" si="12"/>
        <v>2030.9280000000001</v>
      </c>
    </row>
    <row r="74" spans="2:8" s="23" customFormat="1" x14ac:dyDescent="0.2">
      <c r="B74" s="438"/>
      <c r="C74" s="428" t="s">
        <v>133</v>
      </c>
      <c r="D74" s="429">
        <v>28.637</v>
      </c>
      <c r="E74" s="431">
        <v>1692.1949999999999</v>
      </c>
      <c r="F74" s="436">
        <v>9.67</v>
      </c>
      <c r="G74" s="443">
        <f t="shared" si="14"/>
        <v>163.6352565</v>
      </c>
      <c r="H74" s="444">
        <f t="shared" si="12"/>
        <v>1720.8319999999999</v>
      </c>
    </row>
    <row r="75" spans="2:8" s="23" customFormat="1" x14ac:dyDescent="0.2">
      <c r="B75" s="438"/>
      <c r="C75" s="428" t="s">
        <v>134</v>
      </c>
      <c r="D75" s="429">
        <v>3.2149999999999999</v>
      </c>
      <c r="E75" s="431">
        <v>383.44799999999998</v>
      </c>
      <c r="F75" s="436">
        <v>22.26</v>
      </c>
      <c r="G75" s="443">
        <f t="shared" si="14"/>
        <v>85.355524799999998</v>
      </c>
      <c r="H75" s="444">
        <f t="shared" si="12"/>
        <v>386.66299999999995</v>
      </c>
    </row>
    <row r="76" spans="2:8" s="23" customFormat="1" x14ac:dyDescent="0.2">
      <c r="B76" s="438"/>
      <c r="C76" s="428" t="s">
        <v>135</v>
      </c>
      <c r="D76" s="429">
        <v>0.247</v>
      </c>
      <c r="E76" s="431">
        <v>88.168000000000006</v>
      </c>
      <c r="F76" s="436">
        <v>28.47</v>
      </c>
      <c r="G76" s="443">
        <f t="shared" si="14"/>
        <v>25.101429600000003</v>
      </c>
      <c r="H76" s="444">
        <f t="shared" si="12"/>
        <v>88.415000000000006</v>
      </c>
    </row>
    <row r="77" spans="2:8" s="23" customFormat="1" x14ac:dyDescent="0.2">
      <c r="B77" s="438"/>
      <c r="C77" s="428"/>
      <c r="D77" s="429"/>
      <c r="E77" s="431"/>
      <c r="F77" s="436"/>
      <c r="G77" s="431"/>
      <c r="H77" s="440"/>
    </row>
    <row r="78" spans="2:8" s="23" customFormat="1" x14ac:dyDescent="0.2">
      <c r="B78" s="438" t="s">
        <v>106</v>
      </c>
      <c r="C78" s="428" t="s">
        <v>127</v>
      </c>
      <c r="D78" s="429">
        <v>250.55500000000001</v>
      </c>
      <c r="E78" s="431">
        <v>4774.7709999999997</v>
      </c>
      <c r="F78" s="436">
        <v>14.24</v>
      </c>
      <c r="G78" s="443">
        <f t="shared" ref="G78:G86" si="15">E78*F78/100</f>
        <v>679.92739040000004</v>
      </c>
      <c r="H78" s="444">
        <f t="shared" si="12"/>
        <v>5025.326</v>
      </c>
    </row>
    <row r="79" spans="2:8" s="23" customFormat="1" x14ac:dyDescent="0.2">
      <c r="B79" s="438"/>
      <c r="C79" s="428" t="s">
        <v>128</v>
      </c>
      <c r="D79" s="429">
        <v>3489.1550000000002</v>
      </c>
      <c r="E79" s="431">
        <v>36446.593999999997</v>
      </c>
      <c r="F79" s="436">
        <v>6.57</v>
      </c>
      <c r="G79" s="443">
        <f t="shared" si="15"/>
        <v>2394.5412258000001</v>
      </c>
      <c r="H79" s="444">
        <f t="shared" si="12"/>
        <v>39935.748999999996</v>
      </c>
    </row>
    <row r="80" spans="2:8" s="23" customFormat="1" x14ac:dyDescent="0.2">
      <c r="B80" s="438"/>
      <c r="C80" s="428" t="s">
        <v>129</v>
      </c>
      <c r="D80" s="429">
        <v>5306.9160000000002</v>
      </c>
      <c r="E80" s="431">
        <v>20986.046999999999</v>
      </c>
      <c r="F80" s="436">
        <v>8.1</v>
      </c>
      <c r="G80" s="443">
        <f t="shared" si="15"/>
        <v>1699.8698069999998</v>
      </c>
      <c r="H80" s="444">
        <f t="shared" si="12"/>
        <v>26292.963</v>
      </c>
    </row>
    <row r="81" spans="2:8" s="23" customFormat="1" x14ac:dyDescent="0.2">
      <c r="B81" s="438"/>
      <c r="C81" s="428" t="s">
        <v>130</v>
      </c>
      <c r="D81" s="429">
        <v>3121.2530000000002</v>
      </c>
      <c r="E81" s="431">
        <v>12146.929</v>
      </c>
      <c r="F81" s="436">
        <v>9.1199999999999992</v>
      </c>
      <c r="G81" s="443">
        <f t="shared" si="15"/>
        <v>1107.7999247999999</v>
      </c>
      <c r="H81" s="444">
        <f t="shared" si="12"/>
        <v>15268.182000000001</v>
      </c>
    </row>
    <row r="82" spans="2:8" s="23" customFormat="1" x14ac:dyDescent="0.2">
      <c r="B82" s="438"/>
      <c r="C82" s="428" t="s">
        <v>131</v>
      </c>
      <c r="D82" s="429">
        <v>2669.2249999999999</v>
      </c>
      <c r="E82" s="431">
        <v>13201.313</v>
      </c>
      <c r="F82" s="436">
        <v>7.46</v>
      </c>
      <c r="G82" s="443">
        <f t="shared" si="15"/>
        <v>984.81794980000006</v>
      </c>
      <c r="H82" s="444">
        <f t="shared" si="12"/>
        <v>15870.538</v>
      </c>
    </row>
    <row r="83" spans="2:8" s="23" customFormat="1" x14ac:dyDescent="0.2">
      <c r="B83" s="438"/>
      <c r="C83" s="428" t="s">
        <v>132</v>
      </c>
      <c r="D83" s="429">
        <v>876.35900000000004</v>
      </c>
      <c r="E83" s="431">
        <v>3755.9639999999999</v>
      </c>
      <c r="F83" s="436">
        <v>9.4</v>
      </c>
      <c r="G83" s="443">
        <f t="shared" si="15"/>
        <v>353.06061599999998</v>
      </c>
      <c r="H83" s="444">
        <f t="shared" si="12"/>
        <v>4632.3230000000003</v>
      </c>
    </row>
    <row r="84" spans="2:8" s="23" customFormat="1" x14ac:dyDescent="0.2">
      <c r="B84" s="438"/>
      <c r="C84" s="428" t="s">
        <v>133</v>
      </c>
      <c r="D84" s="429">
        <v>272.57</v>
      </c>
      <c r="E84" s="431">
        <v>2232.625</v>
      </c>
      <c r="F84" s="436">
        <v>8.6199999999999992</v>
      </c>
      <c r="G84" s="443">
        <f t="shared" si="15"/>
        <v>192.45227499999999</v>
      </c>
      <c r="H84" s="444">
        <f t="shared" si="12"/>
        <v>2505.1950000000002</v>
      </c>
    </row>
    <row r="85" spans="2:8" s="23" customFormat="1" x14ac:dyDescent="0.2">
      <c r="B85" s="438"/>
      <c r="C85" s="428" t="s">
        <v>134</v>
      </c>
      <c r="D85" s="429">
        <v>10.68</v>
      </c>
      <c r="E85" s="431">
        <v>403.91500000000002</v>
      </c>
      <c r="F85" s="436">
        <v>21.22</v>
      </c>
      <c r="G85" s="443">
        <f t="shared" si="15"/>
        <v>85.710763</v>
      </c>
      <c r="H85" s="444">
        <f t="shared" si="12"/>
        <v>414.59500000000003</v>
      </c>
    </row>
    <row r="86" spans="2:8" ht="13.5" thickBot="1" x14ac:dyDescent="0.25">
      <c r="B86" s="294"/>
      <c r="C86" s="434" t="s">
        <v>135</v>
      </c>
      <c r="D86" s="437">
        <v>0.71299999999999997</v>
      </c>
      <c r="E86" s="437">
        <v>99.460999999999999</v>
      </c>
      <c r="F86" s="435">
        <v>26.29</v>
      </c>
      <c r="G86" s="333">
        <f t="shared" si="15"/>
        <v>26.148296900000002</v>
      </c>
      <c r="H86" s="341">
        <f t="shared" si="12"/>
        <v>100.17399999999999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59999389629810485"/>
  </sheetPr>
  <dimension ref="B3:G23"/>
  <sheetViews>
    <sheetView workbookViewId="0">
      <selection activeCell="B5" sqref="B5:G23"/>
    </sheetView>
  </sheetViews>
  <sheetFormatPr defaultRowHeight="15" customHeight="1" x14ac:dyDescent="0.2"/>
  <cols>
    <col min="2" max="2" width="30.625" customWidth="1"/>
    <col min="3" max="7" width="12.625" customWidth="1"/>
  </cols>
  <sheetData>
    <row r="3" spans="2:7" ht="15" customHeight="1" x14ac:dyDescent="0.2">
      <c r="B3" t="s">
        <v>41</v>
      </c>
      <c r="C3" t="s">
        <v>674</v>
      </c>
    </row>
    <row r="5" spans="2:7" ht="15" customHeight="1" x14ac:dyDescent="0.2">
      <c r="B5" s="829" t="s">
        <v>16</v>
      </c>
      <c r="C5" s="822" t="s">
        <v>35</v>
      </c>
      <c r="D5" s="822"/>
      <c r="E5" s="822" t="s">
        <v>349</v>
      </c>
      <c r="F5" s="822"/>
      <c r="G5" s="823" t="s">
        <v>17</v>
      </c>
    </row>
    <row r="6" spans="2:7" ht="30" customHeight="1" x14ac:dyDescent="0.2">
      <c r="B6" s="830"/>
      <c r="C6" s="484" t="s">
        <v>11</v>
      </c>
      <c r="D6" s="484" t="s">
        <v>42</v>
      </c>
      <c r="E6" s="484" t="s">
        <v>11</v>
      </c>
      <c r="F6" s="484" t="s">
        <v>42</v>
      </c>
      <c r="G6" s="824"/>
    </row>
    <row r="7" spans="2:7" ht="15" customHeight="1" x14ac:dyDescent="0.2">
      <c r="B7" s="482" t="str">
        <f>Index!$B$4</f>
        <v>Yorkshire</v>
      </c>
      <c r="C7" s="482"/>
      <c r="D7" s="482"/>
      <c r="E7" s="482"/>
      <c r="F7" s="482"/>
      <c r="G7" s="482"/>
    </row>
    <row r="8" spans="2:7" ht="15" customHeight="1" x14ac:dyDescent="0.2">
      <c r="B8" s="109" t="s">
        <v>19</v>
      </c>
      <c r="C8" s="472">
        <v>2076.8916798066984</v>
      </c>
      <c r="D8" s="472">
        <v>46306.364874129242</v>
      </c>
      <c r="E8" s="472">
        <v>7.0274699895500188</v>
      </c>
      <c r="F8" s="472">
        <v>8518.2301599771145</v>
      </c>
      <c r="G8" s="488">
        <v>56908.514183902611</v>
      </c>
    </row>
    <row r="9" spans="2:7" ht="15" customHeight="1" x14ac:dyDescent="0.2">
      <c r="B9" s="109" t="s">
        <v>20</v>
      </c>
      <c r="C9" s="472">
        <v>13118.084855955773</v>
      </c>
      <c r="D9" s="472">
        <v>19693.58079283503</v>
      </c>
      <c r="E9" s="472">
        <v>1.3830305301500001</v>
      </c>
      <c r="F9" s="472">
        <v>1317.2535371281476</v>
      </c>
      <c r="G9" s="488">
        <v>34130.302216449105</v>
      </c>
    </row>
    <row r="10" spans="2:7" ht="15" customHeight="1" x14ac:dyDescent="0.2">
      <c r="B10" s="109" t="s">
        <v>21</v>
      </c>
      <c r="C10" s="472">
        <v>1950.4550668450622</v>
      </c>
      <c r="D10" s="472">
        <v>1178.8898386390981</v>
      </c>
      <c r="E10" s="472">
        <v>0</v>
      </c>
      <c r="F10" s="472">
        <v>29.421818808625002</v>
      </c>
      <c r="G10" s="488">
        <v>3158.7667242927855</v>
      </c>
    </row>
    <row r="11" spans="2:7" ht="15" customHeight="1" x14ac:dyDescent="0.2">
      <c r="B11" s="109" t="s">
        <v>22</v>
      </c>
      <c r="C11" s="472">
        <v>542.68401546096959</v>
      </c>
      <c r="D11" s="472">
        <v>573.02702831826275</v>
      </c>
      <c r="E11" s="472">
        <v>4.9867622368499998</v>
      </c>
      <c r="F11" s="472">
        <v>41.912589891701003</v>
      </c>
      <c r="G11" s="488">
        <v>1162.6103959077832</v>
      </c>
    </row>
    <row r="12" spans="2:7" ht="15" customHeight="1" x14ac:dyDescent="0.2">
      <c r="B12" s="109" t="s">
        <v>23</v>
      </c>
      <c r="C12" s="472">
        <v>131.68335408932052</v>
      </c>
      <c r="D12" s="472">
        <v>1353.8315057382545</v>
      </c>
      <c r="E12" s="472">
        <v>1.1323433000250054</v>
      </c>
      <c r="F12" s="472">
        <v>463.30310842324462</v>
      </c>
      <c r="G12" s="488">
        <v>1949.9503115508446</v>
      </c>
    </row>
    <row r="13" spans="2:7" ht="15" customHeight="1" x14ac:dyDescent="0.2">
      <c r="B13" s="109" t="s">
        <v>24</v>
      </c>
      <c r="C13" s="472">
        <v>152.16227910516457</v>
      </c>
      <c r="D13" s="472">
        <v>1931.1459074278152</v>
      </c>
      <c r="E13" s="472">
        <v>0</v>
      </c>
      <c r="F13" s="472">
        <v>482.48604740317774</v>
      </c>
      <c r="G13" s="488">
        <v>2565.794233936158</v>
      </c>
    </row>
    <row r="14" spans="2:7" ht="15" customHeight="1" x14ac:dyDescent="0.2">
      <c r="B14" s="109" t="s">
        <v>25</v>
      </c>
      <c r="C14" s="472">
        <v>1211.6220604998475</v>
      </c>
      <c r="D14" s="472">
        <v>3876.5070156957149</v>
      </c>
      <c r="E14" s="472">
        <v>1.581663541775</v>
      </c>
      <c r="F14" s="472">
        <v>982.53613994984642</v>
      </c>
      <c r="G14" s="488">
        <v>6072.2468796871835</v>
      </c>
    </row>
    <row r="15" spans="2:7" ht="15" customHeight="1" x14ac:dyDescent="0.2">
      <c r="B15" s="109" t="s">
        <v>26</v>
      </c>
      <c r="C15" s="472">
        <v>0</v>
      </c>
      <c r="D15" s="472">
        <v>271.22746376912005</v>
      </c>
      <c r="E15" s="472">
        <v>0</v>
      </c>
      <c r="F15" s="472">
        <v>2.9997272932999999</v>
      </c>
      <c r="G15" s="488">
        <v>274.22719106242005</v>
      </c>
    </row>
    <row r="16" spans="2:7" ht="15" customHeight="1" x14ac:dyDescent="0.2">
      <c r="B16" s="109" t="s">
        <v>27</v>
      </c>
      <c r="C16" s="472">
        <v>0</v>
      </c>
      <c r="D16" s="472">
        <v>0</v>
      </c>
      <c r="E16" s="472">
        <v>0</v>
      </c>
      <c r="F16" s="472">
        <v>0</v>
      </c>
      <c r="G16" s="488">
        <v>0</v>
      </c>
    </row>
    <row r="17" spans="2:7" ht="15" customHeight="1" x14ac:dyDescent="0.2">
      <c r="B17" s="109" t="s">
        <v>28</v>
      </c>
      <c r="C17" s="472">
        <v>9.6877584319849976</v>
      </c>
      <c r="D17" s="472">
        <v>420.98419029579065</v>
      </c>
      <c r="E17" s="472">
        <v>0</v>
      </c>
      <c r="F17" s="472">
        <v>96.217308336699986</v>
      </c>
      <c r="G17" s="488">
        <v>526.8892570644756</v>
      </c>
    </row>
    <row r="18" spans="2:7" ht="15" customHeight="1" x14ac:dyDescent="0.2">
      <c r="B18" s="109" t="s">
        <v>4</v>
      </c>
      <c r="C18" s="472">
        <v>35.967572165912571</v>
      </c>
      <c r="D18" s="472">
        <v>3062.2161730388038</v>
      </c>
      <c r="E18" s="472">
        <v>1.4871872181249999</v>
      </c>
      <c r="F18" s="472">
        <v>320.51729129697867</v>
      </c>
      <c r="G18" s="488">
        <v>3420.1882237198206</v>
      </c>
    </row>
    <row r="19" spans="2:7" ht="15" customHeight="1" x14ac:dyDescent="0.2">
      <c r="B19" s="109" t="s">
        <v>43</v>
      </c>
      <c r="C19" s="472">
        <v>9.0536028416000001</v>
      </c>
      <c r="D19" s="472">
        <v>116.73780657831516</v>
      </c>
      <c r="E19" s="472">
        <v>0</v>
      </c>
      <c r="F19" s="472">
        <v>16.352758556249999</v>
      </c>
      <c r="G19" s="488">
        <v>142.14416797616516</v>
      </c>
    </row>
    <row r="20" spans="2:7" ht="15" customHeight="1" x14ac:dyDescent="0.2">
      <c r="B20" s="109" t="s">
        <v>672</v>
      </c>
      <c r="C20" s="472">
        <v>0</v>
      </c>
      <c r="D20" s="472">
        <v>0</v>
      </c>
      <c r="E20" s="472">
        <v>0</v>
      </c>
      <c r="F20" s="472">
        <v>0</v>
      </c>
      <c r="G20" s="488">
        <v>0</v>
      </c>
    </row>
    <row r="21" spans="2:7" ht="15" customHeight="1" x14ac:dyDescent="0.2">
      <c r="B21" s="109" t="s">
        <v>673</v>
      </c>
      <c r="C21" s="472">
        <v>0</v>
      </c>
      <c r="D21" s="472">
        <v>0</v>
      </c>
      <c r="E21" s="472">
        <v>0</v>
      </c>
      <c r="F21" s="472">
        <v>0</v>
      </c>
      <c r="G21" s="488">
        <v>0</v>
      </c>
    </row>
    <row r="22" spans="2:7" ht="15" customHeight="1" x14ac:dyDescent="0.2">
      <c r="B22" s="489" t="s">
        <v>29</v>
      </c>
      <c r="C22" s="472">
        <v>0</v>
      </c>
      <c r="D22" s="472">
        <v>0</v>
      </c>
      <c r="E22" s="472">
        <v>0</v>
      </c>
      <c r="F22" s="472">
        <v>0</v>
      </c>
      <c r="G22" s="488">
        <v>0</v>
      </c>
    </row>
    <row r="23" spans="2:7" ht="15" customHeight="1" x14ac:dyDescent="0.2">
      <c r="B23" s="496" t="s">
        <v>36</v>
      </c>
      <c r="C23" s="226">
        <v>19238.29224520233</v>
      </c>
      <c r="D23" s="226">
        <v>78784.512596465414</v>
      </c>
      <c r="E23" s="226">
        <v>17.598456816475025</v>
      </c>
      <c r="F23" s="226">
        <v>12271.230487065086</v>
      </c>
      <c r="G23" s="228">
        <v>110311.63378554936</v>
      </c>
    </row>
  </sheetData>
  <mergeCells count="4">
    <mergeCell ref="B5:B6"/>
    <mergeCell ref="C5:D5"/>
    <mergeCell ref="E5:F5"/>
    <mergeCell ref="G5:G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BBBDBC51-5CF3-44E6-8100-D55A2987E26E}">
            <xm:f>Sheet1!$D$4</xm:f>
            <xm:f>Sheet1!$E$4</xm:f>
            <x14:dxf>
              <numFmt numFmtId="173" formatCode="&quot;&lt; 1&quot;"/>
            </x14:dxf>
          </x14:cfRule>
          <xm:sqref>C8:G23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59999389629810485"/>
  </sheetPr>
  <dimension ref="B3:F14"/>
  <sheetViews>
    <sheetView workbookViewId="0">
      <selection activeCell="B5" sqref="B5:F14"/>
    </sheetView>
  </sheetViews>
  <sheetFormatPr defaultRowHeight="15" customHeight="1" x14ac:dyDescent="0.2"/>
  <cols>
    <col min="2" max="6" width="12.625" customWidth="1"/>
  </cols>
  <sheetData>
    <row r="3" spans="2:6" ht="15" customHeight="1" x14ac:dyDescent="0.2">
      <c r="B3" t="s">
        <v>52</v>
      </c>
      <c r="C3" t="s">
        <v>53</v>
      </c>
    </row>
    <row r="5" spans="2:6" ht="30" customHeight="1" x14ac:dyDescent="0.2">
      <c r="B5" s="498" t="s">
        <v>45</v>
      </c>
      <c r="C5" s="476" t="s">
        <v>46</v>
      </c>
      <c r="D5" s="476" t="s">
        <v>47</v>
      </c>
      <c r="E5" s="499" t="s">
        <v>18</v>
      </c>
      <c r="F5" s="500" t="s">
        <v>48</v>
      </c>
    </row>
    <row r="6" spans="2:6" ht="15" customHeight="1" x14ac:dyDescent="0.2">
      <c r="B6" s="69" t="str">
        <f>Index!B4</f>
        <v>Yorkshire</v>
      </c>
      <c r="C6" s="482"/>
      <c r="D6" s="482"/>
      <c r="E6" s="482"/>
      <c r="F6" s="482"/>
    </row>
    <row r="7" spans="2:6" ht="15" customHeight="1" x14ac:dyDescent="0.2">
      <c r="B7" s="109" t="s">
        <v>49</v>
      </c>
      <c r="C7" s="242">
        <v>12288.922884011025</v>
      </c>
      <c r="D7" s="242">
        <v>12307</v>
      </c>
      <c r="E7" s="497">
        <v>0.11140085647566403</v>
      </c>
      <c r="F7" s="501">
        <v>0.99853115170317908</v>
      </c>
    </row>
    <row r="8" spans="2:6" ht="15" customHeight="1" x14ac:dyDescent="0.2">
      <c r="B8" s="109" t="s">
        <v>350</v>
      </c>
      <c r="C8" s="242">
        <v>23785.892026046407</v>
      </c>
      <c r="D8" s="242">
        <v>5764</v>
      </c>
      <c r="E8" s="497">
        <v>0.2156225381792265</v>
      </c>
      <c r="F8" s="501">
        <v>4.1266294285299114</v>
      </c>
    </row>
    <row r="9" spans="2:6" ht="15" customHeight="1" x14ac:dyDescent="0.2">
      <c r="B9" s="109" t="s">
        <v>351</v>
      </c>
      <c r="C9" s="242">
        <v>11577.033847640852</v>
      </c>
      <c r="D9" s="242">
        <v>833</v>
      </c>
      <c r="E9" s="497">
        <v>0.1049474797952346</v>
      </c>
      <c r="F9" s="501">
        <v>13.897999817095862</v>
      </c>
    </row>
    <row r="10" spans="2:6" ht="15" customHeight="1" x14ac:dyDescent="0.2">
      <c r="B10" s="109" t="s">
        <v>352</v>
      </c>
      <c r="C10" s="242">
        <v>16283.269752958302</v>
      </c>
      <c r="D10" s="242">
        <v>537</v>
      </c>
      <c r="E10" s="497">
        <v>0.14761018632999681</v>
      </c>
      <c r="F10" s="501">
        <v>30.322662482231475</v>
      </c>
    </row>
    <row r="11" spans="2:6" ht="15" customHeight="1" x14ac:dyDescent="0.2">
      <c r="B11" s="109" t="s">
        <v>353</v>
      </c>
      <c r="C11" s="242">
        <v>13103.9509893596</v>
      </c>
      <c r="D11" s="242">
        <v>193</v>
      </c>
      <c r="E11" s="497">
        <v>0.11878920367619054</v>
      </c>
      <c r="F11" s="501">
        <v>67.896119115852855</v>
      </c>
    </row>
    <row r="12" spans="2:6" ht="15" customHeight="1" x14ac:dyDescent="0.2">
      <c r="B12" s="109" t="s">
        <v>354</v>
      </c>
      <c r="C12" s="242">
        <v>16777.689165646461</v>
      </c>
      <c r="D12" s="242">
        <v>95</v>
      </c>
      <c r="E12" s="497">
        <v>0.15209216953971472</v>
      </c>
      <c r="F12" s="501">
        <v>176.60725437522592</v>
      </c>
    </row>
    <row r="13" spans="2:6" ht="15" customHeight="1" x14ac:dyDescent="0.2">
      <c r="B13" s="109" t="s">
        <v>50</v>
      </c>
      <c r="C13" s="242">
        <v>16495.884098404353</v>
      </c>
      <c r="D13" s="242">
        <v>15</v>
      </c>
      <c r="E13" s="497">
        <v>0.14953756600397292</v>
      </c>
      <c r="F13" s="501">
        <v>1099.7256065602901</v>
      </c>
    </row>
    <row r="14" spans="2:6" ht="15" customHeight="1" x14ac:dyDescent="0.2">
      <c r="B14" s="496" t="s">
        <v>51</v>
      </c>
      <c r="C14" s="502">
        <v>110312.64276406699</v>
      </c>
      <c r="D14" s="502">
        <v>19744</v>
      </c>
      <c r="E14" s="503">
        <v>1</v>
      </c>
      <c r="F14" s="504">
        <v>5.5871476278396974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8331C86-BE2D-47F9-B98A-1681F5D41FCB}">
            <xm:f>Sheet1!$D$4</xm:f>
            <xm:f>Sheet1!$E$4</xm:f>
            <x14:dxf>
              <numFmt numFmtId="173" formatCode="&quot;&lt; 1&quot;"/>
            </x14:dxf>
          </x14:cfRule>
          <xm:sqref>C7:D14 F7:F14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59999389629810485"/>
  </sheetPr>
  <dimension ref="B3:D19"/>
  <sheetViews>
    <sheetView workbookViewId="0">
      <selection activeCell="B5" sqref="B5:D19"/>
    </sheetView>
  </sheetViews>
  <sheetFormatPr defaultRowHeight="15" customHeight="1" x14ac:dyDescent="0.2"/>
  <cols>
    <col min="2" max="2" width="30.625" customWidth="1"/>
    <col min="3" max="4" width="12.625" customWidth="1"/>
  </cols>
  <sheetData>
    <row r="3" spans="2:4" ht="15" customHeight="1" x14ac:dyDescent="0.2">
      <c r="B3" t="s">
        <v>54</v>
      </c>
      <c r="C3" t="s">
        <v>55</v>
      </c>
    </row>
    <row r="5" spans="2:4" ht="15" customHeight="1" x14ac:dyDescent="0.2">
      <c r="B5" s="831" t="s">
        <v>56</v>
      </c>
      <c r="C5" s="833" t="s">
        <v>17</v>
      </c>
      <c r="D5" s="820" t="s">
        <v>18</v>
      </c>
    </row>
    <row r="6" spans="2:4" ht="15" customHeight="1" x14ac:dyDescent="0.2">
      <c r="B6" s="832"/>
      <c r="C6" s="834"/>
      <c r="D6" s="821"/>
    </row>
    <row r="7" spans="2:4" ht="15" customHeight="1" x14ac:dyDescent="0.2">
      <c r="B7" s="482" t="str">
        <f>Index!$B$4</f>
        <v>Yorkshire</v>
      </c>
      <c r="C7" s="482"/>
      <c r="D7" s="482"/>
    </row>
    <row r="8" spans="2:4" ht="15" customHeight="1" x14ac:dyDescent="0.2">
      <c r="B8" s="109" t="s">
        <v>57</v>
      </c>
      <c r="C8" s="472">
        <v>464.88617096185004</v>
      </c>
      <c r="D8" s="478">
        <v>0.23632355873521482</v>
      </c>
    </row>
    <row r="9" spans="2:4" ht="15" customHeight="1" x14ac:dyDescent="0.2">
      <c r="B9" s="109" t="s">
        <v>58</v>
      </c>
      <c r="C9" s="472">
        <v>134.36417297187501</v>
      </c>
      <c r="D9" s="478">
        <v>6.8303644002852576E-2</v>
      </c>
    </row>
    <row r="10" spans="2:4" ht="15" customHeight="1" x14ac:dyDescent="0.2">
      <c r="B10" s="109" t="s">
        <v>59</v>
      </c>
      <c r="C10" s="472">
        <v>1173.5445306860884</v>
      </c>
      <c r="D10" s="478">
        <v>0.59656801417038274</v>
      </c>
    </row>
    <row r="11" spans="2:4" ht="15" customHeight="1" x14ac:dyDescent="0.2">
      <c r="B11" s="109" t="s">
        <v>60</v>
      </c>
      <c r="C11" s="472">
        <v>0.68795181704999997</v>
      </c>
      <c r="D11" s="478">
        <v>3.4971834354039145E-4</v>
      </c>
    </row>
    <row r="12" spans="2:4" ht="15" customHeight="1" x14ac:dyDescent="0.2">
      <c r="B12" s="109" t="s">
        <v>61</v>
      </c>
      <c r="C12" s="472">
        <v>15.645974224999998</v>
      </c>
      <c r="D12" s="478">
        <v>7.9535863608962316E-3</v>
      </c>
    </row>
    <row r="13" spans="2:4" ht="15" customHeight="1" x14ac:dyDescent="0.2">
      <c r="B13" s="109" t="s">
        <v>62</v>
      </c>
      <c r="C13" s="472">
        <v>4.2103861300751007</v>
      </c>
      <c r="D13" s="478">
        <v>2.1403377774177556E-3</v>
      </c>
    </row>
    <row r="14" spans="2:4" ht="15" customHeight="1" x14ac:dyDescent="0.2">
      <c r="B14" s="109" t="s">
        <v>63</v>
      </c>
      <c r="C14" s="472">
        <v>12.802466763500002</v>
      </c>
      <c r="D14" s="478">
        <v>6.5080974550819921E-3</v>
      </c>
    </row>
    <row r="15" spans="2:4" ht="15" customHeight="1" x14ac:dyDescent="0.2">
      <c r="B15" s="109" t="s">
        <v>64</v>
      </c>
      <c r="C15" s="472">
        <v>31.443067052649997</v>
      </c>
      <c r="D15" s="478">
        <v>1.5983993432323498E-2</v>
      </c>
    </row>
    <row r="16" spans="2:4" ht="15" customHeight="1" x14ac:dyDescent="0.2">
      <c r="B16" s="109" t="s">
        <v>65</v>
      </c>
      <c r="C16" s="472">
        <v>42.525844577098994</v>
      </c>
      <c r="D16" s="478">
        <v>2.1617891768833435E-2</v>
      </c>
    </row>
    <row r="17" spans="2:4" ht="15" customHeight="1" x14ac:dyDescent="0.2">
      <c r="B17" s="109" t="s">
        <v>66</v>
      </c>
      <c r="C17" s="472">
        <v>87.049092742631998</v>
      </c>
      <c r="D17" s="478">
        <v>4.4251157953456813E-2</v>
      </c>
    </row>
    <row r="18" spans="2:4" ht="15" customHeight="1" x14ac:dyDescent="0.2">
      <c r="B18" s="109" t="s">
        <v>67</v>
      </c>
      <c r="C18" s="472">
        <v>0</v>
      </c>
      <c r="D18" s="478">
        <v>0</v>
      </c>
    </row>
    <row r="19" spans="2:4" ht="15" customHeight="1" x14ac:dyDescent="0.2">
      <c r="B19" s="496" t="s">
        <v>30</v>
      </c>
      <c r="C19" s="226">
        <v>1967.1596579278191</v>
      </c>
      <c r="D19" s="481">
        <v>1.0000000000000002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975560DA-F6EC-4BAF-9507-950D9580F348}">
            <xm:f>Sheet1!$D$4</xm:f>
            <xm:f>Sheet1!$E$4</xm:f>
            <x14:dxf>
              <numFmt numFmtId="173" formatCode="&quot;&lt; 1&quot;"/>
            </x14:dxf>
          </x14:cfRule>
          <xm:sqref>C8:C19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686</v>
      </c>
    </row>
    <row r="3" spans="1:2" ht="18" x14ac:dyDescent="0.25">
      <c r="B3" s="319" t="str">
        <f>Index!$E$16</f>
        <v>Net area under canopy</v>
      </c>
    </row>
  </sheetData>
  <hyperlinks>
    <hyperlink ref="A1" location="Index!B16" display="Return to index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8" tint="0.59999389629810485"/>
  </sheetPr>
  <dimension ref="B3:F31"/>
  <sheetViews>
    <sheetView topLeftCell="A22" workbookViewId="0">
      <selection activeCell="B5" sqref="B5:F31"/>
    </sheetView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69</v>
      </c>
      <c r="C3" t="s">
        <v>437</v>
      </c>
    </row>
    <row r="5" spans="2:6" ht="15" customHeight="1" x14ac:dyDescent="0.2">
      <c r="B5" s="835" t="s">
        <v>77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836"/>
      <c r="C6" s="36" t="s">
        <v>81</v>
      </c>
      <c r="D6" s="36" t="s">
        <v>81</v>
      </c>
      <c r="E6" s="3" t="s">
        <v>82</v>
      </c>
      <c r="F6" s="209" t="s">
        <v>81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33" t="s">
        <v>84</v>
      </c>
      <c r="C8" s="60">
        <f>'Section 2 data'!$D$8</f>
        <v>4.2155699999999996</v>
      </c>
      <c r="D8" s="262">
        <f>'Section 2 data'!$E$8</f>
        <v>4.7462399999999993</v>
      </c>
      <c r="E8" s="202">
        <f>'Section 2 data'!$F$8</f>
        <v>13.71</v>
      </c>
      <c r="F8" s="263">
        <f>SUM(C8,D8)</f>
        <v>8.9618099999999998</v>
      </c>
    </row>
    <row r="9" spans="2:6" ht="15" customHeight="1" x14ac:dyDescent="0.2">
      <c r="B9" s="133" t="s">
        <v>85</v>
      </c>
      <c r="C9" s="60">
        <f>'Section 2 data'!$D$9</f>
        <v>3.2759200000000002</v>
      </c>
      <c r="D9" s="262">
        <f>'Section 2 data'!$E$9</f>
        <v>3.4741</v>
      </c>
      <c r="E9" s="202">
        <f>'Section 2 data'!$F$9</f>
        <v>12.62</v>
      </c>
      <c r="F9" s="263">
        <f t="shared" ref="F9:F16" si="0">SUM(C9,D9)</f>
        <v>6.7500200000000001</v>
      </c>
    </row>
    <row r="10" spans="2:6" ht="15" customHeight="1" x14ac:dyDescent="0.2">
      <c r="B10" s="133" t="s">
        <v>86</v>
      </c>
      <c r="C10" s="60">
        <f>'Section 2 data'!$D$10</f>
        <v>0.47191000000000005</v>
      </c>
      <c r="D10" s="262">
        <f>'Section 2 data'!$E$10</f>
        <v>1.1025199999999999</v>
      </c>
      <c r="E10" s="202">
        <f>'Section 2 data'!$F$10</f>
        <v>25.34</v>
      </c>
      <c r="F10" s="263">
        <f t="shared" si="0"/>
        <v>1.57443</v>
      </c>
    </row>
    <row r="11" spans="2:6" ht="15" customHeight="1" x14ac:dyDescent="0.2">
      <c r="B11" s="133" t="s">
        <v>87</v>
      </c>
      <c r="C11" s="60">
        <f>'Section 2 data'!$D$11</f>
        <v>0.40391000000000005</v>
      </c>
      <c r="D11" s="262">
        <f>'Section 2 data'!$E$11</f>
        <v>1.3916199999999999</v>
      </c>
      <c r="E11" s="202">
        <f>'Section 2 data'!$F$11</f>
        <v>17.600000000000001</v>
      </c>
      <c r="F11" s="263">
        <f t="shared" si="0"/>
        <v>1.7955299999999998</v>
      </c>
    </row>
    <row r="12" spans="2:6" ht="15" customHeight="1" x14ac:dyDescent="0.2">
      <c r="B12" s="133" t="s">
        <v>88</v>
      </c>
      <c r="C12" s="60">
        <f>'Section 2 data'!$D$12</f>
        <v>2.89046</v>
      </c>
      <c r="D12" s="262">
        <f>'Section 2 data'!$E$12</f>
        <v>4.9429799999999995</v>
      </c>
      <c r="E12" s="202">
        <f>'Section 2 data'!$F$12</f>
        <v>9.7100000000000009</v>
      </c>
      <c r="F12" s="263">
        <f t="shared" si="0"/>
        <v>7.8334399999999995</v>
      </c>
    </row>
    <row r="13" spans="2:6" ht="15" customHeight="1" x14ac:dyDescent="0.2">
      <c r="B13" s="133" t="s">
        <v>89</v>
      </c>
      <c r="C13" s="60">
        <f>'Section 2 data'!$D$13</f>
        <v>0.50479000000000007</v>
      </c>
      <c r="D13" s="262">
        <f>'Section 2 data'!$E$13</f>
        <v>0.60550999999999999</v>
      </c>
      <c r="E13" s="202">
        <f>'Section 2 data'!$F$13</f>
        <v>25.5</v>
      </c>
      <c r="F13" s="263">
        <f t="shared" si="0"/>
        <v>1.1103000000000001</v>
      </c>
    </row>
    <row r="14" spans="2:6" ht="15" customHeight="1" x14ac:dyDescent="0.2">
      <c r="B14" s="133" t="s">
        <v>90</v>
      </c>
      <c r="C14" s="60">
        <f>'Section 2 data'!$D$14</f>
        <v>0.96622000000000008</v>
      </c>
      <c r="D14" s="262">
        <f>'Section 2 data'!$E$14</f>
        <v>1.2270000000000001</v>
      </c>
      <c r="E14" s="202">
        <f>'Section 2 data'!$F$14</f>
        <v>25.12</v>
      </c>
      <c r="F14" s="263">
        <f t="shared" si="0"/>
        <v>2.1932200000000002</v>
      </c>
    </row>
    <row r="15" spans="2:6" ht="15" customHeight="1" x14ac:dyDescent="0.2">
      <c r="B15" s="133" t="s">
        <v>91</v>
      </c>
      <c r="C15" s="60">
        <f>'Section 2 data'!$D$15</f>
        <v>0.42269999999999996</v>
      </c>
      <c r="D15" s="262">
        <f>'Section 2 data'!$E$15</f>
        <v>0.74895</v>
      </c>
      <c r="E15" s="202">
        <f>'Section 2 data'!$F$15</f>
        <v>26.63</v>
      </c>
      <c r="F15" s="263">
        <f t="shared" si="0"/>
        <v>1.1716500000000001</v>
      </c>
    </row>
    <row r="16" spans="2:6" ht="15" customHeight="1" x14ac:dyDescent="0.2">
      <c r="B16" s="132" t="s">
        <v>92</v>
      </c>
      <c r="C16" s="264">
        <f>'Section 2 data'!$D$6</f>
        <v>13.151479999999999</v>
      </c>
      <c r="D16" s="265">
        <f>'Section 2 data'!$E$6</f>
        <v>18.289249999999999</v>
      </c>
      <c r="E16" s="206">
        <f>'Section 2 data'!$F$6</f>
        <v>4.3099999999999996</v>
      </c>
      <c r="F16" s="266">
        <f t="shared" si="0"/>
        <v>31.440729999999999</v>
      </c>
    </row>
    <row r="17" spans="2:6" ht="15" customHeight="1" x14ac:dyDescent="0.2">
      <c r="B17" s="200" t="s">
        <v>93</v>
      </c>
      <c r="C17" s="201"/>
      <c r="D17" s="201"/>
      <c r="E17" s="4"/>
      <c r="F17" s="201"/>
    </row>
    <row r="18" spans="2:6" ht="15" customHeight="1" x14ac:dyDescent="0.2">
      <c r="B18" s="133" t="s">
        <v>94</v>
      </c>
      <c r="C18" s="60">
        <f>'Section 2 data'!$D$16</f>
        <v>0.41500999999999999</v>
      </c>
      <c r="D18" s="262">
        <f>'Section 2 data'!$E$16</f>
        <v>10.818479999999999</v>
      </c>
      <c r="E18" s="202">
        <f>'Section 2 data'!$F$16</f>
        <v>8.59</v>
      </c>
      <c r="F18" s="263">
        <f t="shared" ref="F18:F29" si="1">SUM(C18,D18)</f>
        <v>11.23349</v>
      </c>
    </row>
    <row r="19" spans="2:6" ht="15" customHeight="1" x14ac:dyDescent="0.2">
      <c r="B19" s="133" t="s">
        <v>95</v>
      </c>
      <c r="C19" s="60">
        <f>'Section 2 data'!$D$17</f>
        <v>0.35281999999999997</v>
      </c>
      <c r="D19" s="262">
        <f>'Section 2 data'!$E$17</f>
        <v>5.7315299999999993</v>
      </c>
      <c r="E19" s="202">
        <f>'Section 2 data'!$F$17</f>
        <v>11.87</v>
      </c>
      <c r="F19" s="263">
        <f t="shared" si="1"/>
        <v>6.0843499999999997</v>
      </c>
    </row>
    <row r="20" spans="2:6" ht="15" customHeight="1" x14ac:dyDescent="0.2">
      <c r="B20" s="133" t="s">
        <v>96</v>
      </c>
      <c r="C20" s="60">
        <f>'Section 2 data'!$D$18</f>
        <v>0.26844999999999997</v>
      </c>
      <c r="D20" s="262">
        <f>'Section 2 data'!$E$18</f>
        <v>12.066840000000001</v>
      </c>
      <c r="E20" s="202">
        <f>'Section 2 data'!$F$18</f>
        <v>6.75</v>
      </c>
      <c r="F20" s="263">
        <f t="shared" si="1"/>
        <v>12.335290000000001</v>
      </c>
    </row>
    <row r="21" spans="2:6" ht="15" customHeight="1" x14ac:dyDescent="0.2">
      <c r="B21" s="133" t="s">
        <v>97</v>
      </c>
      <c r="C21" s="60">
        <f>'Section 2 data'!$D$19</f>
        <v>0.19833000000000001</v>
      </c>
      <c r="D21" s="262">
        <f>'Section 2 data'!$E$19</f>
        <v>7.9694799999999999</v>
      </c>
      <c r="E21" s="202">
        <f>'Section 2 data'!$F$19</f>
        <v>8.27</v>
      </c>
      <c r="F21" s="263">
        <f t="shared" si="1"/>
        <v>8.1678099999999993</v>
      </c>
    </row>
    <row r="22" spans="2:6" ht="15" customHeight="1" x14ac:dyDescent="0.2">
      <c r="B22" s="133" t="s">
        <v>98</v>
      </c>
      <c r="C22" s="60">
        <f>'Section 2 data'!$D$20</f>
        <v>0.80153999999999992</v>
      </c>
      <c r="D22" s="262">
        <f>'Section 2 data'!$E$20</f>
        <v>9.4773099999999992</v>
      </c>
      <c r="E22" s="202">
        <f>'Section 2 data'!$F$20</f>
        <v>9.73</v>
      </c>
      <c r="F22" s="263">
        <f t="shared" si="1"/>
        <v>10.278849999999998</v>
      </c>
    </row>
    <row r="23" spans="2:6" ht="15" customHeight="1" x14ac:dyDescent="0.2">
      <c r="B23" s="133" t="s">
        <v>99</v>
      </c>
      <c r="C23" s="60">
        <f>'Section 2 data'!$D$21</f>
        <v>8.8000000000000005E-3</v>
      </c>
      <c r="D23" s="262">
        <f>'Section 2 data'!$E$21</f>
        <v>0.29508000000000001</v>
      </c>
      <c r="E23" s="202">
        <f>'Section 2 data'!$F$21</f>
        <v>39.36</v>
      </c>
      <c r="F23" s="263">
        <f t="shared" si="1"/>
        <v>0.30387999999999998</v>
      </c>
    </row>
    <row r="24" spans="2:6" ht="15" customHeight="1" x14ac:dyDescent="0.2">
      <c r="B24" s="133" t="s">
        <v>100</v>
      </c>
      <c r="C24" s="60">
        <f>'Section 2 data'!$D$22</f>
        <v>0</v>
      </c>
      <c r="D24" s="262">
        <f>'Section 2 data'!$E$22</f>
        <v>1.3098399999999999</v>
      </c>
      <c r="E24" s="202">
        <f>'Section 2 data'!$F$22</f>
        <v>17.91</v>
      </c>
      <c r="F24" s="263">
        <f t="shared" si="1"/>
        <v>1.3098399999999999</v>
      </c>
    </row>
    <row r="25" spans="2:6" ht="15" customHeight="1" x14ac:dyDescent="0.2">
      <c r="B25" s="133" t="s">
        <v>101</v>
      </c>
      <c r="C25" s="60">
        <f>'Section 2 data'!$D$23</f>
        <v>0</v>
      </c>
      <c r="D25" s="262">
        <f>'Section 2 data'!$E$23</f>
        <v>3.2194199999999999</v>
      </c>
      <c r="E25" s="202">
        <f>'Section 2 data'!$F$23</f>
        <v>12.64</v>
      </c>
      <c r="F25" s="263">
        <f t="shared" si="1"/>
        <v>3.2194199999999999</v>
      </c>
    </row>
    <row r="26" spans="2:6" ht="15" customHeight="1" x14ac:dyDescent="0.2">
      <c r="B26" s="133" t="s">
        <v>102</v>
      </c>
      <c r="C26" s="60">
        <f>'Section 2 data'!$D$24</f>
        <v>3.5209999999999998E-2</v>
      </c>
      <c r="D26" s="262">
        <f>'Section 2 data'!$E$24</f>
        <v>2.8766500000000002</v>
      </c>
      <c r="E26" s="202">
        <f>'Section 2 data'!$F$24</f>
        <v>14.15</v>
      </c>
      <c r="F26" s="263">
        <f t="shared" si="1"/>
        <v>2.9118600000000003</v>
      </c>
    </row>
    <row r="27" spans="2:6" ht="15" customHeight="1" x14ac:dyDescent="0.2">
      <c r="B27" s="133" t="s">
        <v>103</v>
      </c>
      <c r="C27" s="60">
        <f>'Section 2 data'!$D$25</f>
        <v>3.7400000000000003E-3</v>
      </c>
      <c r="D27" s="262">
        <f>'Section 2 data'!$E$25</f>
        <v>2.8784299999999998</v>
      </c>
      <c r="E27" s="202">
        <f>'Section 2 data'!$F$25</f>
        <v>18.05</v>
      </c>
      <c r="F27" s="263">
        <f t="shared" si="1"/>
        <v>2.8821699999999999</v>
      </c>
    </row>
    <row r="28" spans="2:6" ht="15" customHeight="1" x14ac:dyDescent="0.2">
      <c r="B28" s="133" t="s">
        <v>104</v>
      </c>
      <c r="C28" s="60">
        <f>'Section 2 data'!$D$26</f>
        <v>0.84323999999999999</v>
      </c>
      <c r="D28" s="262">
        <f>'Section 2 data'!$E$26</f>
        <v>9.8010300000000008</v>
      </c>
      <c r="E28" s="202">
        <f>'Section 2 data'!$F$26</f>
        <v>7.02</v>
      </c>
      <c r="F28" s="263">
        <f t="shared" si="1"/>
        <v>10.644270000000001</v>
      </c>
    </row>
    <row r="29" spans="2:6" ht="15" customHeight="1" x14ac:dyDescent="0.2">
      <c r="B29" s="132" t="s">
        <v>105</v>
      </c>
      <c r="C29" s="264">
        <f>'Section 2 data'!$D$7</f>
        <v>2.9271400000000001</v>
      </c>
      <c r="D29" s="265">
        <f>'Section 2 data'!$E$7</f>
        <v>66.428780000000003</v>
      </c>
      <c r="E29" s="206">
        <f>'Section 2 data'!$F$7</f>
        <v>2.23</v>
      </c>
      <c r="F29" s="266">
        <f t="shared" si="1"/>
        <v>69.355919999999998</v>
      </c>
    </row>
    <row r="30" spans="2:6" ht="15" customHeight="1" x14ac:dyDescent="0.2">
      <c r="B30" s="200" t="s">
        <v>106</v>
      </c>
      <c r="C30" s="208"/>
      <c r="D30" s="208"/>
      <c r="E30" s="5"/>
      <c r="F30" s="208"/>
    </row>
    <row r="31" spans="2:6" ht="15" customHeight="1" x14ac:dyDescent="0.2">
      <c r="B31" s="132" t="s">
        <v>106</v>
      </c>
      <c r="C31" s="264">
        <f>'Section 2 data'!$D$5</f>
        <v>16.078620000000001</v>
      </c>
      <c r="D31" s="265">
        <f>'Section 2 data'!$E$5</f>
        <v>84.771550000000005</v>
      </c>
      <c r="E31" s="206">
        <f>'Section 2 data'!$F$5</f>
        <v>1.6</v>
      </c>
      <c r="F31" s="266">
        <f>SUM(C31,D31)</f>
        <v>100.85017000000001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6F64CF7-678C-480F-8022-01DFCA1407B4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4E0659B0-54A1-48A4-8F35-5348BDD3F2D1}">
            <xm:f>Sheet1!$D$5</xm:f>
            <xm:f>Sheet1!$E$5</xm:f>
            <x14:dxf>
              <numFmt numFmtId="174" formatCode="&quot;&lt; 0.1&quot;"/>
            </x14:dxf>
          </x14:cfRule>
          <xm:sqref>C8:D31 F8:F31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8" tint="0.59999389629810485"/>
  </sheetPr>
  <dimension ref="B3:F33"/>
  <sheetViews>
    <sheetView topLeftCell="A10" workbookViewId="0">
      <selection activeCell="B5" sqref="B5:F33"/>
    </sheetView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70</v>
      </c>
      <c r="C3" t="s">
        <v>74</v>
      </c>
    </row>
    <row r="5" spans="2:6" ht="15" customHeight="1" x14ac:dyDescent="0.2">
      <c r="B5" s="838" t="s">
        <v>268</v>
      </c>
      <c r="C5" s="6" t="s">
        <v>78</v>
      </c>
      <c r="D5" s="840" t="s">
        <v>79</v>
      </c>
      <c r="E5" s="840"/>
      <c r="F5" s="7" t="s">
        <v>80</v>
      </c>
    </row>
    <row r="6" spans="2:6" ht="30" customHeight="1" x14ac:dyDescent="0.2">
      <c r="B6" s="839"/>
      <c r="C6" s="8" t="s">
        <v>81</v>
      </c>
      <c r="D6" s="8" t="s">
        <v>81</v>
      </c>
      <c r="E6" s="9" t="s">
        <v>82</v>
      </c>
      <c r="F6" s="10" t="s">
        <v>81</v>
      </c>
    </row>
    <row r="7" spans="2:6" ht="15" customHeight="1" x14ac:dyDescent="0.2">
      <c r="B7" s="217" t="s">
        <v>92</v>
      </c>
      <c r="C7" s="218"/>
      <c r="D7" s="218"/>
      <c r="E7" s="218"/>
      <c r="F7" s="218"/>
    </row>
    <row r="8" spans="2:6" ht="15" customHeight="1" x14ac:dyDescent="0.2">
      <c r="B8" s="219" t="s">
        <v>360</v>
      </c>
      <c r="C8" s="57">
        <f>'Section 2 data'!$D$31</f>
        <v>1.25657</v>
      </c>
      <c r="D8" s="256">
        <f>'Section 2 data'!$E$31</f>
        <v>0.58995000000000009</v>
      </c>
      <c r="E8" s="220">
        <f>'Section 2 data'!$F$31</f>
        <v>39.090000000000003</v>
      </c>
      <c r="F8" s="257">
        <f>SUM(C8,D8)</f>
        <v>1.8465199999999999</v>
      </c>
    </row>
    <row r="9" spans="2:6" ht="15" customHeight="1" x14ac:dyDescent="0.2">
      <c r="B9" s="222" t="s">
        <v>361</v>
      </c>
      <c r="C9" s="57">
        <f>'Section 2 data'!$D$32</f>
        <v>1.79877</v>
      </c>
      <c r="D9" s="261">
        <f>'Section 2 data'!$E$32</f>
        <v>1.01312</v>
      </c>
      <c r="E9" s="220">
        <f>'Section 2 data'!$F$32</f>
        <v>23.06</v>
      </c>
      <c r="F9" s="257">
        <f t="shared" ref="F9:F15" si="0">SUM(C9,D9)</f>
        <v>2.81189</v>
      </c>
    </row>
    <row r="10" spans="2:6" ht="15" customHeight="1" x14ac:dyDescent="0.2">
      <c r="B10" s="219" t="s">
        <v>362</v>
      </c>
      <c r="C10" s="57">
        <f>'Section 2 data'!$D$33</f>
        <v>2.9137900000000001</v>
      </c>
      <c r="D10" s="256">
        <f>'Section 2 data'!$E$33</f>
        <v>6.2047100000000004</v>
      </c>
      <c r="E10" s="220">
        <f>'Section 2 data'!$F$33</f>
        <v>11.980245152405047</v>
      </c>
      <c r="F10" s="257">
        <f t="shared" si="0"/>
        <v>9.1185000000000009</v>
      </c>
    </row>
    <row r="11" spans="2:6" ht="15" customHeight="1" x14ac:dyDescent="0.2">
      <c r="B11" s="219" t="s">
        <v>363</v>
      </c>
      <c r="C11" s="57">
        <f>'Section 2 data'!$D$34</f>
        <v>5.0356199999999998</v>
      </c>
      <c r="D11" s="256">
        <f>'Section 2 data'!$E$34</f>
        <v>8.4397799999999989</v>
      </c>
      <c r="E11" s="243">
        <f>'Section 2 data'!$F$34</f>
        <v>9.733619185148159</v>
      </c>
      <c r="F11" s="257">
        <f t="shared" si="0"/>
        <v>13.475399999999999</v>
      </c>
    </row>
    <row r="12" spans="2:6" ht="15" customHeight="1" x14ac:dyDescent="0.2">
      <c r="B12" s="219" t="s">
        <v>364</v>
      </c>
      <c r="C12" s="57">
        <f>'Section 2 data'!$D$35</f>
        <v>1.51729</v>
      </c>
      <c r="D12" s="256">
        <f>'Section 2 data'!$E$35</f>
        <v>1.8955299999999999</v>
      </c>
      <c r="E12" s="243">
        <f>'Section 2 data'!$F$35</f>
        <v>20.41</v>
      </c>
      <c r="F12" s="257">
        <f t="shared" si="0"/>
        <v>3.41282</v>
      </c>
    </row>
    <row r="13" spans="2:6" ht="15" customHeight="1" x14ac:dyDescent="0.2">
      <c r="B13" s="219" t="s">
        <v>365</v>
      </c>
      <c r="C13" s="57">
        <f>'Section 2 data'!$D$36</f>
        <v>0.60396000000000005</v>
      </c>
      <c r="D13" s="256">
        <f>'Section 2 data'!$E$36</f>
        <v>7.2609999999999994E-2</v>
      </c>
      <c r="E13" s="220">
        <f>'Section 2 data'!$F$36</f>
        <v>82.73</v>
      </c>
      <c r="F13" s="257">
        <f t="shared" si="0"/>
        <v>0.67657</v>
      </c>
    </row>
    <row r="14" spans="2:6" ht="15" customHeight="1" x14ac:dyDescent="0.2">
      <c r="B14" s="219" t="s">
        <v>366</v>
      </c>
      <c r="C14" s="57">
        <f>'Section 2 data'!$D$37</f>
        <v>2.5489999999999999E-2</v>
      </c>
      <c r="D14" s="256">
        <f>'Section 2 data'!$E$37</f>
        <v>7.354999999999999E-2</v>
      </c>
      <c r="E14" s="220">
        <f>'Section 2 data'!$F$37</f>
        <v>69.33</v>
      </c>
      <c r="F14" s="257">
        <f t="shared" si="0"/>
        <v>9.9039999999999989E-2</v>
      </c>
    </row>
    <row r="15" spans="2:6" ht="15" customHeight="1" x14ac:dyDescent="0.2">
      <c r="B15" s="223" t="s">
        <v>80</v>
      </c>
      <c r="C15" s="73">
        <f>'Section 2 data'!$D$6</f>
        <v>13.151479999999999</v>
      </c>
      <c r="D15" s="73">
        <f>'Section 2 data'!$E$6</f>
        <v>18.289249999999999</v>
      </c>
      <c r="E15" s="244">
        <f>'Section 2 data'!$F$6</f>
        <v>4.3099999999999996</v>
      </c>
      <c r="F15" s="258">
        <f t="shared" si="0"/>
        <v>31.440729999999999</v>
      </c>
    </row>
    <row r="16" spans="2:6" ht="15" customHeight="1" x14ac:dyDescent="0.2">
      <c r="B16" s="217" t="s">
        <v>105</v>
      </c>
      <c r="C16" s="218"/>
      <c r="D16" s="218"/>
      <c r="E16" s="218"/>
      <c r="F16" s="218"/>
    </row>
    <row r="17" spans="2:6" ht="15" customHeight="1" x14ac:dyDescent="0.2">
      <c r="B17" s="219" t="s">
        <v>360</v>
      </c>
      <c r="C17" s="57">
        <f>'Section 2 data'!$D$39</f>
        <v>0.14580000000000001</v>
      </c>
      <c r="D17" s="256">
        <f>'Section 2 data'!$E$39</f>
        <v>9.7210099999999997</v>
      </c>
      <c r="E17" s="220">
        <f>'Section 2 data'!$F$39</f>
        <v>10.59</v>
      </c>
      <c r="F17" s="257">
        <f t="shared" ref="F17:F24" si="1">SUM(C17,D17)</f>
        <v>9.8668099999999992</v>
      </c>
    </row>
    <row r="18" spans="2:6" ht="15" customHeight="1" x14ac:dyDescent="0.2">
      <c r="B18" s="222" t="s">
        <v>361</v>
      </c>
      <c r="C18" s="57">
        <f>'Section 2 data'!$D$40</f>
        <v>0.47214</v>
      </c>
      <c r="D18" s="261">
        <f>'Section 2 data'!$E$40</f>
        <v>9.6938999999999993</v>
      </c>
      <c r="E18" s="220">
        <f>'Section 2 data'!$F$40</f>
        <v>8.1199999999999992</v>
      </c>
      <c r="F18" s="257">
        <f t="shared" si="1"/>
        <v>10.166039999999999</v>
      </c>
    </row>
    <row r="19" spans="2:6" ht="15" customHeight="1" x14ac:dyDescent="0.2">
      <c r="B19" s="219" t="s">
        <v>362</v>
      </c>
      <c r="C19" s="57">
        <f>'Section 2 data'!$D$41</f>
        <v>0.46206000000000003</v>
      </c>
      <c r="D19" s="256">
        <f>'Section 2 data'!$E$41</f>
        <v>15.274939999999999</v>
      </c>
      <c r="E19" s="220">
        <f>'Section 2 data'!$F$41</f>
        <v>7.1031284647775683</v>
      </c>
      <c r="F19" s="257">
        <f t="shared" si="1"/>
        <v>15.736999999999998</v>
      </c>
    </row>
    <row r="20" spans="2:6" ht="15" customHeight="1" x14ac:dyDescent="0.2">
      <c r="B20" s="219" t="s">
        <v>363</v>
      </c>
      <c r="C20" s="57">
        <f>'Section 2 data'!$D$42</f>
        <v>0.78008999999999995</v>
      </c>
      <c r="D20" s="256">
        <f>'Section 2 data'!$E$42</f>
        <v>13.395240000000001</v>
      </c>
      <c r="E20" s="243">
        <f>'Section 2 data'!$F$42</f>
        <v>7.7978670155015388</v>
      </c>
      <c r="F20" s="257">
        <f t="shared" si="1"/>
        <v>14.175330000000001</v>
      </c>
    </row>
    <row r="21" spans="2:6" ht="15" customHeight="1" x14ac:dyDescent="0.2">
      <c r="B21" s="219" t="s">
        <v>364</v>
      </c>
      <c r="C21" s="57">
        <f>'Section 2 data'!$D$43</f>
        <v>0.68973000000000007</v>
      </c>
      <c r="D21" s="256">
        <f>'Section 2 data'!$E$43</f>
        <v>8.0707500000000003</v>
      </c>
      <c r="E21" s="243">
        <f>'Section 2 data'!$F$43</f>
        <v>10.23</v>
      </c>
      <c r="F21" s="257">
        <f t="shared" si="1"/>
        <v>8.7604800000000012</v>
      </c>
    </row>
    <row r="22" spans="2:6" ht="15" customHeight="1" x14ac:dyDescent="0.2">
      <c r="B22" s="219" t="s">
        <v>365</v>
      </c>
      <c r="C22" s="57">
        <f>'Section 2 data'!$D$44</f>
        <v>0.20330999999999999</v>
      </c>
      <c r="D22" s="256">
        <f>'Section 2 data'!$E$44</f>
        <v>8.3115600000000001</v>
      </c>
      <c r="E22" s="243">
        <f>'Section 2 data'!$F$44</f>
        <v>10.24</v>
      </c>
      <c r="F22" s="257">
        <f t="shared" si="1"/>
        <v>8.5148700000000002</v>
      </c>
    </row>
    <row r="23" spans="2:6" ht="15" customHeight="1" x14ac:dyDescent="0.2">
      <c r="B23" s="219" t="s">
        <v>366</v>
      </c>
      <c r="C23" s="57">
        <f>'Section 2 data'!$D$45</f>
        <v>0.17398999999999998</v>
      </c>
      <c r="D23" s="256">
        <f>'Section 2 data'!$E$45</f>
        <v>1.9613800000000001</v>
      </c>
      <c r="E23" s="220">
        <f>'Section 2 data'!$F$45</f>
        <v>27.038569031859357</v>
      </c>
      <c r="F23" s="257">
        <f t="shared" si="1"/>
        <v>2.13537</v>
      </c>
    </row>
    <row r="24" spans="2:6" ht="15" customHeight="1" x14ac:dyDescent="0.2">
      <c r="B24" s="223" t="s">
        <v>80</v>
      </c>
      <c r="C24" s="73">
        <f>'Section 2 data'!$D$7</f>
        <v>2.9271400000000001</v>
      </c>
      <c r="D24" s="73">
        <f>'Section 2 data'!$E$7</f>
        <v>66.428780000000003</v>
      </c>
      <c r="E24" s="244">
        <f>'Section 2 data'!$F$7</f>
        <v>2.23</v>
      </c>
      <c r="F24" s="258">
        <f t="shared" si="1"/>
        <v>69.355919999999998</v>
      </c>
    </row>
    <row r="25" spans="2:6" ht="15" customHeight="1" x14ac:dyDescent="0.2">
      <c r="B25" s="217" t="s">
        <v>106</v>
      </c>
      <c r="C25" s="218"/>
      <c r="D25" s="218"/>
      <c r="E25" s="218"/>
      <c r="F25" s="218"/>
    </row>
    <row r="26" spans="2:6" ht="15" customHeight="1" x14ac:dyDescent="0.2">
      <c r="B26" s="219" t="s">
        <v>360</v>
      </c>
      <c r="C26" s="57">
        <f>'Section 2 data'!$D$47</f>
        <v>1.4023699999999999</v>
      </c>
      <c r="D26" s="256">
        <f>'Section 2 data'!$E$47</f>
        <v>10.322719999999999</v>
      </c>
      <c r="E26" s="220">
        <f>'Section 2 data'!$F$47</f>
        <v>10.25</v>
      </c>
      <c r="F26" s="257">
        <f t="shared" ref="F26:F33" si="2">SUM(C26,D26)</f>
        <v>11.725089999999998</v>
      </c>
    </row>
    <row r="27" spans="2:6" ht="15" customHeight="1" x14ac:dyDescent="0.2">
      <c r="B27" s="222" t="s">
        <v>361</v>
      </c>
      <c r="C27" s="57">
        <f>'Section 2 data'!$D$48</f>
        <v>2.2709099999999998</v>
      </c>
      <c r="D27" s="261">
        <f>'Section 2 data'!$E$48</f>
        <v>10.71101</v>
      </c>
      <c r="E27" s="220">
        <f>'Section 2 data'!$F$48</f>
        <v>7.59</v>
      </c>
      <c r="F27" s="257">
        <f t="shared" si="2"/>
        <v>12.981919999999999</v>
      </c>
    </row>
    <row r="28" spans="2:6" ht="15" customHeight="1" x14ac:dyDescent="0.2">
      <c r="B28" s="219" t="s">
        <v>362</v>
      </c>
      <c r="C28" s="57">
        <f>'Section 2 data'!$D$49</f>
        <v>3.3758500000000002</v>
      </c>
      <c r="D28" s="256">
        <f>'Section 2 data'!$E$49</f>
        <v>21.534650000000003</v>
      </c>
      <c r="E28" s="220">
        <f>'Section 2 data'!$F$49</f>
        <v>6.2471844188658459</v>
      </c>
      <c r="F28" s="257">
        <f t="shared" si="2"/>
        <v>24.910500000000003</v>
      </c>
    </row>
    <row r="29" spans="2:6" ht="15" customHeight="1" x14ac:dyDescent="0.2">
      <c r="B29" s="219" t="s">
        <v>363</v>
      </c>
      <c r="C29" s="57">
        <f>'Section 2 data'!$D$50</f>
        <v>5.8157200000000007</v>
      </c>
      <c r="D29" s="256">
        <f>'Section 2 data'!$E$50</f>
        <v>21.792900000000003</v>
      </c>
      <c r="E29" s="243">
        <f>'Section 2 data'!$F$50</f>
        <v>6.2328230700669298</v>
      </c>
      <c r="F29" s="257">
        <f t="shared" si="2"/>
        <v>27.608620000000002</v>
      </c>
    </row>
    <row r="30" spans="2:6" ht="15" customHeight="1" x14ac:dyDescent="0.2">
      <c r="B30" s="219" t="s">
        <v>364</v>
      </c>
      <c r="C30" s="57">
        <f>'Section 2 data'!$D$51</f>
        <v>2.20702</v>
      </c>
      <c r="D30" s="256">
        <f>'Section 2 data'!$E$51</f>
        <v>9.989040000000001</v>
      </c>
      <c r="E30" s="243">
        <f>'Section 2 data'!$F$51</f>
        <v>9.39</v>
      </c>
      <c r="F30" s="257">
        <f t="shared" si="2"/>
        <v>12.196060000000001</v>
      </c>
    </row>
    <row r="31" spans="2:6" ht="15" customHeight="1" x14ac:dyDescent="0.2">
      <c r="B31" s="219" t="s">
        <v>365</v>
      </c>
      <c r="C31" s="57">
        <f>'Section 2 data'!$D$52</f>
        <v>0.80726999999999993</v>
      </c>
      <c r="D31" s="256">
        <f>'Section 2 data'!$E$52</f>
        <v>8.3851399999999998</v>
      </c>
      <c r="E31" s="243">
        <f>'Section 2 data'!$F$52</f>
        <v>10.23</v>
      </c>
      <c r="F31" s="257">
        <f t="shared" si="2"/>
        <v>9.1924099999999989</v>
      </c>
    </row>
    <row r="32" spans="2:6" ht="15" customHeight="1" x14ac:dyDescent="0.2">
      <c r="B32" s="219" t="s">
        <v>366</v>
      </c>
      <c r="C32" s="57">
        <f>'Section 2 data'!$D$53</f>
        <v>0.19948999999999997</v>
      </c>
      <c r="D32" s="256">
        <f>'Section 2 data'!$E$53</f>
        <v>2.0360800000000001</v>
      </c>
      <c r="E32" s="220">
        <f>'Section 2 data'!$F$53</f>
        <v>26.719501405103735</v>
      </c>
      <c r="F32" s="257">
        <f t="shared" si="2"/>
        <v>2.2355700000000001</v>
      </c>
    </row>
    <row r="33" spans="2:6" ht="15" customHeight="1" x14ac:dyDescent="0.2">
      <c r="B33" s="225" t="s">
        <v>80</v>
      </c>
      <c r="C33" s="259">
        <f>'Section 2 data'!$D$5</f>
        <v>16.078620000000001</v>
      </c>
      <c r="D33" s="259">
        <f>'Section 2 data'!$E$5</f>
        <v>84.771550000000005</v>
      </c>
      <c r="E33" s="245">
        <f>'Section 2 data'!$F$5</f>
        <v>1.6</v>
      </c>
      <c r="F33" s="260">
        <f t="shared" si="2"/>
        <v>100.85017000000001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A0D8417-89AA-436C-AA65-20057903227D}">
            <xm:f>IF($E8&gt;Sheet1!$F$4,1,)</xm:f>
            <x14:dxf>
              <font>
                <color rgb="FF808080"/>
              </font>
            </x14:dxf>
          </x14:cfRule>
          <xm:sqref>D8:F33</xm:sqref>
        </x14:conditionalFormatting>
        <x14:conditionalFormatting xmlns:xm="http://schemas.microsoft.com/office/excel/2006/main">
          <x14:cfRule type="cellIs" priority="1" operator="between" id="{E30DDD6B-0193-4971-B33E-31685793974C}">
            <xm:f>Sheet1!$D$5</xm:f>
            <xm:f>Sheet1!$E$5</xm:f>
            <x14:dxf>
              <numFmt numFmtId="174" formatCode="&quot;&lt; 0.1&quot;"/>
            </x14:dxf>
          </x14:cfRule>
          <xm:sqref>C8:D33 F8:F33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8" tint="0.59999389629810485"/>
  </sheetPr>
  <dimension ref="B3:F39"/>
  <sheetViews>
    <sheetView topLeftCell="A16" workbookViewId="0">
      <selection activeCell="B5" sqref="B5:F39"/>
    </sheetView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71</v>
      </c>
      <c r="C3" t="s">
        <v>75</v>
      </c>
    </row>
    <row r="5" spans="2:6" ht="15" customHeight="1" x14ac:dyDescent="0.2">
      <c r="B5" s="841" t="s">
        <v>270</v>
      </c>
      <c r="C5" s="39" t="s">
        <v>78</v>
      </c>
      <c r="D5" s="843" t="s">
        <v>79</v>
      </c>
      <c r="E5" s="843"/>
      <c r="F5" s="216" t="s">
        <v>80</v>
      </c>
    </row>
    <row r="6" spans="2:6" ht="30" customHeight="1" x14ac:dyDescent="0.2">
      <c r="B6" s="842"/>
      <c r="C6" s="254" t="s">
        <v>81</v>
      </c>
      <c r="D6" s="254" t="s">
        <v>81</v>
      </c>
      <c r="E6" s="11" t="s">
        <v>82</v>
      </c>
      <c r="F6" s="255" t="s">
        <v>81</v>
      </c>
    </row>
    <row r="7" spans="2:6" ht="15" customHeight="1" x14ac:dyDescent="0.2">
      <c r="B7" s="217" t="s">
        <v>92</v>
      </c>
      <c r="C7" s="218"/>
      <c r="D7" s="218"/>
      <c r="E7" s="218"/>
      <c r="F7" s="218"/>
    </row>
    <row r="8" spans="2:6" ht="15" customHeight="1" x14ac:dyDescent="0.2">
      <c r="B8" s="219" t="s">
        <v>367</v>
      </c>
      <c r="C8" s="57">
        <f>'Section 2 data'!$D$58</f>
        <v>1.3091600000000001</v>
      </c>
      <c r="D8" s="256">
        <f>'Section 2 data'!$E$58</f>
        <v>0.84086000000000005</v>
      </c>
      <c r="E8" s="220">
        <f>'Section 2 data'!$F$58</f>
        <v>30.93</v>
      </c>
      <c r="F8" s="257">
        <f>SUM(C8,D8)</f>
        <v>2.15002</v>
      </c>
    </row>
    <row r="9" spans="2:6" ht="15" customHeight="1" x14ac:dyDescent="0.2">
      <c r="B9" s="221" t="s">
        <v>368</v>
      </c>
      <c r="C9" s="57">
        <f>'Section 2 data'!$D$59</f>
        <v>0.98862000000000005</v>
      </c>
      <c r="D9" s="256">
        <f>'Section 2 data'!$E$59</f>
        <v>0.73823000000000005</v>
      </c>
      <c r="E9" s="220">
        <f>'Section 2 data'!$F$59</f>
        <v>25.47</v>
      </c>
      <c r="F9" s="257">
        <f t="shared" ref="F9:F17" si="0">SUM(C9,D9)</f>
        <v>1.7268500000000002</v>
      </c>
    </row>
    <row r="10" spans="2:6" ht="15" customHeight="1" x14ac:dyDescent="0.2">
      <c r="B10" s="222" t="s">
        <v>369</v>
      </c>
      <c r="C10" s="57">
        <f>'Section 2 data'!$D$60</f>
        <v>1.88334</v>
      </c>
      <c r="D10" s="256">
        <f>'Section 2 data'!$E$60</f>
        <v>1.67198</v>
      </c>
      <c r="E10" s="220">
        <f>'Section 2 data'!$F$60</f>
        <v>20.309999999999999</v>
      </c>
      <c r="F10" s="257">
        <f t="shared" si="0"/>
        <v>3.55532</v>
      </c>
    </row>
    <row r="11" spans="2:6" ht="15" customHeight="1" x14ac:dyDescent="0.2">
      <c r="B11" s="219" t="s">
        <v>370</v>
      </c>
      <c r="C11" s="57">
        <f>'Section 2 data'!$D$61</f>
        <v>1.9487999999999999</v>
      </c>
      <c r="D11" s="256">
        <f>'Section 2 data'!$E$61</f>
        <v>3.0120200000000001</v>
      </c>
      <c r="E11" s="220">
        <f>'Section 2 data'!$F$61</f>
        <v>15.87</v>
      </c>
      <c r="F11" s="257">
        <f t="shared" si="0"/>
        <v>4.96082</v>
      </c>
    </row>
    <row r="12" spans="2:6" ht="15" customHeight="1" x14ac:dyDescent="0.2">
      <c r="B12" s="219" t="s">
        <v>371</v>
      </c>
      <c r="C12" s="57">
        <f>'Section 2 data'!$D$62</f>
        <v>3.4589499999999997</v>
      </c>
      <c r="D12" s="256">
        <f>'Section 2 data'!$E$62</f>
        <v>6.3417700000000004</v>
      </c>
      <c r="E12" s="220">
        <f>'Section 2 data'!$F$62</f>
        <v>9.8000000000000007</v>
      </c>
      <c r="F12" s="257">
        <f t="shared" si="0"/>
        <v>9.8007200000000001</v>
      </c>
    </row>
    <row r="13" spans="2:6" ht="15" customHeight="1" x14ac:dyDescent="0.2">
      <c r="B13" s="219" t="s">
        <v>372</v>
      </c>
      <c r="C13" s="57">
        <f>'Section 2 data'!$D$63</f>
        <v>2.3222100000000001</v>
      </c>
      <c r="D13" s="256">
        <f>'Section 2 data'!$E$63</f>
        <v>3.5108899999999998</v>
      </c>
      <c r="E13" s="220">
        <f>'Section 2 data'!$F$63</f>
        <v>13.59</v>
      </c>
      <c r="F13" s="257">
        <f t="shared" si="0"/>
        <v>5.8331</v>
      </c>
    </row>
    <row r="14" spans="2:6" ht="15" customHeight="1" x14ac:dyDescent="0.2">
      <c r="B14" s="219" t="s">
        <v>373</v>
      </c>
      <c r="C14" s="57">
        <f>'Section 2 data'!$D$64</f>
        <v>1.16947</v>
      </c>
      <c r="D14" s="256">
        <f>'Section 2 data'!$E$64</f>
        <v>1.8953199999999999</v>
      </c>
      <c r="E14" s="220">
        <f>'Section 2 data'!$F$64</f>
        <v>18.739999999999998</v>
      </c>
      <c r="F14" s="257">
        <f t="shared" si="0"/>
        <v>3.0647899999999999</v>
      </c>
    </row>
    <row r="15" spans="2:6" ht="15" customHeight="1" x14ac:dyDescent="0.2">
      <c r="B15" s="219" t="s">
        <v>374</v>
      </c>
      <c r="C15" s="57">
        <f>'Section 2 data'!$D$65</f>
        <v>6.2130000000000005E-2</v>
      </c>
      <c r="D15" s="256">
        <f>'Section 2 data'!$E$65</f>
        <v>0.17988999999999999</v>
      </c>
      <c r="E15" s="220">
        <f>'Section 2 data'!$F$65</f>
        <v>55.35</v>
      </c>
      <c r="F15" s="257">
        <f t="shared" si="0"/>
        <v>0.24202000000000001</v>
      </c>
    </row>
    <row r="16" spans="2:6" ht="15" customHeight="1" x14ac:dyDescent="0.2">
      <c r="B16" s="219" t="s">
        <v>375</v>
      </c>
      <c r="C16" s="57">
        <f>'Section 2 data'!$D$66</f>
        <v>8.8000000000000005E-3</v>
      </c>
      <c r="D16" s="256">
        <f>'Section 2 data'!$E$66</f>
        <v>9.8280000000000006E-2</v>
      </c>
      <c r="E16" s="220">
        <f>'Section 2 data'!$F$66</f>
        <v>57.85</v>
      </c>
      <c r="F16" s="257">
        <f t="shared" si="0"/>
        <v>0.10708000000000001</v>
      </c>
    </row>
    <row r="17" spans="2:6" ht="15" customHeight="1" x14ac:dyDescent="0.2">
      <c r="B17" s="223" t="s">
        <v>80</v>
      </c>
      <c r="C17" s="73">
        <f>'Section 2 data'!$D$6</f>
        <v>13.151479999999999</v>
      </c>
      <c r="D17" s="73">
        <f>'Section 2 data'!$E$6</f>
        <v>18.289249999999999</v>
      </c>
      <c r="E17" s="224">
        <f>'Section 2 data'!$F$6</f>
        <v>4.3099999999999996</v>
      </c>
      <c r="F17" s="258">
        <f t="shared" si="0"/>
        <v>31.440729999999999</v>
      </c>
    </row>
    <row r="18" spans="2:6" ht="15" customHeight="1" x14ac:dyDescent="0.2">
      <c r="B18" s="217" t="s">
        <v>105</v>
      </c>
      <c r="C18" s="218"/>
      <c r="D18" s="218"/>
      <c r="E18" s="218"/>
      <c r="F18" s="218"/>
    </row>
    <row r="19" spans="2:6" ht="15" customHeight="1" x14ac:dyDescent="0.2">
      <c r="B19" s="219" t="s">
        <v>367</v>
      </c>
      <c r="C19" s="57">
        <f>'Section 2 data'!$D$68</f>
        <v>0.38600000000000001</v>
      </c>
      <c r="D19" s="256">
        <f>'Section 2 data'!$E$68</f>
        <v>10.078430000000001</v>
      </c>
      <c r="E19" s="220">
        <f>'Section 2 data'!$F$68</f>
        <v>8.41</v>
      </c>
      <c r="F19" s="257">
        <f t="shared" ref="F19:F28" si="1">SUM(C19,D19)</f>
        <v>10.46443</v>
      </c>
    </row>
    <row r="20" spans="2:6" ht="15" customHeight="1" x14ac:dyDescent="0.2">
      <c r="B20" s="221" t="s">
        <v>368</v>
      </c>
      <c r="C20" s="57">
        <f>'Section 2 data'!$D$69</f>
        <v>0.46214</v>
      </c>
      <c r="D20" s="256">
        <f>'Section 2 data'!$E$69</f>
        <v>13.169559999999999</v>
      </c>
      <c r="E20" s="220">
        <f>'Section 2 data'!$F$69</f>
        <v>7.92</v>
      </c>
      <c r="F20" s="257">
        <f t="shared" si="1"/>
        <v>13.631699999999999</v>
      </c>
    </row>
    <row r="21" spans="2:6" ht="15" customHeight="1" x14ac:dyDescent="0.2">
      <c r="B21" s="222" t="s">
        <v>369</v>
      </c>
      <c r="C21" s="57">
        <f>'Section 2 data'!$D$70</f>
        <v>0.37212000000000001</v>
      </c>
      <c r="D21" s="256">
        <f>'Section 2 data'!$E$70</f>
        <v>8.50258</v>
      </c>
      <c r="E21" s="220">
        <f>'Section 2 data'!$F$70</f>
        <v>8.15</v>
      </c>
      <c r="F21" s="257">
        <f t="shared" si="1"/>
        <v>8.8747000000000007</v>
      </c>
    </row>
    <row r="22" spans="2:6" ht="15" customHeight="1" x14ac:dyDescent="0.2">
      <c r="B22" s="219" t="s">
        <v>370</v>
      </c>
      <c r="C22" s="57">
        <f>'Section 2 data'!$D$71</f>
        <v>0.3407</v>
      </c>
      <c r="D22" s="256">
        <f>'Section 2 data'!$E$71</f>
        <v>6.5583200000000001</v>
      </c>
      <c r="E22" s="220">
        <f>'Section 2 data'!$F$71</f>
        <v>9.66</v>
      </c>
      <c r="F22" s="257">
        <f t="shared" si="1"/>
        <v>6.8990200000000002</v>
      </c>
    </row>
    <row r="23" spans="2:6" ht="15" customHeight="1" x14ac:dyDescent="0.2">
      <c r="B23" s="219" t="s">
        <v>371</v>
      </c>
      <c r="C23" s="57">
        <f>'Section 2 data'!$D$72</f>
        <v>0.80512000000000006</v>
      </c>
      <c r="D23" s="256">
        <f>'Section 2 data'!$E$72</f>
        <v>9.9886499999999998</v>
      </c>
      <c r="E23" s="220">
        <f>'Section 2 data'!$F$72</f>
        <v>7.85</v>
      </c>
      <c r="F23" s="257">
        <f t="shared" si="1"/>
        <v>10.79377</v>
      </c>
    </row>
    <row r="24" spans="2:6" ht="15" customHeight="1" x14ac:dyDescent="0.2">
      <c r="B24" s="219" t="s">
        <v>372</v>
      </c>
      <c r="C24" s="57">
        <f>'Section 2 data'!$D$73</f>
        <v>0.30781999999999998</v>
      </c>
      <c r="D24" s="256">
        <f>'Section 2 data'!$E$73</f>
        <v>5.6987299999999994</v>
      </c>
      <c r="E24" s="220">
        <f>'Section 2 data'!$F$73</f>
        <v>10.83</v>
      </c>
      <c r="F24" s="257">
        <f t="shared" si="1"/>
        <v>6.0065499999999989</v>
      </c>
    </row>
    <row r="25" spans="2:6" ht="15" customHeight="1" x14ac:dyDescent="0.2">
      <c r="B25" s="219" t="s">
        <v>373</v>
      </c>
      <c r="C25" s="57">
        <f>'Section 2 data'!$D$74</f>
        <v>0.20871999999999999</v>
      </c>
      <c r="D25" s="256">
        <f>'Section 2 data'!$E$74</f>
        <v>8.3689799999999988</v>
      </c>
      <c r="E25" s="220">
        <f>'Section 2 data'!$F$74</f>
        <v>9.14</v>
      </c>
      <c r="F25" s="257">
        <f t="shared" si="1"/>
        <v>8.5776999999999983</v>
      </c>
    </row>
    <row r="26" spans="2:6" ht="15" customHeight="1" x14ac:dyDescent="0.2">
      <c r="B26" s="219" t="s">
        <v>374</v>
      </c>
      <c r="C26" s="57">
        <f>'Section 2 data'!$D$75</f>
        <v>3.8670000000000003E-2</v>
      </c>
      <c r="D26" s="256">
        <f>'Section 2 data'!$E$75</f>
        <v>2.65341</v>
      </c>
      <c r="E26" s="220">
        <f>'Section 2 data'!$F$75</f>
        <v>19.59</v>
      </c>
      <c r="F26" s="257">
        <f t="shared" si="1"/>
        <v>2.6920800000000003</v>
      </c>
    </row>
    <row r="27" spans="2:6" ht="15" customHeight="1" x14ac:dyDescent="0.2">
      <c r="B27" s="219" t="s">
        <v>375</v>
      </c>
      <c r="C27" s="57">
        <f>'Section 2 data'!$D$76</f>
        <v>5.8700000000000002E-3</v>
      </c>
      <c r="D27" s="256">
        <f>'Section 2 data'!$E$76</f>
        <v>1.4101199999999998</v>
      </c>
      <c r="E27" s="220">
        <f>'Section 2 data'!$F$76</f>
        <v>33.270000000000003</v>
      </c>
      <c r="F27" s="257">
        <f t="shared" si="1"/>
        <v>1.4159899999999999</v>
      </c>
    </row>
    <row r="28" spans="2:6" ht="15" customHeight="1" x14ac:dyDescent="0.2">
      <c r="B28" s="223" t="s">
        <v>80</v>
      </c>
      <c r="C28" s="73">
        <f>'Section 2 data'!$D$7</f>
        <v>2.9271400000000001</v>
      </c>
      <c r="D28" s="73">
        <f>'Section 2 data'!$E$7</f>
        <v>66.428780000000003</v>
      </c>
      <c r="E28" s="224">
        <f>'Section 2 data'!$F$7</f>
        <v>2.23</v>
      </c>
      <c r="F28" s="258">
        <f t="shared" si="1"/>
        <v>69.355919999999998</v>
      </c>
    </row>
    <row r="29" spans="2:6" ht="15" customHeight="1" x14ac:dyDescent="0.2">
      <c r="B29" s="217" t="s">
        <v>106</v>
      </c>
      <c r="C29" s="218"/>
      <c r="D29" s="218"/>
      <c r="E29" s="218"/>
      <c r="F29" s="218"/>
    </row>
    <row r="30" spans="2:6" ht="15" customHeight="1" x14ac:dyDescent="0.2">
      <c r="B30" s="219" t="s">
        <v>367</v>
      </c>
      <c r="C30" s="57">
        <f>'Section 2 data'!$D$78</f>
        <v>1.69516</v>
      </c>
      <c r="D30" s="256">
        <f>'Section 2 data'!$E$78</f>
        <v>10.92817</v>
      </c>
      <c r="E30" s="220">
        <f>'Section 2 data'!$F$78</f>
        <v>8.1</v>
      </c>
      <c r="F30" s="257">
        <f t="shared" ref="F30:F39" si="2">SUM(C30,D30)</f>
        <v>12.623329999999999</v>
      </c>
    </row>
    <row r="31" spans="2:6" ht="15" customHeight="1" x14ac:dyDescent="0.2">
      <c r="B31" s="221" t="s">
        <v>368</v>
      </c>
      <c r="C31" s="57">
        <f>'Section 2 data'!$D$79</f>
        <v>1.45076</v>
      </c>
      <c r="D31" s="256">
        <f>'Section 2 data'!$E$79</f>
        <v>13.918989999999999</v>
      </c>
      <c r="E31" s="220">
        <f>'Section 2 data'!$F$79</f>
        <v>7.6</v>
      </c>
      <c r="F31" s="257">
        <f t="shared" si="2"/>
        <v>15.36975</v>
      </c>
    </row>
    <row r="32" spans="2:6" ht="15" customHeight="1" x14ac:dyDescent="0.2">
      <c r="B32" s="222" t="s">
        <v>369</v>
      </c>
      <c r="C32" s="57">
        <f>'Section 2 data'!$D$80</f>
        <v>2.2554600000000002</v>
      </c>
      <c r="D32" s="256">
        <f>'Section 2 data'!$E$80</f>
        <v>10.19369</v>
      </c>
      <c r="E32" s="220">
        <f>'Section 2 data'!$F$80</f>
        <v>7.64</v>
      </c>
      <c r="F32" s="257">
        <f t="shared" si="2"/>
        <v>12.449149999999999</v>
      </c>
    </row>
    <row r="33" spans="2:6" ht="15" customHeight="1" x14ac:dyDescent="0.2">
      <c r="B33" s="219" t="s">
        <v>370</v>
      </c>
      <c r="C33" s="57">
        <f>'Section 2 data'!$D$81</f>
        <v>2.2894999999999999</v>
      </c>
      <c r="D33" s="256">
        <f>'Section 2 data'!$E$81</f>
        <v>9.5938700000000008</v>
      </c>
      <c r="E33" s="220">
        <f>'Section 2 data'!$F$81</f>
        <v>8.1999999999999993</v>
      </c>
      <c r="F33" s="257">
        <f t="shared" si="2"/>
        <v>11.883370000000001</v>
      </c>
    </row>
    <row r="34" spans="2:6" ht="15" customHeight="1" x14ac:dyDescent="0.2">
      <c r="B34" s="219" t="s">
        <v>371</v>
      </c>
      <c r="C34" s="57">
        <f>'Section 2 data'!$D$82</f>
        <v>4.2640699999999994</v>
      </c>
      <c r="D34" s="256">
        <f>'Section 2 data'!$E$82</f>
        <v>16.277629999999998</v>
      </c>
      <c r="E34" s="220">
        <f>'Section 2 data'!$F$82</f>
        <v>5.94</v>
      </c>
      <c r="F34" s="257">
        <f t="shared" si="2"/>
        <v>20.541699999999999</v>
      </c>
    </row>
    <row r="35" spans="2:6" ht="15" customHeight="1" x14ac:dyDescent="0.2">
      <c r="B35" s="219" t="s">
        <v>372</v>
      </c>
      <c r="C35" s="57">
        <f>'Section 2 data'!$D$83</f>
        <v>2.6300300000000001</v>
      </c>
      <c r="D35" s="256">
        <f>'Section 2 data'!$E$83</f>
        <v>9.2295699999999989</v>
      </c>
      <c r="E35" s="220">
        <f>'Section 2 data'!$F$83</f>
        <v>8.56</v>
      </c>
      <c r="F35" s="257">
        <f t="shared" si="2"/>
        <v>11.859599999999999</v>
      </c>
    </row>
    <row r="36" spans="2:6" ht="15" customHeight="1" x14ac:dyDescent="0.2">
      <c r="B36" s="219" t="s">
        <v>373</v>
      </c>
      <c r="C36" s="57">
        <f>'Section 2 data'!$D$84</f>
        <v>1.37818</v>
      </c>
      <c r="D36" s="256">
        <f>'Section 2 data'!$E$84</f>
        <v>10.283959999999999</v>
      </c>
      <c r="E36" s="220">
        <f>'Section 2 data'!$F$84</f>
        <v>8.26</v>
      </c>
      <c r="F36" s="257">
        <f t="shared" si="2"/>
        <v>11.662139999999999</v>
      </c>
    </row>
    <row r="37" spans="2:6" ht="15" customHeight="1" x14ac:dyDescent="0.2">
      <c r="B37" s="219" t="s">
        <v>374</v>
      </c>
      <c r="C37" s="57">
        <f>'Section 2 data'!$D$85</f>
        <v>0.10079</v>
      </c>
      <c r="D37" s="256">
        <f>'Section 2 data'!$E$85</f>
        <v>2.83514</v>
      </c>
      <c r="E37" s="220">
        <f>'Section 2 data'!$F$85</f>
        <v>18.64</v>
      </c>
      <c r="F37" s="257">
        <f t="shared" si="2"/>
        <v>2.9359299999999999</v>
      </c>
    </row>
    <row r="38" spans="2:6" ht="15" customHeight="1" x14ac:dyDescent="0.2">
      <c r="B38" s="219" t="s">
        <v>375</v>
      </c>
      <c r="C38" s="57">
        <f>'Section 2 data'!$D$86</f>
        <v>1.4670000000000001E-2</v>
      </c>
      <c r="D38" s="256">
        <f>'Section 2 data'!$E$86</f>
        <v>1.5105200000000001</v>
      </c>
      <c r="E38" s="220">
        <f>'Section 2 data'!$F$86</f>
        <v>31.42</v>
      </c>
      <c r="F38" s="257">
        <f t="shared" si="2"/>
        <v>1.52519</v>
      </c>
    </row>
    <row r="39" spans="2:6" ht="15" customHeight="1" x14ac:dyDescent="0.2">
      <c r="B39" s="225" t="s">
        <v>80</v>
      </c>
      <c r="C39" s="259">
        <f>'Section 2 data'!$D$5</f>
        <v>16.078620000000001</v>
      </c>
      <c r="D39" s="259">
        <f>'Section 2 data'!$E$5</f>
        <v>84.771550000000005</v>
      </c>
      <c r="E39" s="227">
        <f>'Section 2 data'!$F$5</f>
        <v>1.6</v>
      </c>
      <c r="F39" s="260">
        <f t="shared" si="2"/>
        <v>100.85017000000001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6AA8651-CB65-4E8F-B3B3-012E34CC7561}">
            <xm:f>IF($E8&gt;Sheet1!$F$4,1,)</xm:f>
            <x14:dxf>
              <font>
                <color rgb="FF808080"/>
              </font>
            </x14:dxf>
          </x14:cfRule>
          <xm:sqref>D8:F39</xm:sqref>
        </x14:conditionalFormatting>
        <x14:conditionalFormatting xmlns:xm="http://schemas.microsoft.com/office/excel/2006/main">
          <x14:cfRule type="cellIs" priority="1" operator="between" id="{6B3140B0-605F-40FA-959D-73B900F7332F}">
            <xm:f>Sheet1!$D$5</xm:f>
            <xm:f>Sheet1!$E$5</xm:f>
            <x14:dxf>
              <numFmt numFmtId="174" formatCode="&quot;&lt; 0.1&quot;"/>
            </x14:dxf>
          </x14:cfRule>
          <xm:sqref>C8:D39 F8:F39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8" tint="0.59999389629810485"/>
  </sheetPr>
  <dimension ref="B3:F7"/>
  <sheetViews>
    <sheetView workbookViewId="0">
      <selection activeCell="B5" sqref="B5:F7"/>
    </sheetView>
  </sheetViews>
  <sheetFormatPr defaultRowHeight="15" customHeight="1" x14ac:dyDescent="0.2"/>
  <cols>
    <col min="2" max="2" width="3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72</v>
      </c>
      <c r="C3" t="s">
        <v>76</v>
      </c>
    </row>
    <row r="5" spans="2:6" ht="15" customHeight="1" x14ac:dyDescent="0.2">
      <c r="B5" s="838" t="s">
        <v>76</v>
      </c>
      <c r="C5" s="14" t="s">
        <v>78</v>
      </c>
      <c r="D5" s="844" t="s">
        <v>79</v>
      </c>
      <c r="E5" s="845"/>
      <c r="F5" s="15" t="s">
        <v>80</v>
      </c>
    </row>
    <row r="6" spans="2:6" ht="30" customHeight="1" x14ac:dyDescent="0.2">
      <c r="B6" s="839"/>
      <c r="C6" s="31" t="s">
        <v>81</v>
      </c>
      <c r="D6" s="31" t="s">
        <v>81</v>
      </c>
      <c r="E6" s="12" t="s">
        <v>82</v>
      </c>
      <c r="F6" s="32" t="s">
        <v>81</v>
      </c>
    </row>
    <row r="7" spans="2:6" ht="15" customHeight="1" x14ac:dyDescent="0.2">
      <c r="B7" s="250" t="str">
        <f>Index!$B$4</f>
        <v>Yorkshire</v>
      </c>
      <c r="C7" s="251">
        <f>'Section 2 data'!$D$91</f>
        <v>1.2385299999999999</v>
      </c>
      <c r="D7" s="251">
        <f>'Section 2 data'!$E$91</f>
        <v>1.6702399999999999</v>
      </c>
      <c r="E7" s="252">
        <f>'Section 2 data'!$F$91</f>
        <v>24.83</v>
      </c>
      <c r="F7" s="253">
        <f>SUM(C7,D7)</f>
        <v>2.9087699999999996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CF5440E-2A4C-4A36-86FC-1D1673FBA67B}">
            <xm:f>IF($E8&gt;Sheet1!$F$4,1,)</xm:f>
            <x14:dxf>
              <font>
                <color rgb="FF808080"/>
              </font>
            </x14:dxf>
          </x14:cfRule>
          <xm:sqref>D7:F7</xm:sqref>
        </x14:conditionalFormatting>
        <x14:conditionalFormatting xmlns:xm="http://schemas.microsoft.com/office/excel/2006/main">
          <x14:cfRule type="cellIs" priority="1" operator="between" id="{1DEA4190-CB43-48C3-B299-C214B979F04D}">
            <xm:f>Sheet1!$D$5</xm:f>
            <xm:f>Sheet1!$E$5</xm:f>
            <x14:dxf>
              <numFmt numFmtId="174" formatCode="&quot;&lt; 0.1&quot;"/>
            </x14:dxf>
          </x14:cfRule>
          <xm:sqref>C7:D7 F7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8" tint="0.59999389629810485"/>
  </sheetPr>
  <dimension ref="B3:D9"/>
  <sheetViews>
    <sheetView workbookViewId="0"/>
  </sheetViews>
  <sheetFormatPr defaultRowHeight="15" customHeight="1" x14ac:dyDescent="0.2"/>
  <cols>
    <col min="2" max="2" width="25.625" customWidth="1"/>
    <col min="3" max="4" width="15.625" customWidth="1"/>
  </cols>
  <sheetData>
    <row r="3" spans="2:4" ht="15" customHeight="1" x14ac:dyDescent="0.2">
      <c r="B3" t="s">
        <v>73</v>
      </c>
      <c r="C3" t="s">
        <v>752</v>
      </c>
    </row>
    <row r="5" spans="2:4" ht="30" customHeight="1" x14ac:dyDescent="0.2">
      <c r="B5" s="835"/>
      <c r="C5" s="40" t="s">
        <v>678</v>
      </c>
      <c r="D5" s="229" t="s">
        <v>679</v>
      </c>
    </row>
    <row r="6" spans="2:4" ht="30" customHeight="1" x14ac:dyDescent="0.2">
      <c r="B6" s="836"/>
      <c r="C6" s="846" t="s">
        <v>81</v>
      </c>
      <c r="D6" s="847"/>
    </row>
    <row r="7" spans="2:4" ht="15" customHeight="1" x14ac:dyDescent="0.2">
      <c r="B7" s="200" t="str">
        <f>Index!$B$4</f>
        <v>Yorkshire</v>
      </c>
      <c r="C7" s="201"/>
      <c r="D7" s="201"/>
    </row>
    <row r="8" spans="2:4" ht="15" customHeight="1" x14ac:dyDescent="0.2">
      <c r="B8" s="133" t="s">
        <v>19</v>
      </c>
      <c r="C8" s="60">
        <f>'Section 2 data'!$H$96</f>
        <v>59.133706855541242</v>
      </c>
      <c r="D8" s="505">
        <f>'Section 2 data'!$H$7</f>
        <v>69.355919999999998</v>
      </c>
    </row>
    <row r="9" spans="2:4" ht="15" customHeight="1" x14ac:dyDescent="0.2">
      <c r="B9" s="506" t="s">
        <v>20</v>
      </c>
      <c r="C9" s="62">
        <f>'Section 2 data'!$H$97</f>
        <v>36.696128112986088</v>
      </c>
      <c r="D9" s="507">
        <f>'Section 2 data'!$H$6</f>
        <v>31.440729999999999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456C3BEE-A9CC-40EB-A3D9-59B2FD17374D}">
            <xm:f>Sheet1!$D$5</xm:f>
            <xm:f>Sheet1!$E$5</xm:f>
            <x14:dxf>
              <numFmt numFmtId="174" formatCode="&quot;&lt; 0.1&quot;"/>
            </x14:dxf>
          </x14:cfRule>
          <xm:sqref>C8:D9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686</v>
      </c>
    </row>
    <row r="3" spans="1:2" ht="18" x14ac:dyDescent="0.25">
      <c r="B3" s="319" t="str">
        <f>Index!$E$25</f>
        <v>Standing volume</v>
      </c>
    </row>
  </sheetData>
  <hyperlinks>
    <hyperlink ref="A1" location="Index!B25" display="Return to index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x14ac:dyDescent="0.2">
      <c r="A3" s="275"/>
      <c r="B3" s="786" t="s">
        <v>689</v>
      </c>
      <c r="C3" s="787"/>
      <c r="D3" s="787"/>
      <c r="E3" s="787"/>
      <c r="F3" s="787"/>
      <c r="G3" s="787"/>
      <c r="H3" s="787"/>
    </row>
    <row r="4" spans="1:19" x14ac:dyDescent="0.2">
      <c r="A4" s="149"/>
      <c r="B4" s="283"/>
      <c r="C4" s="283" t="s">
        <v>611</v>
      </c>
      <c r="D4" s="442" t="s">
        <v>78</v>
      </c>
      <c r="E4" s="442" t="s">
        <v>309</v>
      </c>
      <c r="F4" s="442" t="s">
        <v>82</v>
      </c>
      <c r="G4" s="442" t="s">
        <v>310</v>
      </c>
      <c r="H4" s="442" t="s">
        <v>485</v>
      </c>
      <c r="I4" s="149"/>
      <c r="J4" s="149"/>
    </row>
    <row r="5" spans="1:19" s="23" customFormat="1" x14ac:dyDescent="0.2">
      <c r="A5" s="430"/>
      <c r="B5" s="438"/>
      <c r="C5" s="428" t="s">
        <v>106</v>
      </c>
      <c r="D5" s="429">
        <v>1925.675</v>
      </c>
      <c r="E5" s="431">
        <v>13499.953</v>
      </c>
      <c r="F5" s="436">
        <v>3.27</v>
      </c>
      <c r="G5" s="443">
        <f>E5*F5/100</f>
        <v>441.44846310000003</v>
      </c>
      <c r="H5" s="444">
        <f>SUM(D5,E5)</f>
        <v>15425.627999999999</v>
      </c>
      <c r="I5" s="430"/>
      <c r="J5" s="430"/>
    </row>
    <row r="6" spans="1:19" s="24" customFormat="1" x14ac:dyDescent="0.2">
      <c r="A6" s="432"/>
      <c r="B6" s="439"/>
      <c r="C6" s="428" t="s">
        <v>92</v>
      </c>
      <c r="D6" s="429">
        <v>1614.4059999999999</v>
      </c>
      <c r="E6" s="431">
        <v>3639.8180000000002</v>
      </c>
      <c r="F6" s="436">
        <v>5.77</v>
      </c>
      <c r="G6" s="443">
        <f t="shared" ref="G6:G26" si="0">E6*F6/100</f>
        <v>210.01749860000001</v>
      </c>
      <c r="H6" s="444">
        <f>SUM(D6,E6)</f>
        <v>5254.2240000000002</v>
      </c>
      <c r="I6" s="432"/>
      <c r="J6" s="432"/>
    </row>
    <row r="7" spans="1:19" s="24" customFormat="1" x14ac:dyDescent="0.2">
      <c r="A7" s="432"/>
      <c r="B7" s="439"/>
      <c r="C7" s="428" t="s">
        <v>105</v>
      </c>
      <c r="D7" s="429">
        <v>311.26900000000001</v>
      </c>
      <c r="E7" s="431">
        <v>9862.491</v>
      </c>
      <c r="F7" s="436">
        <v>4.22</v>
      </c>
      <c r="G7" s="443">
        <f>E7*F7/100</f>
        <v>416.19712019999997</v>
      </c>
      <c r="H7" s="444">
        <f>SUM(D7,E7)</f>
        <v>10173.76</v>
      </c>
      <c r="I7" s="432"/>
      <c r="J7" s="432"/>
    </row>
    <row r="8" spans="1:19" s="24" customFormat="1" x14ac:dyDescent="0.2">
      <c r="A8" s="432"/>
      <c r="B8" s="439"/>
      <c r="C8" s="428" t="s">
        <v>84</v>
      </c>
      <c r="D8" s="429">
        <v>462.23099999999999</v>
      </c>
      <c r="E8" s="433">
        <v>1002.37</v>
      </c>
      <c r="F8" s="436">
        <v>16.84</v>
      </c>
      <c r="G8" s="443">
        <f t="shared" si="0"/>
        <v>168.79910800000002</v>
      </c>
      <c r="H8" s="444">
        <f>SUM(D8,E8)</f>
        <v>1464.6010000000001</v>
      </c>
      <c r="I8" s="432"/>
      <c r="J8" s="432"/>
    </row>
    <row r="9" spans="1:19" s="24" customFormat="1" x14ac:dyDescent="0.2">
      <c r="A9" s="432"/>
      <c r="B9" s="439"/>
      <c r="C9" s="428" t="s">
        <v>85</v>
      </c>
      <c r="D9" s="429">
        <v>480.94200000000001</v>
      </c>
      <c r="E9" s="433">
        <v>719.47900000000004</v>
      </c>
      <c r="F9" s="436">
        <v>14.07</v>
      </c>
      <c r="G9" s="443">
        <f t="shared" si="0"/>
        <v>101.23069530000001</v>
      </c>
      <c r="H9" s="444">
        <f t="shared" ref="H9:H26" si="1">SUM(D9,E9)</f>
        <v>1200.421</v>
      </c>
      <c r="I9" s="432"/>
      <c r="J9" s="432"/>
    </row>
    <row r="10" spans="1:19" s="24" customFormat="1" x14ac:dyDescent="0.2">
      <c r="A10" s="432"/>
      <c r="B10" s="439"/>
      <c r="C10" s="428" t="s">
        <v>86</v>
      </c>
      <c r="D10" s="429">
        <v>69.760000000000005</v>
      </c>
      <c r="E10" s="433">
        <v>221.65100000000001</v>
      </c>
      <c r="F10" s="436">
        <v>34.99</v>
      </c>
      <c r="G10" s="443">
        <f t="shared" si="0"/>
        <v>77.555684900000003</v>
      </c>
      <c r="H10" s="444">
        <f t="shared" si="1"/>
        <v>291.411</v>
      </c>
      <c r="I10" s="432"/>
      <c r="J10" s="432"/>
    </row>
    <row r="11" spans="1:19" s="24" customFormat="1" x14ac:dyDescent="0.2">
      <c r="A11" s="432"/>
      <c r="B11" s="439"/>
      <c r="C11" s="428" t="s">
        <v>87</v>
      </c>
      <c r="D11" s="429">
        <v>53.606000000000002</v>
      </c>
      <c r="E11" s="433">
        <v>243.79599999999999</v>
      </c>
      <c r="F11" s="436">
        <v>20.2</v>
      </c>
      <c r="G11" s="443">
        <f t="shared" si="0"/>
        <v>49.246791999999999</v>
      </c>
      <c r="H11" s="444">
        <f t="shared" si="1"/>
        <v>297.40199999999999</v>
      </c>
      <c r="I11" s="432"/>
      <c r="J11" s="432"/>
    </row>
    <row r="12" spans="1:19" s="24" customFormat="1" x14ac:dyDescent="0.2">
      <c r="A12" s="432"/>
      <c r="B12" s="439"/>
      <c r="C12" s="428" t="s">
        <v>88</v>
      </c>
      <c r="D12" s="429">
        <v>306.45299999999997</v>
      </c>
      <c r="E12" s="433">
        <v>946.16899999999998</v>
      </c>
      <c r="F12" s="436">
        <v>11.11</v>
      </c>
      <c r="G12" s="443">
        <f t="shared" si="0"/>
        <v>105.11937589999999</v>
      </c>
      <c r="H12" s="444">
        <f t="shared" si="1"/>
        <v>1252.6219999999998</v>
      </c>
      <c r="I12" s="432"/>
      <c r="J12" s="432"/>
    </row>
    <row r="13" spans="1:19" s="24" customFormat="1" x14ac:dyDescent="0.2">
      <c r="A13" s="432"/>
      <c r="B13" s="439"/>
      <c r="C13" s="428" t="s">
        <v>89</v>
      </c>
      <c r="D13" s="429">
        <v>65.052000000000007</v>
      </c>
      <c r="E13" s="433">
        <v>137.833</v>
      </c>
      <c r="F13" s="436">
        <v>37.85</v>
      </c>
      <c r="G13" s="443">
        <f t="shared" si="0"/>
        <v>52.169790499999998</v>
      </c>
      <c r="H13" s="444">
        <f t="shared" si="1"/>
        <v>202.88499999999999</v>
      </c>
      <c r="I13" s="432"/>
      <c r="J13" s="432"/>
    </row>
    <row r="14" spans="1:19" s="24" customFormat="1" x14ac:dyDescent="0.2">
      <c r="A14" s="432"/>
      <c r="B14" s="439"/>
      <c r="C14" s="428" t="s">
        <v>90</v>
      </c>
      <c r="D14" s="429">
        <v>122.705</v>
      </c>
      <c r="E14" s="433">
        <v>246.49600000000001</v>
      </c>
      <c r="F14" s="436">
        <v>29.59</v>
      </c>
      <c r="G14" s="443">
        <f t="shared" si="0"/>
        <v>72.9381664</v>
      </c>
      <c r="H14" s="444">
        <f t="shared" si="1"/>
        <v>369.20100000000002</v>
      </c>
      <c r="I14" s="432"/>
      <c r="J14" s="432"/>
    </row>
    <row r="15" spans="1:19" s="24" customFormat="1" x14ac:dyDescent="0.2">
      <c r="A15" s="432"/>
      <c r="B15" s="439"/>
      <c r="C15" s="428" t="s">
        <v>91</v>
      </c>
      <c r="D15" s="429">
        <v>53.655999999999999</v>
      </c>
      <c r="E15" s="433">
        <v>113.827</v>
      </c>
      <c r="F15" s="436">
        <v>24.61</v>
      </c>
      <c r="G15" s="443">
        <f t="shared" si="0"/>
        <v>28.012824699999999</v>
      </c>
      <c r="H15" s="444">
        <f t="shared" si="1"/>
        <v>167.483</v>
      </c>
      <c r="I15" s="432"/>
      <c r="J15" s="432"/>
    </row>
    <row r="16" spans="1:19" s="24" customFormat="1" x14ac:dyDescent="0.2">
      <c r="A16" s="432"/>
      <c r="B16" s="439"/>
      <c r="C16" s="428" t="s">
        <v>94</v>
      </c>
      <c r="D16" s="429">
        <v>60.048999999999999</v>
      </c>
      <c r="E16" s="433">
        <v>2354.7579999999998</v>
      </c>
      <c r="F16" s="436">
        <v>11.86</v>
      </c>
      <c r="G16" s="443">
        <f t="shared" si="0"/>
        <v>279.27429879999994</v>
      </c>
      <c r="H16" s="444">
        <f t="shared" si="1"/>
        <v>2414.8069999999998</v>
      </c>
      <c r="I16" s="432"/>
      <c r="J16" s="432"/>
    </row>
    <row r="17" spans="1:10" s="24" customFormat="1" x14ac:dyDescent="0.2">
      <c r="A17" s="432"/>
      <c r="B17" s="439"/>
      <c r="C17" s="428" t="s">
        <v>95</v>
      </c>
      <c r="D17" s="429">
        <v>52.664000000000001</v>
      </c>
      <c r="E17" s="433">
        <v>1348.396</v>
      </c>
      <c r="F17" s="436">
        <v>14.15</v>
      </c>
      <c r="G17" s="443">
        <f t="shared" si="0"/>
        <v>190.798034</v>
      </c>
      <c r="H17" s="444">
        <f t="shared" si="1"/>
        <v>1401.06</v>
      </c>
      <c r="I17" s="432"/>
      <c r="J17" s="432"/>
    </row>
    <row r="18" spans="1:10" s="24" customFormat="1" x14ac:dyDescent="0.2">
      <c r="A18" s="432"/>
      <c r="B18" s="439"/>
      <c r="C18" s="428" t="s">
        <v>96</v>
      </c>
      <c r="D18" s="429">
        <v>37.442</v>
      </c>
      <c r="E18" s="433">
        <v>2301.6109999999999</v>
      </c>
      <c r="F18" s="436">
        <v>10.83</v>
      </c>
      <c r="G18" s="443">
        <f t="shared" si="0"/>
        <v>249.2644713</v>
      </c>
      <c r="H18" s="444">
        <f t="shared" si="1"/>
        <v>2339.0529999999999</v>
      </c>
      <c r="I18" s="432"/>
      <c r="J18" s="432"/>
    </row>
    <row r="19" spans="1:10" s="24" customFormat="1" x14ac:dyDescent="0.2">
      <c r="A19" s="432"/>
      <c r="B19" s="439"/>
      <c r="C19" s="428" t="s">
        <v>97</v>
      </c>
      <c r="D19" s="429">
        <v>29.006</v>
      </c>
      <c r="E19" s="433">
        <v>1306.5530000000001</v>
      </c>
      <c r="F19" s="436">
        <v>10.9</v>
      </c>
      <c r="G19" s="443">
        <f t="shared" si="0"/>
        <v>142.41427700000003</v>
      </c>
      <c r="H19" s="444">
        <f t="shared" si="1"/>
        <v>1335.5590000000002</v>
      </c>
      <c r="I19" s="432"/>
      <c r="J19" s="432"/>
    </row>
    <row r="20" spans="1:10" s="24" customFormat="1" x14ac:dyDescent="0.2">
      <c r="A20" s="432"/>
      <c r="B20" s="439"/>
      <c r="C20" s="428" t="s">
        <v>98</v>
      </c>
      <c r="D20" s="429">
        <v>62.473999999999997</v>
      </c>
      <c r="E20" s="433">
        <v>945.00300000000004</v>
      </c>
      <c r="F20" s="436">
        <v>10.95</v>
      </c>
      <c r="G20" s="443">
        <f t="shared" si="0"/>
        <v>103.4778285</v>
      </c>
      <c r="H20" s="444">
        <f t="shared" si="1"/>
        <v>1007.4770000000001</v>
      </c>
      <c r="I20" s="432"/>
      <c r="J20" s="432"/>
    </row>
    <row r="21" spans="1:10" s="24" customFormat="1" x14ac:dyDescent="0.2">
      <c r="A21" s="432"/>
      <c r="B21" s="439"/>
      <c r="C21" s="428" t="s">
        <v>99</v>
      </c>
      <c r="D21" s="429">
        <v>1.573</v>
      </c>
      <c r="E21" s="433">
        <v>55.121000000000002</v>
      </c>
      <c r="F21" s="436">
        <v>53.58</v>
      </c>
      <c r="G21" s="443">
        <f t="shared" si="0"/>
        <v>29.533831799999998</v>
      </c>
      <c r="H21" s="444">
        <f t="shared" si="1"/>
        <v>56.694000000000003</v>
      </c>
      <c r="I21" s="432"/>
      <c r="J21" s="432"/>
    </row>
    <row r="22" spans="1:10" s="24" customFormat="1" x14ac:dyDescent="0.2">
      <c r="A22" s="432"/>
      <c r="B22" s="439"/>
      <c r="C22" s="428" t="s">
        <v>100</v>
      </c>
      <c r="D22" s="429">
        <v>0</v>
      </c>
      <c r="E22" s="433">
        <v>80.960999999999999</v>
      </c>
      <c r="F22" s="436">
        <v>24.5</v>
      </c>
      <c r="G22" s="443">
        <f t="shared" si="0"/>
        <v>19.835445</v>
      </c>
      <c r="H22" s="444">
        <f t="shared" si="1"/>
        <v>80.960999999999999</v>
      </c>
      <c r="I22" s="432"/>
      <c r="J22" s="432"/>
    </row>
    <row r="23" spans="1:10" s="24" customFormat="1" x14ac:dyDescent="0.2">
      <c r="A23" s="432"/>
      <c r="B23" s="439"/>
      <c r="C23" s="428" t="s">
        <v>101</v>
      </c>
      <c r="D23" s="429">
        <v>0</v>
      </c>
      <c r="E23" s="433">
        <v>205.44900000000001</v>
      </c>
      <c r="F23" s="436">
        <v>12.91</v>
      </c>
      <c r="G23" s="443">
        <f t="shared" si="0"/>
        <v>26.523465900000001</v>
      </c>
      <c r="H23" s="444">
        <f t="shared" si="1"/>
        <v>205.44900000000001</v>
      </c>
      <c r="I23" s="432"/>
      <c r="J23" s="432"/>
    </row>
    <row r="24" spans="1:10" s="24" customFormat="1" x14ac:dyDescent="0.2">
      <c r="A24" s="432"/>
      <c r="B24" s="439"/>
      <c r="C24" s="428" t="s">
        <v>102</v>
      </c>
      <c r="D24" s="429">
        <v>3.4449999999999998</v>
      </c>
      <c r="E24" s="433">
        <v>394.93799999999999</v>
      </c>
      <c r="F24" s="436">
        <v>19.239999999999998</v>
      </c>
      <c r="G24" s="443">
        <f t="shared" si="0"/>
        <v>75.986071199999984</v>
      </c>
      <c r="H24" s="444">
        <f t="shared" si="1"/>
        <v>398.38299999999998</v>
      </c>
      <c r="I24" s="432"/>
      <c r="J24" s="432"/>
    </row>
    <row r="25" spans="1:10" s="24" customFormat="1" x14ac:dyDescent="0.2">
      <c r="A25" s="432"/>
      <c r="B25" s="439"/>
      <c r="C25" s="428" t="s">
        <v>103</v>
      </c>
      <c r="D25" s="429">
        <v>7.0000000000000001E-3</v>
      </c>
      <c r="E25" s="433">
        <v>195.55799999999999</v>
      </c>
      <c r="F25" s="436">
        <v>17.43</v>
      </c>
      <c r="G25" s="443">
        <f t="shared" si="0"/>
        <v>34.085759400000001</v>
      </c>
      <c r="H25" s="444">
        <f t="shared" si="1"/>
        <v>195.565</v>
      </c>
      <c r="I25" s="432"/>
      <c r="J25" s="432"/>
    </row>
    <row r="26" spans="1:10" s="24" customFormat="1" ht="13.5" thickBot="1" x14ac:dyDescent="0.25">
      <c r="A26" s="432"/>
      <c r="B26" s="294"/>
      <c r="C26" s="434" t="s">
        <v>104</v>
      </c>
      <c r="D26" s="437">
        <v>64.608999999999995</v>
      </c>
      <c r="E26" s="437">
        <v>675.86400000000003</v>
      </c>
      <c r="F26" s="435">
        <v>10.4</v>
      </c>
      <c r="G26" s="333">
        <f t="shared" si="0"/>
        <v>70.289856000000015</v>
      </c>
      <c r="H26" s="341">
        <f t="shared" si="1"/>
        <v>740.47300000000007</v>
      </c>
      <c r="I26" s="432"/>
      <c r="J26" s="432"/>
    </row>
    <row r="27" spans="1:10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0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0" s="24" customFormat="1" x14ac:dyDescent="0.2">
      <c r="B29" s="786" t="s">
        <v>689</v>
      </c>
      <c r="C29" s="787"/>
      <c r="D29" s="787"/>
      <c r="E29" s="787"/>
      <c r="F29" s="787"/>
      <c r="G29" s="787"/>
      <c r="H29" s="787"/>
    </row>
    <row r="30" spans="1:10" s="24" customFormat="1" x14ac:dyDescent="0.2">
      <c r="B30" s="283"/>
      <c r="C30" s="283" t="s">
        <v>687</v>
      </c>
      <c r="D30" s="442" t="s">
        <v>78</v>
      </c>
      <c r="E30" s="442" t="s">
        <v>309</v>
      </c>
      <c r="F30" s="442" t="s">
        <v>82</v>
      </c>
      <c r="G30" s="442" t="s">
        <v>310</v>
      </c>
      <c r="H30" s="442" t="s">
        <v>485</v>
      </c>
    </row>
    <row r="31" spans="1:10" s="23" customFormat="1" x14ac:dyDescent="0.2">
      <c r="B31" s="438" t="s">
        <v>92</v>
      </c>
      <c r="C31" s="428" t="s">
        <v>119</v>
      </c>
      <c r="D31" s="429"/>
      <c r="E31" s="431"/>
      <c r="F31" s="436"/>
      <c r="G31" s="443">
        <f>E31*F31/100</f>
        <v>0</v>
      </c>
      <c r="H31" s="444">
        <f>SUM(D31,E31)</f>
        <v>0</v>
      </c>
    </row>
    <row r="32" spans="1:10" s="23" customFormat="1" x14ac:dyDescent="0.2">
      <c r="B32" s="438"/>
      <c r="C32" s="428" t="s">
        <v>120</v>
      </c>
      <c r="D32" s="429"/>
      <c r="E32" s="431"/>
      <c r="F32" s="436"/>
      <c r="G32" s="443">
        <f t="shared" ref="G32:G37" si="2">E32*F32/100</f>
        <v>0</v>
      </c>
      <c r="H32" s="444">
        <f t="shared" ref="H32:H37" si="3">SUM(D32,E32)</f>
        <v>0</v>
      </c>
    </row>
    <row r="33" spans="2:8" s="23" customFormat="1" x14ac:dyDescent="0.2">
      <c r="B33" s="438"/>
      <c r="C33" s="428" t="s">
        <v>121</v>
      </c>
      <c r="D33" s="429"/>
      <c r="E33" s="431"/>
      <c r="F33" s="436"/>
      <c r="G33" s="443">
        <f t="shared" si="2"/>
        <v>0</v>
      </c>
      <c r="H33" s="444">
        <f t="shared" si="3"/>
        <v>0</v>
      </c>
    </row>
    <row r="34" spans="2:8" s="23" customFormat="1" x14ac:dyDescent="0.2">
      <c r="B34" s="438"/>
      <c r="C34" s="428" t="s">
        <v>122</v>
      </c>
      <c r="D34" s="429"/>
      <c r="E34" s="431"/>
      <c r="F34" s="436"/>
      <c r="G34" s="443">
        <f t="shared" si="2"/>
        <v>0</v>
      </c>
      <c r="H34" s="444">
        <f t="shared" si="3"/>
        <v>0</v>
      </c>
    </row>
    <row r="35" spans="2:8" s="23" customFormat="1" x14ac:dyDescent="0.2">
      <c r="B35" s="438"/>
      <c r="C35" s="428" t="s">
        <v>123</v>
      </c>
      <c r="D35" s="429"/>
      <c r="E35" s="431"/>
      <c r="F35" s="436"/>
      <c r="G35" s="443">
        <f t="shared" si="2"/>
        <v>0</v>
      </c>
      <c r="H35" s="444">
        <f t="shared" si="3"/>
        <v>0</v>
      </c>
    </row>
    <row r="36" spans="2:8" s="23" customFormat="1" x14ac:dyDescent="0.2">
      <c r="B36" s="438"/>
      <c r="C36" s="428" t="s">
        <v>124</v>
      </c>
      <c r="D36" s="429"/>
      <c r="E36" s="431"/>
      <c r="F36" s="436"/>
      <c r="G36" s="443">
        <f t="shared" si="2"/>
        <v>0</v>
      </c>
      <c r="H36" s="444">
        <f t="shared" si="3"/>
        <v>0</v>
      </c>
    </row>
    <row r="37" spans="2:8" s="23" customFormat="1" x14ac:dyDescent="0.2">
      <c r="B37" s="438"/>
      <c r="C37" s="428" t="s">
        <v>125</v>
      </c>
      <c r="D37" s="429"/>
      <c r="E37" s="431"/>
      <c r="F37" s="436"/>
      <c r="G37" s="443">
        <f t="shared" si="2"/>
        <v>0</v>
      </c>
      <c r="H37" s="444">
        <f t="shared" si="3"/>
        <v>0</v>
      </c>
    </row>
    <row r="38" spans="2:8" s="23" customFormat="1" x14ac:dyDescent="0.2">
      <c r="B38" s="438"/>
      <c r="C38" s="428"/>
      <c r="D38" s="429"/>
      <c r="E38" s="431"/>
      <c r="F38" s="436"/>
      <c r="G38" s="445"/>
      <c r="H38" s="446"/>
    </row>
    <row r="39" spans="2:8" s="23" customFormat="1" x14ac:dyDescent="0.2">
      <c r="B39" s="438" t="s">
        <v>105</v>
      </c>
      <c r="C39" s="428" t="s">
        <v>119</v>
      </c>
      <c r="D39" s="429"/>
      <c r="E39" s="431"/>
      <c r="F39" s="436"/>
      <c r="G39" s="443">
        <f>E39*F39/100</f>
        <v>0</v>
      </c>
      <c r="H39" s="444">
        <f>SUM(D39,E39)</f>
        <v>0</v>
      </c>
    </row>
    <row r="40" spans="2:8" s="23" customFormat="1" x14ac:dyDescent="0.2">
      <c r="B40" s="438"/>
      <c r="C40" s="428" t="s">
        <v>120</v>
      </c>
      <c r="D40" s="429"/>
      <c r="E40" s="431"/>
      <c r="F40" s="436"/>
      <c r="G40" s="443">
        <f t="shared" ref="G40:G45" si="4">E40*F40/100</f>
        <v>0</v>
      </c>
      <c r="H40" s="444">
        <f t="shared" ref="H40:H45" si="5">SUM(D40,E40)</f>
        <v>0</v>
      </c>
    </row>
    <row r="41" spans="2:8" s="23" customFormat="1" x14ac:dyDescent="0.2">
      <c r="B41" s="438"/>
      <c r="C41" s="428" t="s">
        <v>121</v>
      </c>
      <c r="D41" s="429"/>
      <c r="E41" s="431"/>
      <c r="F41" s="436"/>
      <c r="G41" s="443">
        <f t="shared" si="4"/>
        <v>0</v>
      </c>
      <c r="H41" s="444">
        <f t="shared" si="5"/>
        <v>0</v>
      </c>
    </row>
    <row r="42" spans="2:8" s="23" customFormat="1" x14ac:dyDescent="0.2">
      <c r="B42" s="438"/>
      <c r="C42" s="428" t="s">
        <v>122</v>
      </c>
      <c r="D42" s="429"/>
      <c r="E42" s="431"/>
      <c r="F42" s="436"/>
      <c r="G42" s="443">
        <f t="shared" si="4"/>
        <v>0</v>
      </c>
      <c r="H42" s="444">
        <f t="shared" si="5"/>
        <v>0</v>
      </c>
    </row>
    <row r="43" spans="2:8" s="23" customFormat="1" x14ac:dyDescent="0.2">
      <c r="B43" s="438"/>
      <c r="C43" s="428" t="s">
        <v>123</v>
      </c>
      <c r="D43" s="429"/>
      <c r="E43" s="431"/>
      <c r="F43" s="436"/>
      <c r="G43" s="443">
        <f t="shared" si="4"/>
        <v>0</v>
      </c>
      <c r="H43" s="444">
        <f t="shared" si="5"/>
        <v>0</v>
      </c>
    </row>
    <row r="44" spans="2:8" s="23" customFormat="1" x14ac:dyDescent="0.2">
      <c r="B44" s="438"/>
      <c r="C44" s="428" t="s">
        <v>124</v>
      </c>
      <c r="D44" s="429"/>
      <c r="E44" s="431"/>
      <c r="F44" s="436"/>
      <c r="G44" s="443">
        <f t="shared" si="4"/>
        <v>0</v>
      </c>
      <c r="H44" s="444">
        <f t="shared" si="5"/>
        <v>0</v>
      </c>
    </row>
    <row r="45" spans="2:8" s="23" customFormat="1" x14ac:dyDescent="0.2">
      <c r="B45" s="438"/>
      <c r="C45" s="428" t="s">
        <v>125</v>
      </c>
      <c r="D45" s="429"/>
      <c r="E45" s="431"/>
      <c r="F45" s="436"/>
      <c r="G45" s="443">
        <f t="shared" si="4"/>
        <v>0</v>
      </c>
      <c r="H45" s="444">
        <f t="shared" si="5"/>
        <v>0</v>
      </c>
    </row>
    <row r="46" spans="2:8" s="23" customFormat="1" x14ac:dyDescent="0.2">
      <c r="B46" s="438"/>
      <c r="C46" s="428"/>
      <c r="D46" s="429"/>
      <c r="E46" s="431"/>
      <c r="F46" s="436"/>
      <c r="G46" s="445"/>
      <c r="H46" s="446"/>
    </row>
    <row r="47" spans="2:8" s="23" customFormat="1" x14ac:dyDescent="0.2">
      <c r="B47" s="438" t="s">
        <v>106</v>
      </c>
      <c r="C47" s="428" t="s">
        <v>119</v>
      </c>
      <c r="D47" s="429"/>
      <c r="E47" s="431"/>
      <c r="F47" s="436"/>
      <c r="G47" s="443">
        <f>E47*F47/100</f>
        <v>0</v>
      </c>
      <c r="H47" s="444">
        <f>SUM(D47,E47)</f>
        <v>0</v>
      </c>
    </row>
    <row r="48" spans="2:8" s="23" customFormat="1" x14ac:dyDescent="0.2">
      <c r="B48" s="438"/>
      <c r="C48" s="428" t="s">
        <v>120</v>
      </c>
      <c r="D48" s="429"/>
      <c r="E48" s="431"/>
      <c r="F48" s="436"/>
      <c r="G48" s="443">
        <f t="shared" ref="G48:G53" si="6">E48*F48/100</f>
        <v>0</v>
      </c>
      <c r="H48" s="444">
        <f t="shared" ref="H48:H53" si="7">SUM(D48,E48)</f>
        <v>0</v>
      </c>
    </row>
    <row r="49" spans="2:8" s="23" customFormat="1" x14ac:dyDescent="0.2">
      <c r="B49" s="438"/>
      <c r="C49" s="428" t="s">
        <v>121</v>
      </c>
      <c r="D49" s="429"/>
      <c r="E49" s="431"/>
      <c r="F49" s="436"/>
      <c r="G49" s="443">
        <f t="shared" si="6"/>
        <v>0</v>
      </c>
      <c r="H49" s="444">
        <f t="shared" si="7"/>
        <v>0</v>
      </c>
    </row>
    <row r="50" spans="2:8" s="23" customFormat="1" x14ac:dyDescent="0.2">
      <c r="B50" s="438"/>
      <c r="C50" s="428" t="s">
        <v>122</v>
      </c>
      <c r="D50" s="429"/>
      <c r="E50" s="431"/>
      <c r="F50" s="436"/>
      <c r="G50" s="443">
        <f t="shared" si="6"/>
        <v>0</v>
      </c>
      <c r="H50" s="444">
        <f t="shared" si="7"/>
        <v>0</v>
      </c>
    </row>
    <row r="51" spans="2:8" s="23" customFormat="1" x14ac:dyDescent="0.2">
      <c r="B51" s="438"/>
      <c r="C51" s="428" t="s">
        <v>123</v>
      </c>
      <c r="D51" s="429"/>
      <c r="E51" s="431"/>
      <c r="F51" s="436"/>
      <c r="G51" s="443">
        <f t="shared" si="6"/>
        <v>0</v>
      </c>
      <c r="H51" s="444">
        <f t="shared" si="7"/>
        <v>0</v>
      </c>
    </row>
    <row r="52" spans="2:8" s="23" customFormat="1" x14ac:dyDescent="0.2">
      <c r="B52" s="438"/>
      <c r="C52" s="428" t="s">
        <v>124</v>
      </c>
      <c r="D52" s="429"/>
      <c r="E52" s="431"/>
      <c r="F52" s="436"/>
      <c r="G52" s="443">
        <f t="shared" si="6"/>
        <v>0</v>
      </c>
      <c r="H52" s="444">
        <f t="shared" si="7"/>
        <v>0</v>
      </c>
    </row>
    <row r="53" spans="2:8" s="23" customFormat="1" ht="13.5" thickBot="1" x14ac:dyDescent="0.25">
      <c r="B53" s="294"/>
      <c r="C53" s="434" t="s">
        <v>125</v>
      </c>
      <c r="D53" s="437"/>
      <c r="E53" s="437"/>
      <c r="F53" s="435"/>
      <c r="G53" s="333">
        <f t="shared" si="6"/>
        <v>0</v>
      </c>
      <c r="H53" s="341">
        <f t="shared" si="7"/>
        <v>0</v>
      </c>
    </row>
    <row r="54" spans="2:8" s="23" customFormat="1" x14ac:dyDescent="0.2">
      <c r="C54" s="24"/>
      <c r="D54" s="273"/>
      <c r="E54" s="273"/>
      <c r="F54" s="24"/>
      <c r="G54" s="24"/>
    </row>
    <row r="55" spans="2:8" s="23" customFormat="1" x14ac:dyDescent="0.2"/>
    <row r="56" spans="2:8" s="23" customFormat="1" x14ac:dyDescent="0.2">
      <c r="B56" s="786" t="s">
        <v>689</v>
      </c>
      <c r="C56" s="787"/>
      <c r="D56" s="787"/>
      <c r="E56" s="787"/>
      <c r="F56" s="787"/>
      <c r="G56" s="787"/>
      <c r="H56" s="787"/>
    </row>
    <row r="57" spans="2:8" s="23" customFormat="1" ht="25.5" x14ac:dyDescent="0.2">
      <c r="B57" s="283"/>
      <c r="C57" s="530" t="s">
        <v>688</v>
      </c>
      <c r="D57" s="442" t="s">
        <v>78</v>
      </c>
      <c r="E57" s="442" t="s">
        <v>309</v>
      </c>
      <c r="F57" s="442" t="s">
        <v>82</v>
      </c>
      <c r="G57" s="442" t="s">
        <v>310</v>
      </c>
      <c r="H57" s="442" t="s">
        <v>485</v>
      </c>
    </row>
    <row r="58" spans="2:8" s="23" customFormat="1" x14ac:dyDescent="0.2">
      <c r="B58" s="438" t="s">
        <v>92</v>
      </c>
      <c r="C58" s="428" t="s">
        <v>127</v>
      </c>
      <c r="D58" s="429"/>
      <c r="E58" s="431"/>
      <c r="F58" s="436"/>
      <c r="G58" s="443">
        <f>E58*F58/100</f>
        <v>0</v>
      </c>
      <c r="H58" s="444">
        <f t="shared" ref="H58:H86" si="8">SUM(D58,E58)</f>
        <v>0</v>
      </c>
    </row>
    <row r="59" spans="2:8" s="23" customFormat="1" x14ac:dyDescent="0.2">
      <c r="B59" s="438"/>
      <c r="C59" s="428" t="s">
        <v>128</v>
      </c>
      <c r="D59" s="429"/>
      <c r="E59" s="431"/>
      <c r="F59" s="436"/>
      <c r="G59" s="443">
        <f t="shared" ref="G59:G66" si="9">E59*F59/100</f>
        <v>0</v>
      </c>
      <c r="H59" s="444">
        <f t="shared" si="8"/>
        <v>0</v>
      </c>
    </row>
    <row r="60" spans="2:8" s="23" customFormat="1" x14ac:dyDescent="0.2">
      <c r="B60" s="438"/>
      <c r="C60" s="428" t="s">
        <v>129</v>
      </c>
      <c r="D60" s="429"/>
      <c r="E60" s="431"/>
      <c r="F60" s="436"/>
      <c r="G60" s="443">
        <f t="shared" si="9"/>
        <v>0</v>
      </c>
      <c r="H60" s="444">
        <f t="shared" si="8"/>
        <v>0</v>
      </c>
    </row>
    <row r="61" spans="2:8" s="23" customFormat="1" x14ac:dyDescent="0.2">
      <c r="B61" s="438"/>
      <c r="C61" s="428" t="s">
        <v>130</v>
      </c>
      <c r="D61" s="429"/>
      <c r="E61" s="431"/>
      <c r="F61" s="436"/>
      <c r="G61" s="443">
        <f t="shared" si="9"/>
        <v>0</v>
      </c>
      <c r="H61" s="444">
        <f t="shared" si="8"/>
        <v>0</v>
      </c>
    </row>
    <row r="62" spans="2:8" s="23" customFormat="1" x14ac:dyDescent="0.2">
      <c r="B62" s="438"/>
      <c r="C62" s="428" t="s">
        <v>131</v>
      </c>
      <c r="D62" s="429"/>
      <c r="E62" s="431"/>
      <c r="F62" s="436"/>
      <c r="G62" s="443">
        <f t="shared" si="9"/>
        <v>0</v>
      </c>
      <c r="H62" s="444">
        <f t="shared" si="8"/>
        <v>0</v>
      </c>
    </row>
    <row r="63" spans="2:8" s="23" customFormat="1" x14ac:dyDescent="0.2">
      <c r="B63" s="438"/>
      <c r="C63" s="428" t="s">
        <v>132</v>
      </c>
      <c r="D63" s="429"/>
      <c r="E63" s="431"/>
      <c r="F63" s="436"/>
      <c r="G63" s="443">
        <f t="shared" si="9"/>
        <v>0</v>
      </c>
      <c r="H63" s="444">
        <f t="shared" si="8"/>
        <v>0</v>
      </c>
    </row>
    <row r="64" spans="2:8" s="23" customFormat="1" x14ac:dyDescent="0.2">
      <c r="B64" s="438"/>
      <c r="C64" s="428" t="s">
        <v>133</v>
      </c>
      <c r="D64" s="429"/>
      <c r="E64" s="431"/>
      <c r="F64" s="436"/>
      <c r="G64" s="443">
        <f t="shared" si="9"/>
        <v>0</v>
      </c>
      <c r="H64" s="444">
        <f t="shared" si="8"/>
        <v>0</v>
      </c>
    </row>
    <row r="65" spans="2:8" s="23" customFormat="1" x14ac:dyDescent="0.2">
      <c r="B65" s="438"/>
      <c r="C65" s="428" t="s">
        <v>134</v>
      </c>
      <c r="D65" s="429"/>
      <c r="E65" s="431"/>
      <c r="F65" s="436"/>
      <c r="G65" s="443">
        <f t="shared" si="9"/>
        <v>0</v>
      </c>
      <c r="H65" s="444">
        <f t="shared" si="8"/>
        <v>0</v>
      </c>
    </row>
    <row r="66" spans="2:8" s="23" customFormat="1" x14ac:dyDescent="0.2">
      <c r="B66" s="438"/>
      <c r="C66" s="428" t="s">
        <v>135</v>
      </c>
      <c r="D66" s="429"/>
      <c r="E66" s="431"/>
      <c r="F66" s="436"/>
      <c r="G66" s="443">
        <f t="shared" si="9"/>
        <v>0</v>
      </c>
      <c r="H66" s="444">
        <f t="shared" si="8"/>
        <v>0</v>
      </c>
    </row>
    <row r="67" spans="2:8" s="23" customFormat="1" x14ac:dyDescent="0.2">
      <c r="B67" s="438"/>
      <c r="C67" s="428"/>
      <c r="D67" s="429"/>
      <c r="E67" s="431"/>
      <c r="F67" s="436"/>
      <c r="G67" s="431"/>
      <c r="H67" s="440"/>
    </row>
    <row r="68" spans="2:8" s="23" customFormat="1" x14ac:dyDescent="0.2">
      <c r="B68" s="438" t="s">
        <v>105</v>
      </c>
      <c r="C68" s="428" t="s">
        <v>127</v>
      </c>
      <c r="D68" s="429"/>
      <c r="E68" s="431"/>
      <c r="F68" s="436"/>
      <c r="G68" s="443">
        <f t="shared" ref="G68:G76" si="10">E68*F68/100</f>
        <v>0</v>
      </c>
      <c r="H68" s="444">
        <f t="shared" si="8"/>
        <v>0</v>
      </c>
    </row>
    <row r="69" spans="2:8" s="23" customFormat="1" x14ac:dyDescent="0.2">
      <c r="B69" s="438"/>
      <c r="C69" s="428" t="s">
        <v>128</v>
      </c>
      <c r="D69" s="429"/>
      <c r="E69" s="431"/>
      <c r="F69" s="436"/>
      <c r="G69" s="443">
        <f t="shared" si="10"/>
        <v>0</v>
      </c>
      <c r="H69" s="444">
        <f t="shared" si="8"/>
        <v>0</v>
      </c>
    </row>
    <row r="70" spans="2:8" s="23" customFormat="1" x14ac:dyDescent="0.2">
      <c r="B70" s="438"/>
      <c r="C70" s="428" t="s">
        <v>129</v>
      </c>
      <c r="D70" s="429"/>
      <c r="E70" s="431"/>
      <c r="F70" s="436"/>
      <c r="G70" s="443">
        <f t="shared" si="10"/>
        <v>0</v>
      </c>
      <c r="H70" s="444">
        <f t="shared" si="8"/>
        <v>0</v>
      </c>
    </row>
    <row r="71" spans="2:8" s="23" customFormat="1" x14ac:dyDescent="0.2">
      <c r="B71" s="438"/>
      <c r="C71" s="428" t="s">
        <v>130</v>
      </c>
      <c r="D71" s="429"/>
      <c r="E71" s="431"/>
      <c r="F71" s="436"/>
      <c r="G71" s="443">
        <f t="shared" si="10"/>
        <v>0</v>
      </c>
      <c r="H71" s="444">
        <f t="shared" si="8"/>
        <v>0</v>
      </c>
    </row>
    <row r="72" spans="2:8" s="23" customFormat="1" x14ac:dyDescent="0.2">
      <c r="B72" s="438"/>
      <c r="C72" s="428" t="s">
        <v>131</v>
      </c>
      <c r="D72" s="429"/>
      <c r="E72" s="431"/>
      <c r="F72" s="436"/>
      <c r="G72" s="443">
        <f t="shared" si="10"/>
        <v>0</v>
      </c>
      <c r="H72" s="444">
        <f t="shared" si="8"/>
        <v>0</v>
      </c>
    </row>
    <row r="73" spans="2:8" s="23" customFormat="1" x14ac:dyDescent="0.2">
      <c r="B73" s="438"/>
      <c r="C73" s="428" t="s">
        <v>132</v>
      </c>
      <c r="D73" s="429"/>
      <c r="E73" s="431"/>
      <c r="F73" s="436"/>
      <c r="G73" s="443">
        <f t="shared" si="10"/>
        <v>0</v>
      </c>
      <c r="H73" s="444">
        <f t="shared" si="8"/>
        <v>0</v>
      </c>
    </row>
    <row r="74" spans="2:8" s="23" customFormat="1" x14ac:dyDescent="0.2">
      <c r="B74" s="438"/>
      <c r="C74" s="428" t="s">
        <v>133</v>
      </c>
      <c r="D74" s="429"/>
      <c r="E74" s="431"/>
      <c r="F74" s="436"/>
      <c r="G74" s="443">
        <f t="shared" si="10"/>
        <v>0</v>
      </c>
      <c r="H74" s="444">
        <f t="shared" si="8"/>
        <v>0</v>
      </c>
    </row>
    <row r="75" spans="2:8" s="23" customFormat="1" x14ac:dyDescent="0.2">
      <c r="B75" s="438"/>
      <c r="C75" s="428" t="s">
        <v>134</v>
      </c>
      <c r="D75" s="429"/>
      <c r="E75" s="431"/>
      <c r="F75" s="436"/>
      <c r="G75" s="443">
        <f t="shared" si="10"/>
        <v>0</v>
      </c>
      <c r="H75" s="444">
        <f t="shared" si="8"/>
        <v>0</v>
      </c>
    </row>
    <row r="76" spans="2:8" s="23" customFormat="1" x14ac:dyDescent="0.2">
      <c r="B76" s="438"/>
      <c r="C76" s="428" t="s">
        <v>135</v>
      </c>
      <c r="D76" s="429"/>
      <c r="E76" s="431"/>
      <c r="F76" s="436"/>
      <c r="G76" s="443">
        <f t="shared" si="10"/>
        <v>0</v>
      </c>
      <c r="H76" s="444">
        <f t="shared" si="8"/>
        <v>0</v>
      </c>
    </row>
    <row r="77" spans="2:8" s="23" customFormat="1" x14ac:dyDescent="0.2">
      <c r="B77" s="438"/>
      <c r="C77" s="428"/>
      <c r="D77" s="429"/>
      <c r="E77" s="431"/>
      <c r="F77" s="436"/>
      <c r="G77" s="431"/>
      <c r="H77" s="440"/>
    </row>
    <row r="78" spans="2:8" s="23" customFormat="1" x14ac:dyDescent="0.2">
      <c r="B78" s="438" t="s">
        <v>106</v>
      </c>
      <c r="C78" s="428" t="s">
        <v>127</v>
      </c>
      <c r="D78" s="429"/>
      <c r="E78" s="431"/>
      <c r="F78" s="436"/>
      <c r="G78" s="443">
        <f t="shared" ref="G78:G86" si="11">E78*F78/100</f>
        <v>0</v>
      </c>
      <c r="H78" s="444">
        <f t="shared" si="8"/>
        <v>0</v>
      </c>
    </row>
    <row r="79" spans="2:8" s="23" customFormat="1" x14ac:dyDescent="0.2">
      <c r="B79" s="438"/>
      <c r="C79" s="428" t="s">
        <v>128</v>
      </c>
      <c r="D79" s="429"/>
      <c r="E79" s="431"/>
      <c r="F79" s="436"/>
      <c r="G79" s="443">
        <f t="shared" si="11"/>
        <v>0</v>
      </c>
      <c r="H79" s="444">
        <f t="shared" si="8"/>
        <v>0</v>
      </c>
    </row>
    <row r="80" spans="2:8" s="23" customFormat="1" x14ac:dyDescent="0.2">
      <c r="B80" s="438"/>
      <c r="C80" s="428" t="s">
        <v>129</v>
      </c>
      <c r="D80" s="429"/>
      <c r="E80" s="431"/>
      <c r="F80" s="436"/>
      <c r="G80" s="443">
        <f t="shared" si="11"/>
        <v>0</v>
      </c>
      <c r="H80" s="444">
        <f t="shared" si="8"/>
        <v>0</v>
      </c>
    </row>
    <row r="81" spans="2:8" s="23" customFormat="1" x14ac:dyDescent="0.2">
      <c r="B81" s="438"/>
      <c r="C81" s="428" t="s">
        <v>130</v>
      </c>
      <c r="D81" s="429"/>
      <c r="E81" s="431"/>
      <c r="F81" s="436"/>
      <c r="G81" s="443">
        <f t="shared" si="11"/>
        <v>0</v>
      </c>
      <c r="H81" s="444">
        <f t="shared" si="8"/>
        <v>0</v>
      </c>
    </row>
    <row r="82" spans="2:8" s="23" customFormat="1" x14ac:dyDescent="0.2">
      <c r="B82" s="438"/>
      <c r="C82" s="428" t="s">
        <v>131</v>
      </c>
      <c r="D82" s="429"/>
      <c r="E82" s="431"/>
      <c r="F82" s="436"/>
      <c r="G82" s="443">
        <f t="shared" si="11"/>
        <v>0</v>
      </c>
      <c r="H82" s="444">
        <f t="shared" si="8"/>
        <v>0</v>
      </c>
    </row>
    <row r="83" spans="2:8" s="23" customFormat="1" x14ac:dyDescent="0.2">
      <c r="B83" s="438"/>
      <c r="C83" s="428" t="s">
        <v>132</v>
      </c>
      <c r="D83" s="429"/>
      <c r="E83" s="431"/>
      <c r="F83" s="436"/>
      <c r="G83" s="443">
        <f t="shared" si="11"/>
        <v>0</v>
      </c>
      <c r="H83" s="444">
        <f t="shared" si="8"/>
        <v>0</v>
      </c>
    </row>
    <row r="84" spans="2:8" s="23" customFormat="1" x14ac:dyDescent="0.2">
      <c r="B84" s="438"/>
      <c r="C84" s="428" t="s">
        <v>133</v>
      </c>
      <c r="D84" s="429"/>
      <c r="E84" s="431"/>
      <c r="F84" s="436"/>
      <c r="G84" s="443">
        <f t="shared" si="11"/>
        <v>0</v>
      </c>
      <c r="H84" s="444">
        <f t="shared" si="8"/>
        <v>0</v>
      </c>
    </row>
    <row r="85" spans="2:8" s="23" customFormat="1" x14ac:dyDescent="0.2">
      <c r="B85" s="438"/>
      <c r="C85" s="428" t="s">
        <v>134</v>
      </c>
      <c r="D85" s="429"/>
      <c r="E85" s="431"/>
      <c r="F85" s="436"/>
      <c r="G85" s="443">
        <f t="shared" si="11"/>
        <v>0</v>
      </c>
      <c r="H85" s="444">
        <f t="shared" si="8"/>
        <v>0</v>
      </c>
    </row>
    <row r="86" spans="2:8" ht="13.5" thickBot="1" x14ac:dyDescent="0.25">
      <c r="B86" s="294"/>
      <c r="C86" s="434" t="s">
        <v>135</v>
      </c>
      <c r="D86" s="437"/>
      <c r="E86" s="437"/>
      <c r="F86" s="435"/>
      <c r="G86" s="333">
        <f t="shared" si="11"/>
        <v>0</v>
      </c>
      <c r="H86" s="341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7" tint="0.59999389629810485"/>
  </sheetPr>
  <dimension ref="B3:F31"/>
  <sheetViews>
    <sheetView topLeftCell="A7" workbookViewId="0">
      <selection activeCell="B5" sqref="B5:F31"/>
    </sheetView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137</v>
      </c>
      <c r="C3" t="s">
        <v>438</v>
      </c>
    </row>
    <row r="5" spans="2:6" ht="15" customHeight="1" x14ac:dyDescent="0.2">
      <c r="B5" s="848" t="s">
        <v>77</v>
      </c>
      <c r="C5" s="172" t="s">
        <v>78</v>
      </c>
      <c r="D5" s="850" t="s">
        <v>79</v>
      </c>
      <c r="E5" s="850"/>
      <c r="F5" s="248" t="s">
        <v>80</v>
      </c>
    </row>
    <row r="6" spans="2:6" ht="30" customHeight="1" x14ac:dyDescent="0.2">
      <c r="B6" s="849"/>
      <c r="C6" s="171" t="s">
        <v>326</v>
      </c>
      <c r="D6" s="171" t="s">
        <v>326</v>
      </c>
      <c r="E6" s="214" t="s">
        <v>82</v>
      </c>
      <c r="F6" s="249" t="s">
        <v>326</v>
      </c>
    </row>
    <row r="7" spans="2:6" ht="15" customHeight="1" x14ac:dyDescent="0.2">
      <c r="B7" s="217" t="s">
        <v>83</v>
      </c>
      <c r="C7" s="218"/>
      <c r="D7" s="218"/>
      <c r="E7" s="218"/>
      <c r="F7" s="218"/>
    </row>
    <row r="8" spans="2:6" ht="15" customHeight="1" x14ac:dyDescent="0.2">
      <c r="B8" s="219" t="s">
        <v>84</v>
      </c>
      <c r="C8" s="43">
        <f>'Section 3 data'!$D$8</f>
        <v>704.50099999999998</v>
      </c>
      <c r="D8" s="44">
        <f>'Section 3 data'!$E$8</f>
        <v>1707.905</v>
      </c>
      <c r="E8" s="202">
        <f>'Section 3 data'!$F$8</f>
        <v>17.54</v>
      </c>
      <c r="F8" s="203">
        <f>SUM(C8,D8)</f>
        <v>2412.4059999999999</v>
      </c>
    </row>
    <row r="9" spans="2:6" ht="15" customHeight="1" x14ac:dyDescent="0.2">
      <c r="B9" s="219" t="s">
        <v>85</v>
      </c>
      <c r="C9" s="43">
        <f>'Section 3 data'!$D$9</f>
        <v>666.45</v>
      </c>
      <c r="D9" s="44">
        <f>'Section 3 data'!$E$9</f>
        <v>1044.6590000000001</v>
      </c>
      <c r="E9" s="202">
        <f>'Section 3 data'!$F$9</f>
        <v>14.27</v>
      </c>
      <c r="F9" s="203">
        <f t="shared" ref="F9:F16" si="0">SUM(C9,D9)</f>
        <v>1711.1090000000002</v>
      </c>
    </row>
    <row r="10" spans="2:6" ht="15" customHeight="1" x14ac:dyDescent="0.2">
      <c r="B10" s="219" t="s">
        <v>86</v>
      </c>
      <c r="C10" s="43">
        <f>'Section 3 data'!$D$10</f>
        <v>118.026</v>
      </c>
      <c r="D10" s="44">
        <f>'Section 3 data'!$E$10</f>
        <v>390.55200000000002</v>
      </c>
      <c r="E10" s="202">
        <f>'Section 3 data'!$F$10</f>
        <v>36.380000000000003</v>
      </c>
      <c r="F10" s="203">
        <f t="shared" si="0"/>
        <v>508.57800000000003</v>
      </c>
    </row>
    <row r="11" spans="2:6" ht="15" customHeight="1" x14ac:dyDescent="0.2">
      <c r="B11" s="219" t="s">
        <v>87</v>
      </c>
      <c r="C11" s="43">
        <f>'Section 3 data'!$D$11</f>
        <v>98.161000000000001</v>
      </c>
      <c r="D11" s="44">
        <f>'Section 3 data'!$E$11</f>
        <v>462.46199999999999</v>
      </c>
      <c r="E11" s="202">
        <f>'Section 3 data'!$F$11</f>
        <v>20.440000000000001</v>
      </c>
      <c r="F11" s="203">
        <f t="shared" si="0"/>
        <v>560.62300000000005</v>
      </c>
    </row>
    <row r="12" spans="2:6" ht="15" customHeight="1" x14ac:dyDescent="0.2">
      <c r="B12" s="219" t="s">
        <v>88</v>
      </c>
      <c r="C12" s="43">
        <f>'Section 3 data'!$D$12</f>
        <v>465.63200000000001</v>
      </c>
      <c r="D12" s="44">
        <f>'Section 3 data'!$E$12</f>
        <v>1591.922</v>
      </c>
      <c r="E12" s="202">
        <f>'Section 3 data'!$F$12</f>
        <v>11.37</v>
      </c>
      <c r="F12" s="203">
        <f t="shared" si="0"/>
        <v>2057.5540000000001</v>
      </c>
    </row>
    <row r="13" spans="2:6" ht="15" customHeight="1" x14ac:dyDescent="0.2">
      <c r="B13" s="219" t="s">
        <v>89</v>
      </c>
      <c r="C13" s="43">
        <f>'Section 3 data'!$D$13</f>
        <v>87.858000000000004</v>
      </c>
      <c r="D13" s="44">
        <f>'Section 3 data'!$E$13</f>
        <v>212.34899999999999</v>
      </c>
      <c r="E13" s="202">
        <f>'Section 3 data'!$F$13</f>
        <v>39.32</v>
      </c>
      <c r="F13" s="203">
        <f t="shared" si="0"/>
        <v>300.20699999999999</v>
      </c>
    </row>
    <row r="14" spans="2:6" ht="15" customHeight="1" x14ac:dyDescent="0.2">
      <c r="B14" s="219" t="s">
        <v>90</v>
      </c>
      <c r="C14" s="43">
        <f>'Section 3 data'!$D$14</f>
        <v>171.988</v>
      </c>
      <c r="D14" s="44">
        <f>'Section 3 data'!$E$14</f>
        <v>349.19099999999997</v>
      </c>
      <c r="E14" s="202">
        <f>'Section 3 data'!$F$14</f>
        <v>29.95</v>
      </c>
      <c r="F14" s="203">
        <f t="shared" si="0"/>
        <v>521.17899999999997</v>
      </c>
    </row>
    <row r="15" spans="2:6" ht="15" customHeight="1" x14ac:dyDescent="0.2">
      <c r="B15" s="219" t="s">
        <v>91</v>
      </c>
      <c r="C15" s="43">
        <f>'Section 3 data'!$D$15</f>
        <v>93.808000000000007</v>
      </c>
      <c r="D15" s="44">
        <f>'Section 3 data'!$E$15</f>
        <v>205.22499999999999</v>
      </c>
      <c r="E15" s="202">
        <f>'Section 3 data'!$F$15</f>
        <v>25.07</v>
      </c>
      <c r="F15" s="203">
        <f t="shared" si="0"/>
        <v>299.03300000000002</v>
      </c>
    </row>
    <row r="16" spans="2:6" ht="15" customHeight="1" x14ac:dyDescent="0.2">
      <c r="B16" s="223" t="s">
        <v>92</v>
      </c>
      <c r="C16" s="204">
        <f>'Section 3 data'!$D$6</f>
        <v>2406.424</v>
      </c>
      <c r="D16" s="205">
        <f>'Section 3 data'!$E$6</f>
        <v>5977.9780000000001</v>
      </c>
      <c r="E16" s="206">
        <f>'Section 3 data'!$F$6</f>
        <v>6.12</v>
      </c>
      <c r="F16" s="207">
        <f t="shared" si="0"/>
        <v>8384.402</v>
      </c>
    </row>
    <row r="17" spans="2:6" ht="15" customHeight="1" x14ac:dyDescent="0.2">
      <c r="B17" s="217" t="s">
        <v>93</v>
      </c>
      <c r="C17" s="201"/>
      <c r="D17" s="201"/>
      <c r="E17" s="708"/>
      <c r="F17" s="201"/>
    </row>
    <row r="18" spans="2:6" ht="15" customHeight="1" x14ac:dyDescent="0.2">
      <c r="B18" s="219" t="s">
        <v>94</v>
      </c>
      <c r="C18" s="43">
        <f>'Section 3 data'!$D$16</f>
        <v>63.856999999999999</v>
      </c>
      <c r="D18" s="44">
        <f>'Section 3 data'!$E$16</f>
        <v>2671.6669999999999</v>
      </c>
      <c r="E18" s="202">
        <f>'Section 3 data'!$F$16</f>
        <v>12.33</v>
      </c>
      <c r="F18" s="203">
        <f t="shared" ref="F18:F29" si="1">SUM(C18,D18)</f>
        <v>2735.5239999999999</v>
      </c>
    </row>
    <row r="19" spans="2:6" ht="15" customHeight="1" x14ac:dyDescent="0.2">
      <c r="B19" s="219" t="s">
        <v>95</v>
      </c>
      <c r="C19" s="43">
        <f>'Section 3 data'!$D$17</f>
        <v>55.956000000000003</v>
      </c>
      <c r="D19" s="44">
        <f>'Section 3 data'!$E$17</f>
        <v>1589.5309999999999</v>
      </c>
      <c r="E19" s="202">
        <f>'Section 3 data'!$F$17</f>
        <v>14.57</v>
      </c>
      <c r="F19" s="203">
        <f t="shared" si="1"/>
        <v>1645.4869999999999</v>
      </c>
    </row>
    <row r="20" spans="2:6" ht="15" customHeight="1" x14ac:dyDescent="0.2">
      <c r="B20" s="219" t="s">
        <v>96</v>
      </c>
      <c r="C20" s="43">
        <f>'Section 3 data'!$D$18</f>
        <v>41.279000000000003</v>
      </c>
      <c r="D20" s="44">
        <f>'Section 3 data'!$E$18</f>
        <v>2779.768</v>
      </c>
      <c r="E20" s="202">
        <f>'Section 3 data'!$F$18</f>
        <v>11.25</v>
      </c>
      <c r="F20" s="203">
        <f t="shared" si="1"/>
        <v>2821.047</v>
      </c>
    </row>
    <row r="21" spans="2:6" ht="15" customHeight="1" x14ac:dyDescent="0.2">
      <c r="B21" s="219" t="s">
        <v>97</v>
      </c>
      <c r="C21" s="43">
        <f>'Section 3 data'!$D$19</f>
        <v>31.315999999999999</v>
      </c>
      <c r="D21" s="44">
        <f>'Section 3 data'!$E$19</f>
        <v>1518.183</v>
      </c>
      <c r="E21" s="202">
        <f>'Section 3 data'!$F$19</f>
        <v>11.24</v>
      </c>
      <c r="F21" s="203">
        <f t="shared" si="1"/>
        <v>1549.499</v>
      </c>
    </row>
    <row r="22" spans="2:6" ht="15" customHeight="1" x14ac:dyDescent="0.2">
      <c r="B22" s="219" t="s">
        <v>98</v>
      </c>
      <c r="C22" s="43">
        <f>'Section 3 data'!$D$20</f>
        <v>63.13</v>
      </c>
      <c r="D22" s="44">
        <f>'Section 3 data'!$E$20</f>
        <v>982.51099999999997</v>
      </c>
      <c r="E22" s="202">
        <f>'Section 3 data'!$F$20</f>
        <v>11.6</v>
      </c>
      <c r="F22" s="203">
        <f t="shared" si="1"/>
        <v>1045.6410000000001</v>
      </c>
    </row>
    <row r="23" spans="2:6" ht="15" customHeight="1" x14ac:dyDescent="0.2">
      <c r="B23" s="219" t="s">
        <v>99</v>
      </c>
      <c r="C23" s="43">
        <f>'Section 3 data'!$D$21</f>
        <v>1.9730000000000001</v>
      </c>
      <c r="D23" s="44">
        <f>'Section 3 data'!$E$21</f>
        <v>75.024000000000001</v>
      </c>
      <c r="E23" s="202">
        <f>'Section 3 data'!$F$21</f>
        <v>55.57</v>
      </c>
      <c r="F23" s="203">
        <f t="shared" si="1"/>
        <v>76.997</v>
      </c>
    </row>
    <row r="24" spans="2:6" ht="15" customHeight="1" x14ac:dyDescent="0.2">
      <c r="B24" s="219" t="s">
        <v>100</v>
      </c>
      <c r="C24" s="43">
        <f>'Section 3 data'!$D$22</f>
        <v>0</v>
      </c>
      <c r="D24" s="44">
        <f>'Section 3 data'!$E$22</f>
        <v>79.879000000000005</v>
      </c>
      <c r="E24" s="202">
        <f>'Section 3 data'!$F$22</f>
        <v>26.51</v>
      </c>
      <c r="F24" s="203">
        <f t="shared" si="1"/>
        <v>79.879000000000005</v>
      </c>
    </row>
    <row r="25" spans="2:6" ht="15" customHeight="1" x14ac:dyDescent="0.2">
      <c r="B25" s="219" t="s">
        <v>101</v>
      </c>
      <c r="C25" s="43">
        <f>'Section 3 data'!$D$23</f>
        <v>0</v>
      </c>
      <c r="D25" s="44">
        <f>'Section 3 data'!$E$23</f>
        <v>169.541</v>
      </c>
      <c r="E25" s="202">
        <f>'Section 3 data'!$F$23</f>
        <v>13.76</v>
      </c>
      <c r="F25" s="203">
        <f t="shared" si="1"/>
        <v>169.541</v>
      </c>
    </row>
    <row r="26" spans="2:6" ht="15" customHeight="1" x14ac:dyDescent="0.2">
      <c r="B26" s="219" t="s">
        <v>102</v>
      </c>
      <c r="C26" s="43">
        <f>'Section 3 data'!$D$24</f>
        <v>4.2569999999999997</v>
      </c>
      <c r="D26" s="44">
        <f>'Section 3 data'!$E$24</f>
        <v>475.916</v>
      </c>
      <c r="E26" s="202">
        <f>'Section 3 data'!$F$24</f>
        <v>19.61</v>
      </c>
      <c r="F26" s="203">
        <f t="shared" si="1"/>
        <v>480.173</v>
      </c>
    </row>
    <row r="27" spans="2:6" ht="15" customHeight="1" x14ac:dyDescent="0.2">
      <c r="B27" s="219" t="s">
        <v>103</v>
      </c>
      <c r="C27" s="43">
        <f>'Section 3 data'!$D$25</f>
        <v>3.0000000000000001E-3</v>
      </c>
      <c r="D27" s="44">
        <f>'Section 3 data'!$E$25</f>
        <v>179.126</v>
      </c>
      <c r="E27" s="202">
        <f>'Section 3 data'!$F$25</f>
        <v>17.79</v>
      </c>
      <c r="F27" s="203">
        <f t="shared" si="1"/>
        <v>179.12899999999999</v>
      </c>
    </row>
    <row r="28" spans="2:6" ht="15" customHeight="1" x14ac:dyDescent="0.2">
      <c r="B28" s="219" t="s">
        <v>104</v>
      </c>
      <c r="C28" s="43">
        <f>'Section 3 data'!$D$26</f>
        <v>69.126999999999995</v>
      </c>
      <c r="D28" s="44">
        <f>'Section 3 data'!$E$26</f>
        <v>734.81700000000001</v>
      </c>
      <c r="E28" s="202">
        <f>'Section 3 data'!$F$26</f>
        <v>12.76</v>
      </c>
      <c r="F28" s="203">
        <f t="shared" si="1"/>
        <v>803.94399999999996</v>
      </c>
    </row>
    <row r="29" spans="2:6" ht="15" customHeight="1" x14ac:dyDescent="0.2">
      <c r="B29" s="223" t="s">
        <v>105</v>
      </c>
      <c r="C29" s="204">
        <f>'Section 3 data'!$D$7</f>
        <v>330.89800000000002</v>
      </c>
      <c r="D29" s="205">
        <f>'Section 3 data'!$E$7</f>
        <v>11256.602000000001</v>
      </c>
      <c r="E29" s="206">
        <f>'Section 3 data'!$F$7</f>
        <v>4.5599999999999996</v>
      </c>
      <c r="F29" s="207">
        <f t="shared" si="1"/>
        <v>11587.5</v>
      </c>
    </row>
    <row r="30" spans="2:6" ht="15" customHeight="1" x14ac:dyDescent="0.2">
      <c r="B30" s="217" t="s">
        <v>106</v>
      </c>
      <c r="C30" s="208"/>
      <c r="D30" s="208"/>
      <c r="E30" s="5"/>
      <c r="F30" s="208"/>
    </row>
    <row r="31" spans="2:6" ht="15" customHeight="1" x14ac:dyDescent="0.2">
      <c r="B31" s="223" t="s">
        <v>106</v>
      </c>
      <c r="C31" s="204">
        <f>'Section 3 data'!$D$5</f>
        <v>2737.3220000000001</v>
      </c>
      <c r="D31" s="205">
        <f>'Section 3 data'!$E$5</f>
        <v>17224.383999999998</v>
      </c>
      <c r="E31" s="206">
        <f>'Section 3 data'!$F$5</f>
        <v>3.48</v>
      </c>
      <c r="F31" s="207">
        <f>SUM(C31,D31)</f>
        <v>19961.705999999998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E6B028-3342-4079-80E2-282C7BF3A06C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3140D17D-A421-43E4-9A37-2E9AA0356F82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7" tint="0.59999389629810485"/>
  </sheetPr>
  <dimension ref="B3:F33"/>
  <sheetViews>
    <sheetView workbookViewId="0">
      <selection activeCell="B5" sqref="B5:F33"/>
    </sheetView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138</v>
      </c>
      <c r="C3" t="s">
        <v>143</v>
      </c>
    </row>
    <row r="5" spans="2:6" ht="15" customHeight="1" x14ac:dyDescent="0.2">
      <c r="B5" s="848" t="s">
        <v>268</v>
      </c>
      <c r="C5" s="172" t="s">
        <v>78</v>
      </c>
      <c r="D5" s="850" t="s">
        <v>79</v>
      </c>
      <c r="E5" s="850"/>
      <c r="F5" s="248" t="s">
        <v>80</v>
      </c>
    </row>
    <row r="6" spans="2:6" ht="30" customHeight="1" x14ac:dyDescent="0.2">
      <c r="B6" s="849"/>
      <c r="C6" s="171" t="s">
        <v>326</v>
      </c>
      <c r="D6" s="171" t="s">
        <v>326</v>
      </c>
      <c r="E6" s="214" t="s">
        <v>82</v>
      </c>
      <c r="F6" s="249" t="s">
        <v>326</v>
      </c>
    </row>
    <row r="7" spans="2:6" ht="15" customHeight="1" x14ac:dyDescent="0.2">
      <c r="B7" s="217" t="s">
        <v>92</v>
      </c>
      <c r="C7" s="218"/>
      <c r="D7" s="218"/>
      <c r="E7" s="218"/>
      <c r="F7" s="218"/>
    </row>
    <row r="8" spans="2:6" ht="15" customHeight="1" x14ac:dyDescent="0.2">
      <c r="B8" s="219" t="s">
        <v>360</v>
      </c>
      <c r="C8" s="43">
        <f>'Section 3 data'!$D$31</f>
        <v>1.012</v>
      </c>
      <c r="D8" s="44">
        <f>'Section 3 data'!$E$31</f>
        <v>0</v>
      </c>
      <c r="E8" s="202">
        <f>'Section 3 data'!$F$31</f>
        <v>0</v>
      </c>
      <c r="F8" s="203">
        <f>SUM(C8,D8)</f>
        <v>1.012</v>
      </c>
    </row>
    <row r="9" spans="2:6" ht="15" customHeight="1" x14ac:dyDescent="0.2">
      <c r="B9" s="222" t="s">
        <v>361</v>
      </c>
      <c r="C9" s="43">
        <f>'Section 3 data'!$D$32</f>
        <v>69.347999999999999</v>
      </c>
      <c r="D9" s="246">
        <f>'Section 3 data'!$E$32</f>
        <v>46.89</v>
      </c>
      <c r="E9" s="202">
        <f>'Section 3 data'!$F$32</f>
        <v>41.11</v>
      </c>
      <c r="F9" s="203">
        <f t="shared" ref="F9:F15" si="0">SUM(C9,D9)</f>
        <v>116.238</v>
      </c>
    </row>
    <row r="10" spans="2:6" ht="15" customHeight="1" x14ac:dyDescent="0.2">
      <c r="B10" s="219" t="s">
        <v>362</v>
      </c>
      <c r="C10" s="43">
        <f>'Section 3 data'!$D$33</f>
        <v>521.17700000000002</v>
      </c>
      <c r="D10" s="44">
        <f>'Section 3 data'!$E$33</f>
        <v>1579.0830000000001</v>
      </c>
      <c r="E10" s="202">
        <f>'Section 3 data'!$F$33</f>
        <v>16.105981885999341</v>
      </c>
      <c r="F10" s="203">
        <f t="shared" si="0"/>
        <v>2100.2600000000002</v>
      </c>
    </row>
    <row r="11" spans="2:6" ht="15" customHeight="1" x14ac:dyDescent="0.2">
      <c r="B11" s="219" t="s">
        <v>363</v>
      </c>
      <c r="C11" s="43">
        <f>'Section 3 data'!$D$34</f>
        <v>1188.08</v>
      </c>
      <c r="D11" s="44">
        <f>'Section 3 data'!$E$34</f>
        <v>3287.5050000000001</v>
      </c>
      <c r="E11" s="247">
        <f>'Section 3 data'!$F$34</f>
        <v>10.853615274804387</v>
      </c>
      <c r="F11" s="203">
        <f t="shared" si="0"/>
        <v>4475.585</v>
      </c>
    </row>
    <row r="12" spans="2:6" ht="15" customHeight="1" x14ac:dyDescent="0.2">
      <c r="B12" s="219" t="s">
        <v>364</v>
      </c>
      <c r="C12" s="43">
        <f>'Section 3 data'!$D$35</f>
        <v>444.92500000000001</v>
      </c>
      <c r="D12" s="44">
        <f>'Section 3 data'!$E$35</f>
        <v>1015.449</v>
      </c>
      <c r="E12" s="247">
        <f>'Section 3 data'!$F$35</f>
        <v>20.81</v>
      </c>
      <c r="F12" s="203">
        <f t="shared" si="0"/>
        <v>1460.374</v>
      </c>
    </row>
    <row r="13" spans="2:6" ht="15" customHeight="1" x14ac:dyDescent="0.2">
      <c r="B13" s="219" t="s">
        <v>365</v>
      </c>
      <c r="C13" s="43">
        <f>'Section 3 data'!$D$36</f>
        <v>174.96</v>
      </c>
      <c r="D13" s="44">
        <f>'Section 3 data'!$E$36</f>
        <v>28.536999999999999</v>
      </c>
      <c r="E13" s="202">
        <f>'Section 3 data'!$F$36</f>
        <v>83.51</v>
      </c>
      <c r="F13" s="203">
        <f t="shared" si="0"/>
        <v>203.49700000000001</v>
      </c>
    </row>
    <row r="14" spans="2:6" ht="15" customHeight="1" x14ac:dyDescent="0.2">
      <c r="B14" s="219" t="s">
        <v>366</v>
      </c>
      <c r="C14" s="43">
        <f>'Section 3 data'!$D$37</f>
        <v>6.9210000000000003</v>
      </c>
      <c r="D14" s="44">
        <f>'Section 3 data'!$E$37</f>
        <v>20.515000000000001</v>
      </c>
      <c r="E14" s="202">
        <f>'Section 3 data'!$F$37</f>
        <v>69.180000000000007</v>
      </c>
      <c r="F14" s="203">
        <f t="shared" si="0"/>
        <v>27.436</v>
      </c>
    </row>
    <row r="15" spans="2:6" ht="15" customHeight="1" x14ac:dyDescent="0.2">
      <c r="B15" s="223" t="s">
        <v>80</v>
      </c>
      <c r="C15" s="66">
        <f>'Section 3 data'!$D$6</f>
        <v>2406.424</v>
      </c>
      <c r="D15" s="66">
        <f>'Section 3 data'!$E$6</f>
        <v>5977.9780000000001</v>
      </c>
      <c r="E15" s="206">
        <f>'Section 3 data'!$F$6</f>
        <v>6.12</v>
      </c>
      <c r="F15" s="235">
        <f t="shared" si="0"/>
        <v>8384.402</v>
      </c>
    </row>
    <row r="16" spans="2:6" ht="15" customHeight="1" x14ac:dyDescent="0.2">
      <c r="B16" s="217" t="s">
        <v>105</v>
      </c>
      <c r="C16" s="241"/>
      <c r="D16" s="241"/>
      <c r="E16" s="241"/>
      <c r="F16" s="241"/>
    </row>
    <row r="17" spans="2:6" ht="15" customHeight="1" x14ac:dyDescent="0.2">
      <c r="B17" s="219" t="s">
        <v>360</v>
      </c>
      <c r="C17" s="43">
        <f>'Section 3 data'!D39</f>
        <v>6.0000000000000001E-3</v>
      </c>
      <c r="D17" s="43">
        <f>'Section 3 data'!E39</f>
        <v>7</v>
      </c>
      <c r="E17" s="202">
        <f>'Section 3 data'!F39</f>
        <v>28</v>
      </c>
      <c r="F17" s="203">
        <f>C17+D17</f>
        <v>7.0060000000000002</v>
      </c>
    </row>
    <row r="18" spans="2:6" ht="15" customHeight="1" x14ac:dyDescent="0.2">
      <c r="B18" s="222" t="s">
        <v>361</v>
      </c>
      <c r="C18" s="43">
        <f>'Section 3 data'!D40</f>
        <v>2.5510000000000002</v>
      </c>
      <c r="D18" s="246">
        <f>'Section 3 data'!E40</f>
        <v>451.64499999999998</v>
      </c>
      <c r="E18" s="202">
        <f>'Section 3 data'!F40</f>
        <v>21.85</v>
      </c>
      <c r="F18" s="203">
        <f t="shared" ref="F18:F24" si="1">C18+D18</f>
        <v>454.19599999999997</v>
      </c>
    </row>
    <row r="19" spans="2:6" ht="15" customHeight="1" x14ac:dyDescent="0.2">
      <c r="B19" s="219" t="s">
        <v>362</v>
      </c>
      <c r="C19" s="43">
        <f>'Section 3 data'!D41</f>
        <v>31.762</v>
      </c>
      <c r="D19" s="44">
        <f>'Section 3 data'!E41</f>
        <v>1717.721</v>
      </c>
      <c r="E19" s="202">
        <f>'Section 3 data'!F41</f>
        <v>9.0096030006591885</v>
      </c>
      <c r="F19" s="203">
        <f t="shared" si="1"/>
        <v>1749.4829999999999</v>
      </c>
    </row>
    <row r="20" spans="2:6" ht="15" customHeight="1" x14ac:dyDescent="0.2">
      <c r="B20" s="219" t="s">
        <v>363</v>
      </c>
      <c r="C20" s="43">
        <f>'Section 3 data'!D42</f>
        <v>105.928</v>
      </c>
      <c r="D20" s="44">
        <f>'Section 3 data'!E42</f>
        <v>2728.7370000000001</v>
      </c>
      <c r="E20" s="247">
        <f>'Section 3 data'!F42</f>
        <v>9.4175972798304084</v>
      </c>
      <c r="F20" s="203">
        <f t="shared" si="1"/>
        <v>2834.665</v>
      </c>
    </row>
    <row r="21" spans="2:6" ht="15" customHeight="1" x14ac:dyDescent="0.2">
      <c r="B21" s="219" t="s">
        <v>364</v>
      </c>
      <c r="C21" s="43">
        <f>'Section 3 data'!D43</f>
        <v>111.875</v>
      </c>
      <c r="D21" s="44">
        <f>'Section 3 data'!E43</f>
        <v>2333.8620000000001</v>
      </c>
      <c r="E21" s="247">
        <f>'Section 3 data'!F43</f>
        <v>12.02</v>
      </c>
      <c r="F21" s="203">
        <f t="shared" si="1"/>
        <v>2445.7370000000001</v>
      </c>
    </row>
    <row r="22" spans="2:6" ht="15" customHeight="1" x14ac:dyDescent="0.2">
      <c r="B22" s="219" t="s">
        <v>365</v>
      </c>
      <c r="C22" s="43">
        <f>'Section 3 data'!D44</f>
        <v>41.338999999999999</v>
      </c>
      <c r="D22" s="44">
        <f>'Section 3 data'!E44</f>
        <v>3333.9229999999998</v>
      </c>
      <c r="E22" s="247">
        <f>'Section 3 data'!F44</f>
        <v>12.77</v>
      </c>
      <c r="F22" s="203">
        <f t="shared" si="1"/>
        <v>3375.2619999999997</v>
      </c>
    </row>
    <row r="23" spans="2:6" ht="15" customHeight="1" x14ac:dyDescent="0.2">
      <c r="B23" s="219" t="s">
        <v>366</v>
      </c>
      <c r="C23" s="43">
        <f>'Section 3 data'!D45</f>
        <v>37.436</v>
      </c>
      <c r="D23" s="44">
        <f>'Section 3 data'!E45</f>
        <v>683.71500000000003</v>
      </c>
      <c r="E23" s="202">
        <f>'Section 3 data'!F45</f>
        <v>26.286519097856818</v>
      </c>
      <c r="F23" s="203">
        <f t="shared" si="1"/>
        <v>721.15100000000007</v>
      </c>
    </row>
    <row r="24" spans="2:6" ht="15" customHeight="1" x14ac:dyDescent="0.2">
      <c r="B24" s="223" t="s">
        <v>80</v>
      </c>
      <c r="C24" s="66">
        <f>'Section 3 data'!$D$7</f>
        <v>330.89800000000002</v>
      </c>
      <c r="D24" s="66">
        <f>'Section 3 data'!$E$7</f>
        <v>11256.602000000001</v>
      </c>
      <c r="E24" s="206">
        <f>'Section 3 data'!$F$7</f>
        <v>4.5599999999999996</v>
      </c>
      <c r="F24" s="235">
        <f t="shared" si="1"/>
        <v>11587.5</v>
      </c>
    </row>
    <row r="25" spans="2:6" ht="15" customHeight="1" x14ac:dyDescent="0.2">
      <c r="B25" s="217" t="s">
        <v>106</v>
      </c>
      <c r="C25" s="241"/>
      <c r="D25" s="241"/>
      <c r="E25" s="241"/>
      <c r="F25" s="241"/>
    </row>
    <row r="26" spans="2:6" ht="15" customHeight="1" x14ac:dyDescent="0.2">
      <c r="B26" s="219" t="s">
        <v>360</v>
      </c>
      <c r="C26" s="43">
        <f>'Section 3 data'!$D$47</f>
        <v>1.018</v>
      </c>
      <c r="D26" s="44">
        <f>'Section 3 data'!$E$47</f>
        <v>7.0010000000000003</v>
      </c>
      <c r="E26" s="202">
        <f>'Section 3 data'!$F$47</f>
        <v>28</v>
      </c>
      <c r="F26" s="203">
        <f t="shared" ref="F26:F33" si="2">SUM(C26,D26)</f>
        <v>8.0190000000000001</v>
      </c>
    </row>
    <row r="27" spans="2:6" ht="15" customHeight="1" x14ac:dyDescent="0.2">
      <c r="B27" s="222" t="s">
        <v>361</v>
      </c>
      <c r="C27" s="43">
        <f>'Section 3 data'!$D$48</f>
        <v>71.899000000000001</v>
      </c>
      <c r="D27" s="246">
        <f>'Section 3 data'!$E$48</f>
        <v>498.911</v>
      </c>
      <c r="E27" s="202">
        <f>'Section 3 data'!$F$48</f>
        <v>20.16</v>
      </c>
      <c r="F27" s="203">
        <f t="shared" si="2"/>
        <v>570.80999999999995</v>
      </c>
    </row>
    <row r="28" spans="2:6" ht="15" customHeight="1" x14ac:dyDescent="0.2">
      <c r="B28" s="219" t="s">
        <v>362</v>
      </c>
      <c r="C28" s="43">
        <f>'Section 3 data'!$D$49</f>
        <v>552.93899999999996</v>
      </c>
      <c r="D28" s="44">
        <f>'Section 3 data'!$E$49</f>
        <v>3309.45</v>
      </c>
      <c r="E28" s="202">
        <f>'Section 3 data'!$F$49</f>
        <v>9.1132330795983592</v>
      </c>
      <c r="F28" s="203">
        <f t="shared" si="2"/>
        <v>3862.3889999999997</v>
      </c>
    </row>
    <row r="29" spans="2:6" ht="15" customHeight="1" x14ac:dyDescent="0.2">
      <c r="B29" s="219" t="s">
        <v>363</v>
      </c>
      <c r="C29" s="43">
        <f>'Section 3 data'!$D$50</f>
        <v>1294.008</v>
      </c>
      <c r="D29" s="44">
        <f>'Section 3 data'!$E$50</f>
        <v>5982.3360000000002</v>
      </c>
      <c r="E29" s="247">
        <f>'Section 3 data'!$F$50</f>
        <v>7.4741580122989051</v>
      </c>
      <c r="F29" s="203">
        <f t="shared" si="2"/>
        <v>7276.3440000000001</v>
      </c>
    </row>
    <row r="30" spans="2:6" ht="15" customHeight="1" x14ac:dyDescent="0.2">
      <c r="B30" s="219" t="s">
        <v>364</v>
      </c>
      <c r="C30" s="43">
        <f>'Section 3 data'!$D$51</f>
        <v>556.79999999999995</v>
      </c>
      <c r="D30" s="44">
        <f>'Section 3 data'!$E$51</f>
        <v>3359.4920000000002</v>
      </c>
      <c r="E30" s="247">
        <f>'Section 3 data'!$F$51</f>
        <v>10.65</v>
      </c>
      <c r="F30" s="203">
        <f t="shared" si="2"/>
        <v>3916.2920000000004</v>
      </c>
    </row>
    <row r="31" spans="2:6" ht="15" customHeight="1" x14ac:dyDescent="0.2">
      <c r="B31" s="219" t="s">
        <v>365</v>
      </c>
      <c r="C31" s="43">
        <f>'Section 3 data'!$D$52</f>
        <v>216.29900000000001</v>
      </c>
      <c r="D31" s="44">
        <f>'Section 3 data'!$E$52</f>
        <v>3362.6410000000001</v>
      </c>
      <c r="E31" s="247">
        <f>'Section 3 data'!$F$52</f>
        <v>12.7</v>
      </c>
      <c r="F31" s="203">
        <f t="shared" si="2"/>
        <v>3578.94</v>
      </c>
    </row>
    <row r="32" spans="2:6" ht="15" customHeight="1" x14ac:dyDescent="0.2">
      <c r="B32" s="219" t="s">
        <v>366</v>
      </c>
      <c r="C32" s="43">
        <f>'Section 3 data'!$D$53</f>
        <v>44.359000000000002</v>
      </c>
      <c r="D32" s="44">
        <f>'Section 3 data'!$E$53</f>
        <v>704.55200000000002</v>
      </c>
      <c r="E32" s="202">
        <f>'Section 3 data'!$F$53</f>
        <v>25.900078300288826</v>
      </c>
      <c r="F32" s="203">
        <f t="shared" si="2"/>
        <v>748.91100000000006</v>
      </c>
    </row>
    <row r="33" spans="2:6" ht="15" customHeight="1" x14ac:dyDescent="0.2">
      <c r="B33" s="225" t="s">
        <v>80</v>
      </c>
      <c r="C33" s="237">
        <f>'Section 3 data'!$D$5</f>
        <v>2737.3220000000001</v>
      </c>
      <c r="D33" s="237">
        <f>'Section 3 data'!$E$5</f>
        <v>17224.383999999998</v>
      </c>
      <c r="E33" s="210">
        <f>'Section 3 data'!$F$5</f>
        <v>3.48</v>
      </c>
      <c r="F33" s="239">
        <f t="shared" si="2"/>
        <v>19961.705999999998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2C73CAD-0174-4EC8-BC67-DD50F07E6DDA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8F9287ED-1FA1-46DE-9066-D93C39FB9CB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0E1D7AD0-D130-4DC1-99C4-C45E6B4888A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CF90E9B3-E620-4F49-B03B-CACB5B60C8AD}">
            <xm:f>Sheet1!$D$4</xm:f>
            <xm:f>Sheet1!$E$4</xm:f>
            <x14:dxf>
              <numFmt numFmtId="173" formatCode="&quot;&lt; 1&quot;"/>
            </x14:dxf>
          </x14:cfRule>
          <xm:sqref>C8:D15 F8:F15 F17:F24 C26:D33 F26:F33 C17:D24 E17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7" tint="0.59999389629810485"/>
  </sheetPr>
  <dimension ref="B3:F39"/>
  <sheetViews>
    <sheetView topLeftCell="A16" workbookViewId="0">
      <selection activeCell="B5" sqref="B5:F39"/>
    </sheetView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139</v>
      </c>
      <c r="C3" t="s">
        <v>144</v>
      </c>
    </row>
    <row r="5" spans="2:6" ht="15" customHeight="1" x14ac:dyDescent="0.2">
      <c r="B5" s="848" t="s">
        <v>270</v>
      </c>
      <c r="C5" s="172" t="s">
        <v>78</v>
      </c>
      <c r="D5" s="850" t="s">
        <v>79</v>
      </c>
      <c r="E5" s="850"/>
      <c r="F5" s="248" t="s">
        <v>80</v>
      </c>
    </row>
    <row r="6" spans="2:6" ht="30" customHeight="1" x14ac:dyDescent="0.2">
      <c r="B6" s="849"/>
      <c r="C6" s="171" t="s">
        <v>326</v>
      </c>
      <c r="D6" s="171" t="s">
        <v>326</v>
      </c>
      <c r="E6" s="214" t="s">
        <v>82</v>
      </c>
      <c r="F6" s="249" t="s">
        <v>326</v>
      </c>
    </row>
    <row r="7" spans="2:6" ht="15" customHeight="1" x14ac:dyDescent="0.2">
      <c r="B7" s="240" t="s">
        <v>92</v>
      </c>
      <c r="C7" s="241"/>
      <c r="D7" s="241"/>
      <c r="E7" s="241"/>
      <c r="F7" s="241"/>
    </row>
    <row r="8" spans="2:6" ht="15" customHeight="1" x14ac:dyDescent="0.2">
      <c r="B8" s="230" t="s">
        <v>367</v>
      </c>
      <c r="C8" s="43">
        <f>'Section 3 data'!$D$58</f>
        <v>0.223</v>
      </c>
      <c r="D8" s="44">
        <f>'Section 3 data'!$E$58</f>
        <v>0.35</v>
      </c>
      <c r="E8" s="202">
        <f>'Section 3 data'!$F$58</f>
        <v>56.72</v>
      </c>
      <c r="F8" s="203">
        <f>SUM(C8,D8)</f>
        <v>0.57299999999999995</v>
      </c>
    </row>
    <row r="9" spans="2:6" ht="15" customHeight="1" x14ac:dyDescent="0.2">
      <c r="B9" s="231" t="s">
        <v>368</v>
      </c>
      <c r="C9" s="43">
        <f>'Section 3 data'!$D$59</f>
        <v>17.867000000000001</v>
      </c>
      <c r="D9" s="44">
        <f>'Section 3 data'!$E$59</f>
        <v>21.649000000000001</v>
      </c>
      <c r="E9" s="202">
        <f>'Section 3 data'!$F$59</f>
        <v>28.54</v>
      </c>
      <c r="F9" s="203">
        <f t="shared" ref="F9:F17" si="0">SUM(C9,D9)</f>
        <v>39.516000000000005</v>
      </c>
    </row>
    <row r="10" spans="2:6" ht="15" customHeight="1" x14ac:dyDescent="0.2">
      <c r="B10" s="232" t="s">
        <v>369</v>
      </c>
      <c r="C10" s="43">
        <f>'Section 3 data'!$D$60</f>
        <v>184.76400000000001</v>
      </c>
      <c r="D10" s="44">
        <f>'Section 3 data'!$E$60</f>
        <v>223.27099999999999</v>
      </c>
      <c r="E10" s="202">
        <f>'Section 3 data'!$F$60</f>
        <v>23.22</v>
      </c>
      <c r="F10" s="203">
        <f t="shared" si="0"/>
        <v>408.03499999999997</v>
      </c>
    </row>
    <row r="11" spans="2:6" ht="15" customHeight="1" x14ac:dyDescent="0.2">
      <c r="B11" s="230" t="s">
        <v>370</v>
      </c>
      <c r="C11" s="43">
        <f>'Section 3 data'!$D$61</f>
        <v>365.37799999999999</v>
      </c>
      <c r="D11" s="44">
        <f>'Section 3 data'!$E$61</f>
        <v>649.37400000000002</v>
      </c>
      <c r="E11" s="202">
        <f>'Section 3 data'!$F$61</f>
        <v>17.13</v>
      </c>
      <c r="F11" s="203">
        <f t="shared" si="0"/>
        <v>1014.752</v>
      </c>
    </row>
    <row r="12" spans="2:6" ht="15" customHeight="1" x14ac:dyDescent="0.2">
      <c r="B12" s="230" t="s">
        <v>371</v>
      </c>
      <c r="C12" s="43">
        <f>'Section 3 data'!$D$62</f>
        <v>796.27499999999998</v>
      </c>
      <c r="D12" s="44">
        <f>'Section 3 data'!$E$62</f>
        <v>2463.6350000000002</v>
      </c>
      <c r="E12" s="202">
        <f>'Section 3 data'!$F$62</f>
        <v>12.66</v>
      </c>
      <c r="F12" s="203">
        <f t="shared" si="0"/>
        <v>3259.9100000000003</v>
      </c>
    </row>
    <row r="13" spans="2:6" ht="15" customHeight="1" x14ac:dyDescent="0.2">
      <c r="B13" s="230" t="s">
        <v>372</v>
      </c>
      <c r="C13" s="43">
        <f>'Section 3 data'!$D$63</f>
        <v>635.447</v>
      </c>
      <c r="D13" s="44">
        <f>'Section 3 data'!$E$63</f>
        <v>1529.3050000000001</v>
      </c>
      <c r="E13" s="202">
        <f>'Section 3 data'!$F$63</f>
        <v>15.02</v>
      </c>
      <c r="F13" s="203">
        <f t="shared" si="0"/>
        <v>2164.752</v>
      </c>
    </row>
    <row r="14" spans="2:6" ht="15" customHeight="1" x14ac:dyDescent="0.2">
      <c r="B14" s="230" t="s">
        <v>373</v>
      </c>
      <c r="C14" s="43">
        <f>'Section 3 data'!$D$64</f>
        <v>378.48200000000003</v>
      </c>
      <c r="D14" s="44">
        <f>'Section 3 data'!$E$64</f>
        <v>945.13199999999995</v>
      </c>
      <c r="E14" s="202">
        <f>'Section 3 data'!$F$64</f>
        <v>19.260000000000002</v>
      </c>
      <c r="F14" s="203">
        <f t="shared" si="0"/>
        <v>1323.614</v>
      </c>
    </row>
    <row r="15" spans="2:6" ht="15" customHeight="1" x14ac:dyDescent="0.2">
      <c r="B15" s="230" t="s">
        <v>374</v>
      </c>
      <c r="C15" s="43">
        <f>'Section 3 data'!$D$65</f>
        <v>24.777999999999999</v>
      </c>
      <c r="D15" s="44">
        <f>'Section 3 data'!$E$65</f>
        <v>59.390999999999998</v>
      </c>
      <c r="E15" s="202">
        <f>'Section 3 data'!$F$65</f>
        <v>43.77</v>
      </c>
      <c r="F15" s="203">
        <f t="shared" si="0"/>
        <v>84.168999999999997</v>
      </c>
    </row>
    <row r="16" spans="2:6" ht="15" customHeight="1" x14ac:dyDescent="0.2">
      <c r="B16" s="230" t="s">
        <v>375</v>
      </c>
      <c r="C16" s="43">
        <f>'Section 3 data'!$D$66</f>
        <v>3.2090000000000001</v>
      </c>
      <c r="D16" s="44">
        <f>'Section 3 data'!$E$66</f>
        <v>85.870999999999995</v>
      </c>
      <c r="E16" s="202">
        <f>'Section 3 data'!$F$66</f>
        <v>60.26</v>
      </c>
      <c r="F16" s="203">
        <f t="shared" si="0"/>
        <v>89.08</v>
      </c>
    </row>
    <row r="17" spans="2:6" ht="15" customHeight="1" x14ac:dyDescent="0.2">
      <c r="B17" s="233" t="s">
        <v>80</v>
      </c>
      <c r="C17" s="66">
        <f>'Section 3 data'!$D$6</f>
        <v>2406.424</v>
      </c>
      <c r="D17" s="66">
        <f>'Section 3 data'!$E$6</f>
        <v>5977.9780000000001</v>
      </c>
      <c r="E17" s="234">
        <f>'Section 3 data'!$F$6</f>
        <v>6.12</v>
      </c>
      <c r="F17" s="235">
        <f t="shared" si="0"/>
        <v>8384.402</v>
      </c>
    </row>
    <row r="18" spans="2:6" ht="15" customHeight="1" x14ac:dyDescent="0.2">
      <c r="B18" s="240" t="s">
        <v>105</v>
      </c>
      <c r="C18" s="241"/>
      <c r="D18" s="241"/>
      <c r="E18" s="241"/>
      <c r="F18" s="241"/>
    </row>
    <row r="19" spans="2:6" ht="15" customHeight="1" x14ac:dyDescent="0.2">
      <c r="B19" s="230" t="s">
        <v>367</v>
      </c>
      <c r="C19" s="43">
        <f>'Section 3 data'!$D$68</f>
        <v>0.46200000000000002</v>
      </c>
      <c r="D19" s="44">
        <f>'Section 3 data'!$E$68</f>
        <v>21.175999999999998</v>
      </c>
      <c r="E19" s="202">
        <f>'Section 3 data'!$F$68</f>
        <v>16.38</v>
      </c>
      <c r="F19" s="203">
        <f t="shared" ref="F19:F28" si="1">SUM(C19,D19)</f>
        <v>21.637999999999998</v>
      </c>
    </row>
    <row r="20" spans="2:6" ht="15" customHeight="1" x14ac:dyDescent="0.2">
      <c r="B20" s="231" t="s">
        <v>368</v>
      </c>
      <c r="C20" s="43">
        <f>'Section 3 data'!$D$69</f>
        <v>11.852</v>
      </c>
      <c r="D20" s="44">
        <f>'Section 3 data'!$E$69</f>
        <v>405.822</v>
      </c>
      <c r="E20" s="202">
        <f>'Section 3 data'!$F$69</f>
        <v>7.59</v>
      </c>
      <c r="F20" s="203">
        <f t="shared" si="1"/>
        <v>417.67399999999998</v>
      </c>
    </row>
    <row r="21" spans="2:6" ht="15" customHeight="1" x14ac:dyDescent="0.2">
      <c r="B21" s="232" t="s">
        <v>369</v>
      </c>
      <c r="C21" s="43">
        <f>'Section 3 data'!$D$70</f>
        <v>46.05</v>
      </c>
      <c r="D21" s="44">
        <f>'Section 3 data'!$E$70</f>
        <v>979.70299999999997</v>
      </c>
      <c r="E21" s="202">
        <f>'Section 3 data'!$F$70</f>
        <v>11.79</v>
      </c>
      <c r="F21" s="203">
        <f t="shared" si="1"/>
        <v>1025.7529999999999</v>
      </c>
    </row>
    <row r="22" spans="2:6" ht="15" customHeight="1" x14ac:dyDescent="0.2">
      <c r="B22" s="230" t="s">
        <v>370</v>
      </c>
      <c r="C22" s="43">
        <f>'Section 3 data'!$D$71</f>
        <v>52.554000000000002</v>
      </c>
      <c r="D22" s="44">
        <f>'Section 3 data'!$E$71</f>
        <v>1142.105</v>
      </c>
      <c r="E22" s="202">
        <f>'Section 3 data'!$F$71</f>
        <v>11.17</v>
      </c>
      <c r="F22" s="203">
        <f t="shared" si="1"/>
        <v>1194.6590000000001</v>
      </c>
    </row>
    <row r="23" spans="2:6" ht="15" customHeight="1" x14ac:dyDescent="0.2">
      <c r="B23" s="230" t="s">
        <v>371</v>
      </c>
      <c r="C23" s="43">
        <f>'Section 3 data'!$D$72</f>
        <v>111.70099999999999</v>
      </c>
      <c r="D23" s="44">
        <f>'Section 3 data'!$E$72</f>
        <v>2274.2579999999998</v>
      </c>
      <c r="E23" s="202">
        <f>'Section 3 data'!$F$72</f>
        <v>8.99</v>
      </c>
      <c r="F23" s="203">
        <f t="shared" si="1"/>
        <v>2385.9589999999998</v>
      </c>
    </row>
    <row r="24" spans="2:6" ht="15" customHeight="1" x14ac:dyDescent="0.2">
      <c r="B24" s="230" t="s">
        <v>372</v>
      </c>
      <c r="C24" s="43">
        <f>'Section 3 data'!$D$73</f>
        <v>55.869</v>
      </c>
      <c r="D24" s="44">
        <f>'Section 3 data'!$E$73</f>
        <v>1582.8820000000001</v>
      </c>
      <c r="E24" s="202">
        <f>'Section 3 data'!$F$73</f>
        <v>11.52</v>
      </c>
      <c r="F24" s="203">
        <f t="shared" si="1"/>
        <v>1638.751</v>
      </c>
    </row>
    <row r="25" spans="2:6" ht="15" customHeight="1" x14ac:dyDescent="0.2">
      <c r="B25" s="230" t="s">
        <v>373</v>
      </c>
      <c r="C25" s="43">
        <f>'Section 3 data'!$D$74</f>
        <v>42.293999999999997</v>
      </c>
      <c r="D25" s="44">
        <f>'Section 3 data'!$E$74</f>
        <v>2758.8490000000002</v>
      </c>
      <c r="E25" s="202">
        <f>'Section 3 data'!$F$74</f>
        <v>9.82</v>
      </c>
      <c r="F25" s="203">
        <f t="shared" si="1"/>
        <v>2801.143</v>
      </c>
    </row>
    <row r="26" spans="2:6" ht="15" customHeight="1" x14ac:dyDescent="0.2">
      <c r="B26" s="230" t="s">
        <v>374</v>
      </c>
      <c r="C26" s="43">
        <f>'Section 3 data'!$D$75</f>
        <v>8.89</v>
      </c>
      <c r="D26" s="44">
        <f>'Section 3 data'!$E$75</f>
        <v>1389.2090000000001</v>
      </c>
      <c r="E26" s="202">
        <f>'Section 3 data'!$F$75</f>
        <v>22.98</v>
      </c>
      <c r="F26" s="203">
        <f t="shared" si="1"/>
        <v>1398.0990000000002</v>
      </c>
    </row>
    <row r="27" spans="2:6" ht="15" customHeight="1" x14ac:dyDescent="0.2">
      <c r="B27" s="230" t="s">
        <v>375</v>
      </c>
      <c r="C27" s="43">
        <f>'Section 3 data'!$D$76</f>
        <v>1.226</v>
      </c>
      <c r="D27" s="44">
        <f>'Section 3 data'!$E$76</f>
        <v>702.59799999999996</v>
      </c>
      <c r="E27" s="202">
        <f>'Section 3 data'!$F$76</f>
        <v>29.16</v>
      </c>
      <c r="F27" s="203">
        <f t="shared" si="1"/>
        <v>703.82399999999996</v>
      </c>
    </row>
    <row r="28" spans="2:6" ht="15" customHeight="1" x14ac:dyDescent="0.2">
      <c r="B28" s="233" t="s">
        <v>80</v>
      </c>
      <c r="C28" s="66">
        <f>'Section 3 data'!$D$7</f>
        <v>330.89800000000002</v>
      </c>
      <c r="D28" s="66">
        <f>'Section 3 data'!$E$7</f>
        <v>11256.602000000001</v>
      </c>
      <c r="E28" s="234">
        <f>'Section 3 data'!$F$7</f>
        <v>4.5599999999999996</v>
      </c>
      <c r="F28" s="235">
        <f t="shared" si="1"/>
        <v>11587.5</v>
      </c>
    </row>
    <row r="29" spans="2:6" ht="15" customHeight="1" x14ac:dyDescent="0.2">
      <c r="B29" s="240" t="s">
        <v>106</v>
      </c>
      <c r="C29" s="241"/>
      <c r="D29" s="241"/>
      <c r="E29" s="241"/>
      <c r="F29" s="241"/>
    </row>
    <row r="30" spans="2:6" ht="15" customHeight="1" x14ac:dyDescent="0.2">
      <c r="B30" s="230" t="s">
        <v>367</v>
      </c>
      <c r="C30" s="43">
        <f>'Section 3 data'!$D$78</f>
        <v>0.68400000000000005</v>
      </c>
      <c r="D30" s="44">
        <f>'Section 3 data'!$E$78</f>
        <v>21.523</v>
      </c>
      <c r="E30" s="202">
        <f>'Section 3 data'!$F$78</f>
        <v>16.14</v>
      </c>
      <c r="F30" s="203">
        <f t="shared" ref="F30:F39" si="2">SUM(C30,D30)</f>
        <v>22.207000000000001</v>
      </c>
    </row>
    <row r="31" spans="2:6" ht="15" customHeight="1" x14ac:dyDescent="0.2">
      <c r="B31" s="231" t="s">
        <v>368</v>
      </c>
      <c r="C31" s="43">
        <f>'Section 3 data'!$D$79</f>
        <v>29.719000000000001</v>
      </c>
      <c r="D31" s="44">
        <f>'Section 3 data'!$E$79</f>
        <v>427.91399999999999</v>
      </c>
      <c r="E31" s="202">
        <f>'Section 3 data'!$F$79</f>
        <v>7.44</v>
      </c>
      <c r="F31" s="203">
        <f t="shared" si="2"/>
        <v>457.63299999999998</v>
      </c>
    </row>
    <row r="32" spans="2:6" ht="15" customHeight="1" x14ac:dyDescent="0.2">
      <c r="B32" s="232" t="s">
        <v>369</v>
      </c>
      <c r="C32" s="43">
        <f>'Section 3 data'!$D$80</f>
        <v>230.81399999999999</v>
      </c>
      <c r="D32" s="44">
        <f>'Section 3 data'!$E$80</f>
        <v>1205.3610000000001</v>
      </c>
      <c r="E32" s="202">
        <f>'Section 3 data'!$F$80</f>
        <v>10.56</v>
      </c>
      <c r="F32" s="203">
        <f t="shared" si="2"/>
        <v>1436.1750000000002</v>
      </c>
    </row>
    <row r="33" spans="2:6" ht="15" customHeight="1" x14ac:dyDescent="0.2">
      <c r="B33" s="230" t="s">
        <v>370</v>
      </c>
      <c r="C33" s="43">
        <f>'Section 3 data'!$D$81</f>
        <v>417.93299999999999</v>
      </c>
      <c r="D33" s="44">
        <f>'Section 3 data'!$E$81</f>
        <v>1796.4390000000001</v>
      </c>
      <c r="E33" s="202">
        <f>'Section 3 data'!$F$81</f>
        <v>9.35</v>
      </c>
      <c r="F33" s="203">
        <f t="shared" si="2"/>
        <v>2214.3720000000003</v>
      </c>
    </row>
    <row r="34" spans="2:6" ht="15" customHeight="1" x14ac:dyDescent="0.2">
      <c r="B34" s="230" t="s">
        <v>371</v>
      </c>
      <c r="C34" s="43">
        <f>'Section 3 data'!$D$82</f>
        <v>907.976</v>
      </c>
      <c r="D34" s="44">
        <f>'Section 3 data'!$E$82</f>
        <v>4701.0709999999999</v>
      </c>
      <c r="E34" s="202">
        <f>'Section 3 data'!$F$82</f>
        <v>7.79</v>
      </c>
      <c r="F34" s="203">
        <f t="shared" si="2"/>
        <v>5609.0469999999996</v>
      </c>
    </row>
    <row r="35" spans="2:6" ht="15" customHeight="1" x14ac:dyDescent="0.2">
      <c r="B35" s="230" t="s">
        <v>372</v>
      </c>
      <c r="C35" s="43">
        <f>'Section 3 data'!$D$83</f>
        <v>691.31700000000001</v>
      </c>
      <c r="D35" s="44">
        <f>'Section 3 data'!$E$83</f>
        <v>3119.8870000000002</v>
      </c>
      <c r="E35" s="202">
        <f>'Section 3 data'!$F$83</f>
        <v>9.42</v>
      </c>
      <c r="F35" s="203">
        <f t="shared" si="2"/>
        <v>3811.2040000000002</v>
      </c>
    </row>
    <row r="36" spans="2:6" ht="15" customHeight="1" x14ac:dyDescent="0.2">
      <c r="B36" s="230" t="s">
        <v>373</v>
      </c>
      <c r="C36" s="43">
        <f>'Section 3 data'!$D$84</f>
        <v>420.77600000000001</v>
      </c>
      <c r="D36" s="44">
        <f>'Section 3 data'!$E$84</f>
        <v>3712.7370000000001</v>
      </c>
      <c r="E36" s="202">
        <f>'Section 3 data'!$F$84</f>
        <v>8.83</v>
      </c>
      <c r="F36" s="203">
        <f t="shared" si="2"/>
        <v>4133.5129999999999</v>
      </c>
    </row>
    <row r="37" spans="2:6" ht="15" customHeight="1" x14ac:dyDescent="0.2">
      <c r="B37" s="230" t="s">
        <v>374</v>
      </c>
      <c r="C37" s="43">
        <f>'Section 3 data'!$D$85</f>
        <v>33.667999999999999</v>
      </c>
      <c r="D37" s="44">
        <f>'Section 3 data'!$E$85</f>
        <v>1449.348</v>
      </c>
      <c r="E37" s="202">
        <f>'Section 3 data'!$F$85</f>
        <v>22.07</v>
      </c>
      <c r="F37" s="203">
        <f t="shared" si="2"/>
        <v>1483.0159999999998</v>
      </c>
    </row>
    <row r="38" spans="2:6" ht="15" customHeight="1" x14ac:dyDescent="0.2">
      <c r="B38" s="230" t="s">
        <v>375</v>
      </c>
      <c r="C38" s="43">
        <f>'Section 3 data'!$D$86</f>
        <v>4.4349999999999996</v>
      </c>
      <c r="D38" s="44">
        <f>'Section 3 data'!$E$86</f>
        <v>790.10400000000004</v>
      </c>
      <c r="E38" s="202">
        <f>'Section 3 data'!$F$86</f>
        <v>26.87</v>
      </c>
      <c r="F38" s="203">
        <f t="shared" si="2"/>
        <v>794.53899999999999</v>
      </c>
    </row>
    <row r="39" spans="2:6" ht="15" customHeight="1" x14ac:dyDescent="0.2">
      <c r="B39" s="236" t="s">
        <v>80</v>
      </c>
      <c r="C39" s="237">
        <f>'Section 3 data'!$D$5</f>
        <v>2737.3220000000001</v>
      </c>
      <c r="D39" s="237">
        <f>'Section 3 data'!$E$5</f>
        <v>17224.383999999998</v>
      </c>
      <c r="E39" s="238">
        <f>'Section 3 data'!$F$5</f>
        <v>3.48</v>
      </c>
      <c r="F39" s="239">
        <f t="shared" si="2"/>
        <v>19961.705999999998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0336117-E532-44D0-A990-00DF3877F29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CD4D26BA-A8DA-400D-92AA-9A8C14565F0D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A3E98977-946B-47F8-AE6C-7E1D16956213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4710AF86-B347-4CF9-B7E9-76B0CE93F3C4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686</v>
      </c>
    </row>
    <row r="3" spans="1:2" ht="18" x14ac:dyDescent="0.25">
      <c r="B3" s="319" t="str">
        <f>Index!$E$32</f>
        <v>Number of trees</v>
      </c>
    </row>
  </sheetData>
  <hyperlinks>
    <hyperlink ref="A1" location="Index!B32" display="Return to index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6" tint="0.59999389629810485"/>
  </sheetPr>
  <dimension ref="B3:F31"/>
  <sheetViews>
    <sheetView topLeftCell="A8" workbookViewId="0">
      <selection activeCell="B5" sqref="B5:F31"/>
    </sheetView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145</v>
      </c>
      <c r="C3" t="s">
        <v>753</v>
      </c>
    </row>
    <row r="5" spans="2:6" ht="15" customHeight="1" x14ac:dyDescent="0.2">
      <c r="B5" s="835" t="s">
        <v>77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836"/>
      <c r="C6" s="36" t="s">
        <v>273</v>
      </c>
      <c r="D6" s="36" t="s">
        <v>273</v>
      </c>
      <c r="E6" s="3" t="s">
        <v>82</v>
      </c>
      <c r="F6" s="209" t="s">
        <v>273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33" t="s">
        <v>84</v>
      </c>
      <c r="C8" s="43">
        <f>'Section 4 data'!$D$8</f>
        <v>5164.1530000000002</v>
      </c>
      <c r="D8" s="44">
        <f>'Section 4 data'!$E$8</f>
        <v>5933.6440000000002</v>
      </c>
      <c r="E8" s="202">
        <f>'Section 4 data'!$F$8</f>
        <v>16.03</v>
      </c>
      <c r="F8" s="203">
        <f>SUM(C8,D8)</f>
        <v>11097.797</v>
      </c>
    </row>
    <row r="9" spans="2:6" ht="15" customHeight="1" x14ac:dyDescent="0.2">
      <c r="B9" s="133" t="s">
        <v>85</v>
      </c>
      <c r="C9" s="43">
        <f>'Section 4 data'!$D$9</f>
        <v>1940.7190000000001</v>
      </c>
      <c r="D9" s="44">
        <f>'Section 4 data'!$E$9</f>
        <v>2838.1460000000002</v>
      </c>
      <c r="E9" s="202">
        <f>'Section 4 data'!$F$9</f>
        <v>13.25</v>
      </c>
      <c r="F9" s="203">
        <f t="shared" ref="F9:F16" si="0">SUM(C9,D9)</f>
        <v>4778.8649999999998</v>
      </c>
    </row>
    <row r="10" spans="2:6" ht="15" customHeight="1" x14ac:dyDescent="0.2">
      <c r="B10" s="133" t="s">
        <v>86</v>
      </c>
      <c r="C10" s="43">
        <f>'Section 4 data'!$D$10</f>
        <v>358.95499999999998</v>
      </c>
      <c r="D10" s="44">
        <f>'Section 4 data'!$E$10</f>
        <v>1386.3219999999999</v>
      </c>
      <c r="E10" s="202">
        <f>'Section 4 data'!$F$10</f>
        <v>29.74</v>
      </c>
      <c r="F10" s="203">
        <f t="shared" si="0"/>
        <v>1745.2769999999998</v>
      </c>
    </row>
    <row r="11" spans="2:6" ht="15" customHeight="1" x14ac:dyDescent="0.2">
      <c r="B11" s="133" t="s">
        <v>87</v>
      </c>
      <c r="C11" s="43">
        <f>'Section 4 data'!$D$11</f>
        <v>213.47</v>
      </c>
      <c r="D11" s="44">
        <f>'Section 4 data'!$E$11</f>
        <v>1284.5119999999999</v>
      </c>
      <c r="E11" s="202">
        <f>'Section 4 data'!$F$11</f>
        <v>23.84</v>
      </c>
      <c r="F11" s="203">
        <f t="shared" si="0"/>
        <v>1497.982</v>
      </c>
    </row>
    <row r="12" spans="2:6" ht="15" customHeight="1" x14ac:dyDescent="0.2">
      <c r="B12" s="133" t="s">
        <v>88</v>
      </c>
      <c r="C12" s="43">
        <f>'Section 4 data'!$D$12</f>
        <v>2908.7910000000002</v>
      </c>
      <c r="D12" s="44">
        <f>'Section 4 data'!$E$12</f>
        <v>3994.3449999999998</v>
      </c>
      <c r="E12" s="202">
        <f>'Section 4 data'!$F$12</f>
        <v>12.08</v>
      </c>
      <c r="F12" s="203">
        <f t="shared" si="0"/>
        <v>6903.1360000000004</v>
      </c>
    </row>
    <row r="13" spans="2:6" ht="15" customHeight="1" x14ac:dyDescent="0.2">
      <c r="B13" s="133" t="s">
        <v>89</v>
      </c>
      <c r="C13" s="43">
        <f>'Section 4 data'!$D$13</f>
        <v>747.50900000000001</v>
      </c>
      <c r="D13" s="44">
        <f>'Section 4 data'!$E$13</f>
        <v>605.89700000000005</v>
      </c>
      <c r="E13" s="202">
        <f>'Section 4 data'!$F$13</f>
        <v>24.47</v>
      </c>
      <c r="F13" s="203">
        <f t="shared" si="0"/>
        <v>1353.4059999999999</v>
      </c>
    </row>
    <row r="14" spans="2:6" ht="15" customHeight="1" x14ac:dyDescent="0.2">
      <c r="B14" s="133" t="s">
        <v>90</v>
      </c>
      <c r="C14" s="43">
        <f>'Section 4 data'!$D$14</f>
        <v>1290.6949999999999</v>
      </c>
      <c r="D14" s="44">
        <f>'Section 4 data'!$E$14</f>
        <v>1871.222</v>
      </c>
      <c r="E14" s="202">
        <f>'Section 4 data'!$F$14</f>
        <v>28.82</v>
      </c>
      <c r="F14" s="203">
        <f t="shared" si="0"/>
        <v>3161.9169999999999</v>
      </c>
    </row>
    <row r="15" spans="2:6" ht="15" customHeight="1" x14ac:dyDescent="0.2">
      <c r="B15" s="133" t="s">
        <v>91</v>
      </c>
      <c r="C15" s="43">
        <f>'Section 4 data'!$D$15</f>
        <v>484.61200000000002</v>
      </c>
      <c r="D15" s="44">
        <f>'Section 4 data'!$E$15</f>
        <v>526.71</v>
      </c>
      <c r="E15" s="202">
        <f>'Section 4 data'!$F$15</f>
        <v>34.07</v>
      </c>
      <c r="F15" s="203">
        <f t="shared" si="0"/>
        <v>1011.3220000000001</v>
      </c>
    </row>
    <row r="16" spans="2:6" ht="15" customHeight="1" x14ac:dyDescent="0.2">
      <c r="B16" s="132" t="s">
        <v>92</v>
      </c>
      <c r="C16" s="204">
        <f>'Section 4 data'!$D$6</f>
        <v>13108.904</v>
      </c>
      <c r="D16" s="205">
        <f>'Section 4 data'!$E$6</f>
        <v>18485.322</v>
      </c>
      <c r="E16" s="206">
        <f>'Section 4 data'!$F$6</f>
        <v>6.7</v>
      </c>
      <c r="F16" s="207">
        <f t="shared" si="0"/>
        <v>31594.226000000002</v>
      </c>
    </row>
    <row r="17" spans="2:6" ht="15" customHeight="1" x14ac:dyDescent="0.2">
      <c r="B17" s="200" t="s">
        <v>93</v>
      </c>
      <c r="C17" s="201"/>
      <c r="D17" s="201"/>
      <c r="E17" s="708"/>
      <c r="F17" s="201"/>
    </row>
    <row r="18" spans="2:6" ht="15" customHeight="1" x14ac:dyDescent="0.2">
      <c r="B18" s="133" t="s">
        <v>94</v>
      </c>
      <c r="C18" s="43">
        <f>'Section 4 data'!$D$16</f>
        <v>437.94900000000001</v>
      </c>
      <c r="D18" s="44">
        <f>'Section 4 data'!$E$16</f>
        <v>7908.8159999999998</v>
      </c>
      <c r="E18" s="202">
        <f>'Section 4 data'!$F$16</f>
        <v>12.25</v>
      </c>
      <c r="F18" s="203">
        <f t="shared" ref="F18:F29" si="1">SUM(C18,D18)</f>
        <v>8346.7649999999994</v>
      </c>
    </row>
    <row r="19" spans="2:6" ht="15" customHeight="1" x14ac:dyDescent="0.2">
      <c r="B19" s="133" t="s">
        <v>95</v>
      </c>
      <c r="C19" s="43">
        <f>'Section 4 data'!$D$17</f>
        <v>354.47699999999998</v>
      </c>
      <c r="D19" s="44">
        <f>'Section 4 data'!$E$17</f>
        <v>3523.8449999999998</v>
      </c>
      <c r="E19" s="202">
        <f>'Section 4 data'!$F$17</f>
        <v>17.649999999999999</v>
      </c>
      <c r="F19" s="203">
        <f t="shared" si="1"/>
        <v>3878.3219999999997</v>
      </c>
    </row>
    <row r="20" spans="2:6" ht="15" customHeight="1" x14ac:dyDescent="0.2">
      <c r="B20" s="133" t="s">
        <v>96</v>
      </c>
      <c r="C20" s="43">
        <f>'Section 4 data'!$D$18</f>
        <v>173.90299999999999</v>
      </c>
      <c r="D20" s="44">
        <f>'Section 4 data'!$E$18</f>
        <v>11300.601000000001</v>
      </c>
      <c r="E20" s="202">
        <f>'Section 4 data'!$F$18</f>
        <v>8.8800000000000008</v>
      </c>
      <c r="F20" s="203">
        <f t="shared" si="1"/>
        <v>11474.504000000001</v>
      </c>
    </row>
    <row r="21" spans="2:6" ht="15" customHeight="1" x14ac:dyDescent="0.2">
      <c r="B21" s="133" t="s">
        <v>97</v>
      </c>
      <c r="C21" s="43">
        <f>'Section 4 data'!$D$19</f>
        <v>137.79</v>
      </c>
      <c r="D21" s="44">
        <f>'Section 4 data'!$E$19</f>
        <v>8708.2610000000004</v>
      </c>
      <c r="E21" s="202">
        <f>'Section 4 data'!$F$19</f>
        <v>10.92</v>
      </c>
      <c r="F21" s="203">
        <f t="shared" si="1"/>
        <v>8846.0510000000013</v>
      </c>
    </row>
    <row r="22" spans="2:6" ht="15" customHeight="1" x14ac:dyDescent="0.2">
      <c r="B22" s="133" t="s">
        <v>98</v>
      </c>
      <c r="C22" s="43">
        <f>'Section 4 data'!$D$20</f>
        <v>967.46299999999997</v>
      </c>
      <c r="D22" s="44">
        <f>'Section 4 data'!$E$20</f>
        <v>12554.583000000001</v>
      </c>
      <c r="E22" s="202">
        <f>'Section 4 data'!$F$20</f>
        <v>11.1</v>
      </c>
      <c r="F22" s="203">
        <f t="shared" si="1"/>
        <v>13522.046</v>
      </c>
    </row>
    <row r="23" spans="2:6" ht="15" customHeight="1" x14ac:dyDescent="0.2">
      <c r="B23" s="133" t="s">
        <v>99</v>
      </c>
      <c r="C23" s="43">
        <f>'Section 4 data'!$D$21</f>
        <v>9.2799999999999994</v>
      </c>
      <c r="D23" s="44">
        <f>'Section 4 data'!$E$21</f>
        <v>121.928</v>
      </c>
      <c r="E23" s="202">
        <f>'Section 4 data'!$F$21</f>
        <v>53.05</v>
      </c>
      <c r="F23" s="203">
        <f t="shared" si="1"/>
        <v>131.208</v>
      </c>
    </row>
    <row r="24" spans="2:6" ht="15" customHeight="1" x14ac:dyDescent="0.2">
      <c r="B24" s="133" t="s">
        <v>100</v>
      </c>
      <c r="C24" s="43">
        <f>'Section 4 data'!$D$22</f>
        <v>0</v>
      </c>
      <c r="D24" s="44">
        <f>'Section 4 data'!$E$22</f>
        <v>2534.0929999999998</v>
      </c>
      <c r="E24" s="202">
        <f>'Section 4 data'!$F$22</f>
        <v>19.53</v>
      </c>
      <c r="F24" s="203">
        <f t="shared" si="1"/>
        <v>2534.0929999999998</v>
      </c>
    </row>
    <row r="25" spans="2:6" ht="15" customHeight="1" x14ac:dyDescent="0.2">
      <c r="B25" s="133" t="s">
        <v>101</v>
      </c>
      <c r="C25" s="43">
        <f>'Section 4 data'!$D$23</f>
        <v>0</v>
      </c>
      <c r="D25" s="44">
        <f>'Section 4 data'!$E$23</f>
        <v>6479.0169999999998</v>
      </c>
      <c r="E25" s="202">
        <f>'Section 4 data'!$F$23</f>
        <v>13.52</v>
      </c>
      <c r="F25" s="203">
        <f t="shared" si="1"/>
        <v>6479.0169999999998</v>
      </c>
    </row>
    <row r="26" spans="2:6" ht="15" customHeight="1" x14ac:dyDescent="0.2">
      <c r="B26" s="133" t="s">
        <v>102</v>
      </c>
      <c r="C26" s="43">
        <f>'Section 4 data'!$D$24</f>
        <v>17.593</v>
      </c>
      <c r="D26" s="44">
        <f>'Section 4 data'!$E$24</f>
        <v>3354.741</v>
      </c>
      <c r="E26" s="202">
        <f>'Section 4 data'!$F$24</f>
        <v>16.84</v>
      </c>
      <c r="F26" s="203">
        <f t="shared" si="1"/>
        <v>3372.3339999999998</v>
      </c>
    </row>
    <row r="27" spans="2:6" ht="15" customHeight="1" x14ac:dyDescent="0.2">
      <c r="B27" s="133" t="s">
        <v>103</v>
      </c>
      <c r="C27" s="43">
        <f>'Section 4 data'!$D$25</f>
        <v>0.51</v>
      </c>
      <c r="D27" s="44">
        <f>'Section 4 data'!$E$25</f>
        <v>3152.0810000000001</v>
      </c>
      <c r="E27" s="202">
        <f>'Section 4 data'!$F$25</f>
        <v>17.579999999999998</v>
      </c>
      <c r="F27" s="203">
        <f t="shared" si="1"/>
        <v>3152.5910000000003</v>
      </c>
    </row>
    <row r="28" spans="2:6" ht="15" customHeight="1" x14ac:dyDescent="0.2">
      <c r="B28" s="133" t="s">
        <v>104</v>
      </c>
      <c r="C28" s="43">
        <f>'Section 4 data'!$D$26</f>
        <v>789.55799999999999</v>
      </c>
      <c r="D28" s="44">
        <f>'Section 4 data'!$E$26</f>
        <v>15907.245999999999</v>
      </c>
      <c r="E28" s="202">
        <f>'Section 4 data'!$F$26</f>
        <v>8.1999999999999993</v>
      </c>
      <c r="F28" s="203">
        <f t="shared" si="1"/>
        <v>16696.804</v>
      </c>
    </row>
    <row r="29" spans="2:6" ht="15" customHeight="1" x14ac:dyDescent="0.2">
      <c r="B29" s="132" t="s">
        <v>105</v>
      </c>
      <c r="C29" s="204">
        <f>'Section 4 data'!$D$7</f>
        <v>2888.5230000000001</v>
      </c>
      <c r="D29" s="205">
        <f>'Section 4 data'!$E$7</f>
        <v>75484.421000000002</v>
      </c>
      <c r="E29" s="206">
        <f>'Section 4 data'!$F$7</f>
        <v>3.96</v>
      </c>
      <c r="F29" s="207">
        <f t="shared" si="1"/>
        <v>78372.944000000003</v>
      </c>
    </row>
    <row r="30" spans="2:6" ht="15" customHeight="1" x14ac:dyDescent="0.2">
      <c r="B30" s="200" t="s">
        <v>106</v>
      </c>
      <c r="C30" s="208"/>
      <c r="D30" s="208"/>
      <c r="E30" s="5"/>
      <c r="F30" s="208"/>
    </row>
    <row r="31" spans="2:6" ht="15" customHeight="1" x14ac:dyDescent="0.2">
      <c r="B31" s="132" t="s">
        <v>106</v>
      </c>
      <c r="C31" s="204">
        <f>'Section 4 data'!$D$5</f>
        <v>15997.425999999999</v>
      </c>
      <c r="D31" s="205">
        <f>'Section 4 data'!$E$5</f>
        <v>94047.62</v>
      </c>
      <c r="E31" s="206">
        <f>'Section 4 data'!$F$5</f>
        <v>3.28</v>
      </c>
      <c r="F31" s="207">
        <f>SUM(C31,D31)</f>
        <v>110045.046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2F3DDCF-46AA-4F52-A5AE-94DC3EA6A787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5F929837-6195-4E61-B726-68DD956DEA81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6" tint="0.59999389629810485"/>
  </sheetPr>
  <dimension ref="B3:F33"/>
  <sheetViews>
    <sheetView topLeftCell="A10" workbookViewId="0">
      <selection activeCell="B5" sqref="B5:F33"/>
    </sheetView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146</v>
      </c>
      <c r="C3" t="s">
        <v>754</v>
      </c>
    </row>
    <row r="5" spans="2:6" ht="15" customHeight="1" x14ac:dyDescent="0.2">
      <c r="B5" s="835" t="s">
        <v>268</v>
      </c>
      <c r="C5" s="40" t="s">
        <v>78</v>
      </c>
      <c r="D5" s="837" t="s">
        <v>79</v>
      </c>
      <c r="E5" s="837"/>
      <c r="F5" s="229" t="s">
        <v>80</v>
      </c>
    </row>
    <row r="6" spans="2:6" ht="30" customHeight="1" x14ac:dyDescent="0.2">
      <c r="B6" s="851"/>
      <c r="C6" s="36" t="s">
        <v>272</v>
      </c>
      <c r="D6" s="36" t="s">
        <v>272</v>
      </c>
      <c r="E6" s="3" t="s">
        <v>82</v>
      </c>
      <c r="F6" s="209" t="s">
        <v>272</v>
      </c>
    </row>
    <row r="7" spans="2:6" ht="15" customHeight="1" x14ac:dyDescent="0.2">
      <c r="B7" s="240" t="s">
        <v>92</v>
      </c>
      <c r="C7" s="241"/>
      <c r="D7" s="241"/>
      <c r="E7" s="241"/>
      <c r="F7" s="241"/>
    </row>
    <row r="8" spans="2:6" ht="15" customHeight="1" x14ac:dyDescent="0.2">
      <c r="B8" s="230" t="s">
        <v>360</v>
      </c>
      <c r="C8" s="43">
        <f>'Section 4 data'!$D$31</f>
        <v>796.37900000000002</v>
      </c>
      <c r="D8" s="44">
        <f>'Section 4 data'!$E$31</f>
        <v>0</v>
      </c>
      <c r="E8" s="202">
        <f>'Section 4 data'!$F$31</f>
        <v>0</v>
      </c>
      <c r="F8" s="203">
        <f>SUM(C8,D8)</f>
        <v>796.37900000000002</v>
      </c>
    </row>
    <row r="9" spans="2:6" ht="15" customHeight="1" x14ac:dyDescent="0.2">
      <c r="B9" s="232" t="s">
        <v>361</v>
      </c>
      <c r="C9" s="43">
        <f>'Section 4 data'!$D$32</f>
        <v>3617.1260000000002</v>
      </c>
      <c r="D9" s="246">
        <f>'Section 4 data'!$E$32</f>
        <v>1942.5219999999999</v>
      </c>
      <c r="E9" s="202">
        <f>'Section 4 data'!$F$32</f>
        <v>27.41</v>
      </c>
      <c r="F9" s="203">
        <f t="shared" ref="F9:F15" si="0">SUM(C9,D9)</f>
        <v>5559.6480000000001</v>
      </c>
    </row>
    <row r="10" spans="2:6" ht="15" customHeight="1" x14ac:dyDescent="0.2">
      <c r="B10" s="230" t="s">
        <v>362</v>
      </c>
      <c r="C10" s="43">
        <f>'Section 4 data'!$D$33</f>
        <v>4143.2049999999999</v>
      </c>
      <c r="D10" s="44">
        <f>'Section 4 data'!$E$33</f>
        <v>8384.2690000000002</v>
      </c>
      <c r="E10" s="202">
        <f>'Section 4 data'!$F$33</f>
        <v>13.789166203466335</v>
      </c>
      <c r="F10" s="203">
        <f t="shared" si="0"/>
        <v>12527.474</v>
      </c>
    </row>
    <row r="11" spans="2:6" ht="15" customHeight="1" x14ac:dyDescent="0.2">
      <c r="B11" s="230" t="s">
        <v>363</v>
      </c>
      <c r="C11" s="43">
        <f>'Section 4 data'!$D$34</f>
        <v>3796.9940000000001</v>
      </c>
      <c r="D11" s="44">
        <f>'Section 4 data'!$E$34</f>
        <v>7240.6750000000002</v>
      </c>
      <c r="E11" s="247">
        <f>'Section 4 data'!$F$34</f>
        <v>12.398354007919819</v>
      </c>
      <c r="F11" s="203">
        <f t="shared" si="0"/>
        <v>11037.669</v>
      </c>
    </row>
    <row r="12" spans="2:6" ht="15" customHeight="1" x14ac:dyDescent="0.2">
      <c r="B12" s="230" t="s">
        <v>364</v>
      </c>
      <c r="C12" s="43">
        <f>'Section 4 data'!$D$35</f>
        <v>573.16899999999998</v>
      </c>
      <c r="D12" s="44">
        <f>'Section 4 data'!$E$35</f>
        <v>834.91800000000001</v>
      </c>
      <c r="E12" s="247">
        <f>'Section 4 data'!$F$35</f>
        <v>22.43</v>
      </c>
      <c r="F12" s="203">
        <f t="shared" si="0"/>
        <v>1408.087</v>
      </c>
    </row>
    <row r="13" spans="2:6" ht="15" customHeight="1" x14ac:dyDescent="0.2">
      <c r="B13" s="230" t="s">
        <v>365</v>
      </c>
      <c r="C13" s="43">
        <f>'Section 4 data'!$D$36</f>
        <v>169.49199999999999</v>
      </c>
      <c r="D13" s="44">
        <f>'Section 4 data'!$E$36</f>
        <v>26.338000000000001</v>
      </c>
      <c r="E13" s="202">
        <f>'Section 4 data'!$F$36</f>
        <v>69.11</v>
      </c>
      <c r="F13" s="203">
        <f t="shared" si="0"/>
        <v>195.82999999999998</v>
      </c>
    </row>
    <row r="14" spans="2:6" ht="15" customHeight="1" x14ac:dyDescent="0.2">
      <c r="B14" s="230" t="s">
        <v>366</v>
      </c>
      <c r="C14" s="43">
        <f>'Section 4 data'!$D$37</f>
        <v>12.538</v>
      </c>
      <c r="D14" s="44">
        <f>'Section 4 data'!$E$37</f>
        <v>56.600999999999999</v>
      </c>
      <c r="E14" s="202">
        <f>'Section 4 data'!$F$37</f>
        <v>69.08</v>
      </c>
      <c r="F14" s="203">
        <f t="shared" si="0"/>
        <v>69.138999999999996</v>
      </c>
    </row>
    <row r="15" spans="2:6" ht="15" customHeight="1" x14ac:dyDescent="0.2">
      <c r="B15" s="233" t="s">
        <v>80</v>
      </c>
      <c r="C15" s="66">
        <f>'Section 4 data'!$D$6</f>
        <v>13108.904</v>
      </c>
      <c r="D15" s="66">
        <f>'Section 4 data'!$E$6</f>
        <v>18485.322</v>
      </c>
      <c r="E15" s="206">
        <f>'Section 4 data'!$F$6</f>
        <v>6.7</v>
      </c>
      <c r="F15" s="235">
        <f t="shared" si="0"/>
        <v>31594.226000000002</v>
      </c>
    </row>
    <row r="16" spans="2:6" ht="15" customHeight="1" x14ac:dyDescent="0.2">
      <c r="B16" s="240" t="s">
        <v>105</v>
      </c>
      <c r="C16" s="241"/>
      <c r="D16" s="241"/>
      <c r="E16" s="241"/>
      <c r="F16" s="241"/>
    </row>
    <row r="17" spans="2:6" ht="15" customHeight="1" x14ac:dyDescent="0.2">
      <c r="B17" s="230" t="s">
        <v>360</v>
      </c>
      <c r="C17" s="43">
        <f>'Section 4 data'!$D$39</f>
        <v>3.3439999999999999</v>
      </c>
      <c r="D17" s="44">
        <f>'Section 4 data'!$E$39</f>
        <v>2104.11</v>
      </c>
      <c r="E17" s="202">
        <f>'Section 4 data'!$F$39</f>
        <v>30.01</v>
      </c>
      <c r="F17" s="203">
        <f t="shared" ref="F17:F24" si="1">SUM(C17,D17)</f>
        <v>2107.4540000000002</v>
      </c>
    </row>
    <row r="18" spans="2:6" ht="15" customHeight="1" x14ac:dyDescent="0.2">
      <c r="B18" s="232" t="s">
        <v>361</v>
      </c>
      <c r="C18" s="43">
        <f>'Section 4 data'!$D$40</f>
        <v>568.72199999999998</v>
      </c>
      <c r="D18" s="246">
        <f>'Section 4 data'!$E$40</f>
        <v>23017.319</v>
      </c>
      <c r="E18" s="202">
        <f>'Section 4 data'!$F$40</f>
        <v>8.58</v>
      </c>
      <c r="F18" s="203">
        <f t="shared" si="1"/>
        <v>23586.041000000001</v>
      </c>
    </row>
    <row r="19" spans="2:6" ht="15" customHeight="1" x14ac:dyDescent="0.2">
      <c r="B19" s="230" t="s">
        <v>362</v>
      </c>
      <c r="C19" s="43">
        <f>'Section 4 data'!$D$41</f>
        <v>1064.8689999999999</v>
      </c>
      <c r="D19" s="44">
        <f>'Section 4 data'!$E$41</f>
        <v>29451.236000000001</v>
      </c>
      <c r="E19" s="202">
        <f>'Section 4 data'!$F$41</f>
        <v>7.8725392888319536</v>
      </c>
      <c r="F19" s="203">
        <f t="shared" si="1"/>
        <v>30516.105</v>
      </c>
    </row>
    <row r="20" spans="2:6" ht="15" customHeight="1" x14ac:dyDescent="0.2">
      <c r="B20" s="230" t="s">
        <v>363</v>
      </c>
      <c r="C20" s="43">
        <f>'Section 4 data'!$D$42</f>
        <v>614.76900000000001</v>
      </c>
      <c r="D20" s="44">
        <f>'Section 4 data'!$E$42</f>
        <v>13158.644</v>
      </c>
      <c r="E20" s="247">
        <f>'Section 4 data'!$F$42</f>
        <v>9.6031134730908541</v>
      </c>
      <c r="F20" s="203">
        <f t="shared" si="1"/>
        <v>13773.413</v>
      </c>
    </row>
    <row r="21" spans="2:6" ht="15" customHeight="1" x14ac:dyDescent="0.2">
      <c r="B21" s="230" t="s">
        <v>364</v>
      </c>
      <c r="C21" s="43">
        <f>'Section 4 data'!$D$43</f>
        <v>511.863</v>
      </c>
      <c r="D21" s="44">
        <f>'Section 4 data'!$E$43</f>
        <v>4199.3580000000002</v>
      </c>
      <c r="E21" s="247">
        <f>'Section 4 data'!$F$43</f>
        <v>12.85</v>
      </c>
      <c r="F21" s="203">
        <f t="shared" si="1"/>
        <v>4711.2210000000005</v>
      </c>
    </row>
    <row r="22" spans="2:6" ht="15" customHeight="1" x14ac:dyDescent="0.2">
      <c r="B22" s="230" t="s">
        <v>365</v>
      </c>
      <c r="C22" s="43">
        <f>'Section 4 data'!$D$44</f>
        <v>67.516999999999996</v>
      </c>
      <c r="D22" s="44">
        <f>'Section 4 data'!$E$44</f>
        <v>3125.6350000000002</v>
      </c>
      <c r="E22" s="247">
        <f>'Section 4 data'!$F$44</f>
        <v>13.22</v>
      </c>
      <c r="F22" s="203">
        <f t="shared" si="1"/>
        <v>3193.152</v>
      </c>
    </row>
    <row r="23" spans="2:6" ht="15" customHeight="1" x14ac:dyDescent="0.2">
      <c r="B23" s="230" t="s">
        <v>366</v>
      </c>
      <c r="C23" s="43">
        <f>'Section 4 data'!$D$45</f>
        <v>57.438000000000002</v>
      </c>
      <c r="D23" s="44">
        <f>'Section 4 data'!$E$45</f>
        <v>428.11799999999999</v>
      </c>
      <c r="E23" s="202">
        <f>'Section 4 data'!$F$45</f>
        <v>32.973799917047216</v>
      </c>
      <c r="F23" s="203">
        <f t="shared" si="1"/>
        <v>485.55599999999998</v>
      </c>
    </row>
    <row r="24" spans="2:6" ht="15" customHeight="1" x14ac:dyDescent="0.2">
      <c r="B24" s="233" t="s">
        <v>80</v>
      </c>
      <c r="C24" s="66">
        <f>'Section 4 data'!$D$7</f>
        <v>2888.5230000000001</v>
      </c>
      <c r="D24" s="66">
        <f>'Section 4 data'!$E$7</f>
        <v>75484.421000000002</v>
      </c>
      <c r="E24" s="206">
        <f>'Section 4 data'!$F$7</f>
        <v>3.96</v>
      </c>
      <c r="F24" s="235">
        <f t="shared" si="1"/>
        <v>78372.944000000003</v>
      </c>
    </row>
    <row r="25" spans="2:6" ht="15" customHeight="1" x14ac:dyDescent="0.2">
      <c r="B25" s="240" t="s">
        <v>106</v>
      </c>
      <c r="C25" s="241"/>
      <c r="D25" s="241"/>
      <c r="E25" s="241"/>
      <c r="F25" s="241"/>
    </row>
    <row r="26" spans="2:6" ht="15" customHeight="1" x14ac:dyDescent="0.2">
      <c r="B26" s="230" t="s">
        <v>360</v>
      </c>
      <c r="C26" s="43">
        <f>'Section 4 data'!$D$47</f>
        <v>799.72299999999996</v>
      </c>
      <c r="D26" s="44">
        <f>'Section 4 data'!$E$47</f>
        <v>2104.6210000000001</v>
      </c>
      <c r="E26" s="202">
        <f>'Section 4 data'!$F$47</f>
        <v>30</v>
      </c>
      <c r="F26" s="203">
        <f t="shared" ref="F26:F33" si="2">SUM(C26,D26)</f>
        <v>2904.3440000000001</v>
      </c>
    </row>
    <row r="27" spans="2:6" ht="15" customHeight="1" x14ac:dyDescent="0.2">
      <c r="B27" s="232" t="s">
        <v>361</v>
      </c>
      <c r="C27" s="43">
        <f>'Section 4 data'!$D$48</f>
        <v>4185.8490000000002</v>
      </c>
      <c r="D27" s="246">
        <f>'Section 4 data'!$E$48</f>
        <v>24968.219000000001</v>
      </c>
      <c r="E27" s="202">
        <f>'Section 4 data'!$F$48</f>
        <v>8.08</v>
      </c>
      <c r="F27" s="203">
        <f t="shared" si="2"/>
        <v>29154.067999999999</v>
      </c>
    </row>
    <row r="28" spans="2:6" ht="15" customHeight="1" x14ac:dyDescent="0.2">
      <c r="B28" s="230" t="s">
        <v>362</v>
      </c>
      <c r="C28" s="43">
        <f>'Section 4 data'!$D$49</f>
        <v>5208.076</v>
      </c>
      <c r="D28" s="44">
        <f>'Section 4 data'!$E$49</f>
        <v>37921.631000000001</v>
      </c>
      <c r="E28" s="202">
        <f>'Section 4 data'!$F$49</f>
        <v>6.9551689671689578</v>
      </c>
      <c r="F28" s="203">
        <f t="shared" si="2"/>
        <v>43129.707000000002</v>
      </c>
    </row>
    <row r="29" spans="2:6" ht="15" customHeight="1" x14ac:dyDescent="0.2">
      <c r="B29" s="230" t="s">
        <v>363</v>
      </c>
      <c r="C29" s="43">
        <f>'Section 4 data'!$D$50</f>
        <v>4411.7629999999999</v>
      </c>
      <c r="D29" s="44">
        <f>'Section 4 data'!$E$50</f>
        <v>20372.541000000001</v>
      </c>
      <c r="E29" s="247">
        <f>'Section 4 data'!$F$50</f>
        <v>7.6845143048711373</v>
      </c>
      <c r="F29" s="203">
        <f t="shared" si="2"/>
        <v>24784.304</v>
      </c>
    </row>
    <row r="30" spans="2:6" ht="15" customHeight="1" x14ac:dyDescent="0.2">
      <c r="B30" s="230" t="s">
        <v>364</v>
      </c>
      <c r="C30" s="43">
        <f>'Section 4 data'!$D$51</f>
        <v>1085.0309999999999</v>
      </c>
      <c r="D30" s="44">
        <f>'Section 4 data'!$E$51</f>
        <v>5044.5370000000003</v>
      </c>
      <c r="E30" s="247">
        <f>'Section 4 data'!$F$51</f>
        <v>11.45</v>
      </c>
      <c r="F30" s="203">
        <f t="shared" si="2"/>
        <v>6129.5680000000002</v>
      </c>
    </row>
    <row r="31" spans="2:6" ht="15" customHeight="1" x14ac:dyDescent="0.2">
      <c r="B31" s="230" t="s">
        <v>365</v>
      </c>
      <c r="C31" s="43">
        <f>'Section 4 data'!$D$52</f>
        <v>237.01</v>
      </c>
      <c r="D31" s="44">
        <f>'Section 4 data'!$E$52</f>
        <v>3150.6019999999999</v>
      </c>
      <c r="E31" s="247">
        <f>'Section 4 data'!$F$52</f>
        <v>13.14</v>
      </c>
      <c r="F31" s="203">
        <f t="shared" si="2"/>
        <v>3387.6120000000001</v>
      </c>
    </row>
    <row r="32" spans="2:6" ht="15" customHeight="1" x14ac:dyDescent="0.2">
      <c r="B32" s="230" t="s">
        <v>366</v>
      </c>
      <c r="C32" s="43">
        <f>'Section 4 data'!$D$53</f>
        <v>69.975999999999999</v>
      </c>
      <c r="D32" s="44">
        <f>'Section 4 data'!$E$53</f>
        <v>485.46800000000002</v>
      </c>
      <c r="E32" s="202">
        <f>'Section 4 data'!$F$53</f>
        <v>32.854033001525366</v>
      </c>
      <c r="F32" s="203">
        <f t="shared" si="2"/>
        <v>555.44399999999996</v>
      </c>
    </row>
    <row r="33" spans="2:6" ht="15" customHeight="1" x14ac:dyDescent="0.2">
      <c r="B33" s="236" t="s">
        <v>80</v>
      </c>
      <c r="C33" s="237">
        <f>'Section 4 data'!$D$5</f>
        <v>15997.425999999999</v>
      </c>
      <c r="D33" s="237">
        <f>'Section 4 data'!$E$5</f>
        <v>94047.62</v>
      </c>
      <c r="E33" s="210">
        <f>'Section 4 data'!$F$5</f>
        <v>3.28</v>
      </c>
      <c r="F33" s="239">
        <f t="shared" si="2"/>
        <v>110045.046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CA9BE7F-DB91-4C71-817C-AFE771AEE0D9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C6CD1EDF-919D-4339-9071-12CC7AA4481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2E942C51-C93A-4D23-B275-04CCB8F6694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D1CB28D8-5838-4DA9-888F-0F433BCA4792}">
            <xm:f>Sheet1!$D$4</xm:f>
            <xm:f>Sheet1!$E$4</xm:f>
            <x14:dxf>
              <numFmt numFmtId="173" formatCode="&quot;&lt; 1&quot;"/>
            </x14:dxf>
          </x14:cfRule>
          <xm:sqref>C8:D15 F8:F15 C17:D24 F17:F24 C26:D33 F26:F33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6" tint="0.59999389629810485"/>
  </sheetPr>
  <dimension ref="B3:F39"/>
  <sheetViews>
    <sheetView topLeftCell="A16" workbookViewId="0">
      <selection activeCell="B5" sqref="B5:F39"/>
    </sheetView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147</v>
      </c>
      <c r="C3" t="s">
        <v>755</v>
      </c>
    </row>
    <row r="5" spans="2:6" ht="15" customHeight="1" x14ac:dyDescent="0.2">
      <c r="B5" s="852" t="s">
        <v>126</v>
      </c>
      <c r="C5" s="40" t="s">
        <v>78</v>
      </c>
      <c r="D5" s="837" t="s">
        <v>79</v>
      </c>
      <c r="E5" s="837"/>
      <c r="F5" s="229" t="s">
        <v>80</v>
      </c>
    </row>
    <row r="6" spans="2:6" ht="30" customHeight="1" x14ac:dyDescent="0.2">
      <c r="B6" s="853"/>
      <c r="C6" s="36" t="s">
        <v>272</v>
      </c>
      <c r="D6" s="36" t="s">
        <v>272</v>
      </c>
      <c r="E6" s="3" t="s">
        <v>82</v>
      </c>
      <c r="F6" s="209" t="s">
        <v>272</v>
      </c>
    </row>
    <row r="7" spans="2:6" ht="15" customHeight="1" x14ac:dyDescent="0.2">
      <c r="B7" s="240" t="s">
        <v>92</v>
      </c>
      <c r="C7" s="241"/>
      <c r="D7" s="241"/>
      <c r="E7" s="241"/>
      <c r="F7" s="241"/>
    </row>
    <row r="8" spans="2:6" ht="15" customHeight="1" x14ac:dyDescent="0.2">
      <c r="B8" s="230" t="s">
        <v>127</v>
      </c>
      <c r="C8" s="43">
        <f>'Section 4 data'!$D$58</f>
        <v>102.93899999999999</v>
      </c>
      <c r="D8" s="44">
        <f>'Section 4 data'!$E$58</f>
        <v>364.33800000000002</v>
      </c>
      <c r="E8" s="202">
        <f>'Section 4 data'!$F$58</f>
        <v>65.41</v>
      </c>
      <c r="F8" s="203">
        <f>SUM(C8,D8)</f>
        <v>467.27700000000004</v>
      </c>
    </row>
    <row r="9" spans="2:6" ht="15" customHeight="1" x14ac:dyDescent="0.2">
      <c r="B9" s="231" t="s">
        <v>128</v>
      </c>
      <c r="C9" s="43">
        <f>'Section 4 data'!$D$59</f>
        <v>2338.0549999999998</v>
      </c>
      <c r="D9" s="44">
        <f>'Section 4 data'!$E$59</f>
        <v>1584.3240000000001</v>
      </c>
      <c r="E9" s="202">
        <f>'Section 4 data'!$F$59</f>
        <v>26.32</v>
      </c>
      <c r="F9" s="203">
        <f t="shared" ref="F9:F17" si="0">SUM(C9,D9)</f>
        <v>3922.3789999999999</v>
      </c>
    </row>
    <row r="10" spans="2:6" ht="15" customHeight="1" x14ac:dyDescent="0.2">
      <c r="B10" s="232" t="s">
        <v>129</v>
      </c>
      <c r="C10" s="43">
        <f>'Section 4 data'!$D$60</f>
        <v>4561.6899999999996</v>
      </c>
      <c r="D10" s="44">
        <f>'Section 4 data'!$E$60</f>
        <v>3622.395</v>
      </c>
      <c r="E10" s="202">
        <f>'Section 4 data'!$F$60</f>
        <v>21</v>
      </c>
      <c r="F10" s="203">
        <f t="shared" si="0"/>
        <v>8184.0849999999991</v>
      </c>
    </row>
    <row r="11" spans="2:6" ht="15" customHeight="1" x14ac:dyDescent="0.2">
      <c r="B11" s="230" t="s">
        <v>130</v>
      </c>
      <c r="C11" s="43">
        <f>'Section 4 data'!$D$61</f>
        <v>2740.7</v>
      </c>
      <c r="D11" s="44">
        <f>'Section 4 data'!$E$61</f>
        <v>4297.5810000000001</v>
      </c>
      <c r="E11" s="202">
        <f>'Section 4 data'!$F$61</f>
        <v>17.64</v>
      </c>
      <c r="F11" s="203">
        <f t="shared" si="0"/>
        <v>7038.2809999999999</v>
      </c>
    </row>
    <row r="12" spans="2:6" ht="15" customHeight="1" x14ac:dyDescent="0.2">
      <c r="B12" s="230" t="s">
        <v>131</v>
      </c>
      <c r="C12" s="43">
        <f>'Section 4 data'!$D$62</f>
        <v>2319.35</v>
      </c>
      <c r="D12" s="44">
        <f>'Section 4 data'!$E$62</f>
        <v>6252.24</v>
      </c>
      <c r="E12" s="202">
        <f>'Section 4 data'!$F$62</f>
        <v>12.17</v>
      </c>
      <c r="F12" s="203">
        <f t="shared" si="0"/>
        <v>8571.59</v>
      </c>
    </row>
    <row r="13" spans="2:6" ht="15" customHeight="1" x14ac:dyDescent="0.2">
      <c r="B13" s="230" t="s">
        <v>132</v>
      </c>
      <c r="C13" s="43">
        <f>'Section 4 data'!$D$63</f>
        <v>794.30499999999995</v>
      </c>
      <c r="D13" s="44">
        <f>'Section 4 data'!$E$63</f>
        <v>1797.7270000000001</v>
      </c>
      <c r="E13" s="202">
        <f>'Section 4 data'!$F$63</f>
        <v>15.09</v>
      </c>
      <c r="F13" s="203">
        <f t="shared" si="0"/>
        <v>2592.0320000000002</v>
      </c>
    </row>
    <row r="14" spans="2:6" ht="15" customHeight="1" x14ac:dyDescent="0.2">
      <c r="B14" s="230" t="s">
        <v>133</v>
      </c>
      <c r="C14" s="43">
        <f>'Section 4 data'!$D$64</f>
        <v>243.93299999999999</v>
      </c>
      <c r="D14" s="44">
        <f>'Section 4 data'!$E$64</f>
        <v>535.38800000000003</v>
      </c>
      <c r="E14" s="202">
        <f>'Section 4 data'!$F$64</f>
        <v>18.96</v>
      </c>
      <c r="F14" s="203">
        <f t="shared" si="0"/>
        <v>779.32100000000003</v>
      </c>
    </row>
    <row r="15" spans="2:6" ht="15" customHeight="1" x14ac:dyDescent="0.2">
      <c r="B15" s="230" t="s">
        <v>134</v>
      </c>
      <c r="C15" s="43">
        <f>'Section 4 data'!$D$65</f>
        <v>7.4640000000000004</v>
      </c>
      <c r="D15" s="44">
        <f>'Section 4 data'!$E$65</f>
        <v>20.231000000000002</v>
      </c>
      <c r="E15" s="202">
        <f>'Section 4 data'!$F$65</f>
        <v>44.2</v>
      </c>
      <c r="F15" s="203">
        <f t="shared" si="0"/>
        <v>27.695</v>
      </c>
    </row>
    <row r="16" spans="2:6" ht="15" customHeight="1" x14ac:dyDescent="0.2">
      <c r="B16" s="230" t="s">
        <v>135</v>
      </c>
      <c r="C16" s="43">
        <f>'Section 4 data'!$D$66</f>
        <v>0.46600000000000003</v>
      </c>
      <c r="D16" s="44">
        <f>'Section 4 data'!$E$66</f>
        <v>11.099</v>
      </c>
      <c r="E16" s="202">
        <f>'Section 4 data'!$F$66</f>
        <v>54.13</v>
      </c>
      <c r="F16" s="203">
        <f t="shared" si="0"/>
        <v>11.565</v>
      </c>
    </row>
    <row r="17" spans="2:6" ht="15" customHeight="1" x14ac:dyDescent="0.2">
      <c r="B17" s="233" t="s">
        <v>80</v>
      </c>
      <c r="C17" s="66">
        <f>'Section 4 data'!$D$6</f>
        <v>13108.904</v>
      </c>
      <c r="D17" s="66">
        <f>'Section 4 data'!$E$6</f>
        <v>18485.322</v>
      </c>
      <c r="E17" s="234">
        <f>'Section 4 data'!$F$6</f>
        <v>6.7</v>
      </c>
      <c r="F17" s="235">
        <f t="shared" si="0"/>
        <v>31594.226000000002</v>
      </c>
    </row>
    <row r="18" spans="2:6" ht="15" customHeight="1" x14ac:dyDescent="0.2">
      <c r="B18" s="240" t="s">
        <v>105</v>
      </c>
      <c r="C18" s="241"/>
      <c r="D18" s="241"/>
      <c r="E18" s="241"/>
      <c r="F18" s="241"/>
    </row>
    <row r="19" spans="2:6" ht="15" customHeight="1" x14ac:dyDescent="0.2">
      <c r="B19" s="230" t="s">
        <v>127</v>
      </c>
      <c r="C19" s="43">
        <f>'Section 4 data'!$D$68</f>
        <v>147.61600000000001</v>
      </c>
      <c r="D19" s="44">
        <f>'Section 4 data'!$E$68</f>
        <v>4416.4189999999999</v>
      </c>
      <c r="E19" s="202">
        <f>'Section 4 data'!$F$68</f>
        <v>14.59</v>
      </c>
      <c r="F19" s="203">
        <f t="shared" ref="F19:F28" si="1">SUM(C19,D19)</f>
        <v>4564.0349999999999</v>
      </c>
    </row>
    <row r="20" spans="2:6" ht="15" customHeight="1" x14ac:dyDescent="0.2">
      <c r="B20" s="231" t="s">
        <v>128</v>
      </c>
      <c r="C20" s="43">
        <f>'Section 4 data'!$D$69</f>
        <v>1151.0999999999999</v>
      </c>
      <c r="D20" s="44">
        <f>'Section 4 data'!$E$69</f>
        <v>34831.762000000002</v>
      </c>
      <c r="E20" s="202">
        <f>'Section 4 data'!$F$69</f>
        <v>6.79</v>
      </c>
      <c r="F20" s="203">
        <f t="shared" si="1"/>
        <v>35982.862000000001</v>
      </c>
    </row>
    <row r="21" spans="2:6" ht="15" customHeight="1" x14ac:dyDescent="0.2">
      <c r="B21" s="232" t="s">
        <v>129</v>
      </c>
      <c r="C21" s="43">
        <f>'Section 4 data'!$D$70</f>
        <v>745.22699999999998</v>
      </c>
      <c r="D21" s="44">
        <f>'Section 4 data'!$E$70</f>
        <v>17321.870999999999</v>
      </c>
      <c r="E21" s="202">
        <f>'Section 4 data'!$F$70</f>
        <v>8.7799999999999994</v>
      </c>
      <c r="F21" s="203">
        <f t="shared" si="1"/>
        <v>18067.097999999998</v>
      </c>
    </row>
    <row r="22" spans="2:6" ht="15" customHeight="1" x14ac:dyDescent="0.2">
      <c r="B22" s="230" t="s">
        <v>130</v>
      </c>
      <c r="C22" s="43">
        <f>'Section 4 data'!$D$71</f>
        <v>380.553</v>
      </c>
      <c r="D22" s="44">
        <f>'Section 4 data'!$E$71</f>
        <v>7815.9560000000001</v>
      </c>
      <c r="E22" s="202">
        <f>'Section 4 data'!$F$71</f>
        <v>10.5</v>
      </c>
      <c r="F22" s="203">
        <f t="shared" si="1"/>
        <v>8196.509</v>
      </c>
    </row>
    <row r="23" spans="2:6" ht="15" customHeight="1" x14ac:dyDescent="0.2">
      <c r="B23" s="230" t="s">
        <v>131</v>
      </c>
      <c r="C23" s="43">
        <f>'Section 4 data'!$D$72</f>
        <v>349.875</v>
      </c>
      <c r="D23" s="44">
        <f>'Section 4 data'!$E$72</f>
        <v>6985.7280000000001</v>
      </c>
      <c r="E23" s="202">
        <f>'Section 4 data'!$F$72</f>
        <v>9.35</v>
      </c>
      <c r="F23" s="203">
        <f t="shared" si="1"/>
        <v>7335.6030000000001</v>
      </c>
    </row>
    <row r="24" spans="2:6" ht="15" customHeight="1" x14ac:dyDescent="0.2">
      <c r="B24" s="230" t="s">
        <v>132</v>
      </c>
      <c r="C24" s="43">
        <f>'Section 4 data'!$D$73</f>
        <v>82.054000000000002</v>
      </c>
      <c r="D24" s="44">
        <f>'Section 4 data'!$E$73</f>
        <v>1948.874</v>
      </c>
      <c r="E24" s="202">
        <f>'Section 4 data'!$F$73</f>
        <v>11.4</v>
      </c>
      <c r="F24" s="203">
        <f t="shared" si="1"/>
        <v>2030.9280000000001</v>
      </c>
    </row>
    <row r="25" spans="2:6" ht="15" customHeight="1" x14ac:dyDescent="0.2">
      <c r="B25" s="230" t="s">
        <v>133</v>
      </c>
      <c r="C25" s="43">
        <f>'Section 4 data'!$D$74</f>
        <v>28.637</v>
      </c>
      <c r="D25" s="44">
        <f>'Section 4 data'!$E$74</f>
        <v>1692.1949999999999</v>
      </c>
      <c r="E25" s="202">
        <f>'Section 4 data'!$F$74</f>
        <v>9.67</v>
      </c>
      <c r="F25" s="203">
        <f t="shared" si="1"/>
        <v>1720.8319999999999</v>
      </c>
    </row>
    <row r="26" spans="2:6" ht="15" customHeight="1" x14ac:dyDescent="0.2">
      <c r="B26" s="230" t="s">
        <v>134</v>
      </c>
      <c r="C26" s="43">
        <f>'Section 4 data'!$D$75</f>
        <v>3.2149999999999999</v>
      </c>
      <c r="D26" s="44">
        <f>'Section 4 data'!$E$75</f>
        <v>383.44799999999998</v>
      </c>
      <c r="E26" s="202">
        <f>'Section 4 data'!$F$75</f>
        <v>22.26</v>
      </c>
      <c r="F26" s="203">
        <f t="shared" si="1"/>
        <v>386.66299999999995</v>
      </c>
    </row>
    <row r="27" spans="2:6" ht="15" customHeight="1" x14ac:dyDescent="0.2">
      <c r="B27" s="230" t="s">
        <v>135</v>
      </c>
      <c r="C27" s="43">
        <f>'Section 4 data'!$D$76</f>
        <v>0.247</v>
      </c>
      <c r="D27" s="44">
        <f>'Section 4 data'!$E$76</f>
        <v>88.168000000000006</v>
      </c>
      <c r="E27" s="202">
        <f>'Section 4 data'!$F$76</f>
        <v>28.47</v>
      </c>
      <c r="F27" s="203">
        <f t="shared" si="1"/>
        <v>88.415000000000006</v>
      </c>
    </row>
    <row r="28" spans="2:6" ht="15" customHeight="1" x14ac:dyDescent="0.2">
      <c r="B28" s="233" t="s">
        <v>80</v>
      </c>
      <c r="C28" s="66">
        <f>'Section 4 data'!$D$7</f>
        <v>2888.5230000000001</v>
      </c>
      <c r="D28" s="66">
        <f>'Section 4 data'!$E$7</f>
        <v>75484.421000000002</v>
      </c>
      <c r="E28" s="234">
        <f>'Section 4 data'!$F$7</f>
        <v>3.96</v>
      </c>
      <c r="F28" s="235">
        <f t="shared" si="1"/>
        <v>78372.944000000003</v>
      </c>
    </row>
    <row r="29" spans="2:6" ht="15" customHeight="1" x14ac:dyDescent="0.2">
      <c r="B29" s="240" t="s">
        <v>106</v>
      </c>
      <c r="C29" s="241"/>
      <c r="D29" s="241"/>
      <c r="E29" s="241"/>
      <c r="F29" s="241"/>
    </row>
    <row r="30" spans="2:6" ht="15" customHeight="1" x14ac:dyDescent="0.2">
      <c r="B30" s="230" t="s">
        <v>127</v>
      </c>
      <c r="C30" s="43">
        <f>'Section 4 data'!$D$78</f>
        <v>250.55500000000001</v>
      </c>
      <c r="D30" s="44">
        <f>'Section 4 data'!$E$78</f>
        <v>4774.7709999999997</v>
      </c>
      <c r="E30" s="202">
        <f>'Section 4 data'!$F$78</f>
        <v>14.24</v>
      </c>
      <c r="F30" s="203">
        <f t="shared" ref="F30:F39" si="2">SUM(C30,D30)</f>
        <v>5025.326</v>
      </c>
    </row>
    <row r="31" spans="2:6" ht="15" customHeight="1" x14ac:dyDescent="0.2">
      <c r="B31" s="231" t="s">
        <v>128</v>
      </c>
      <c r="C31" s="43">
        <f>'Section 4 data'!$D$79</f>
        <v>3489.1550000000002</v>
      </c>
      <c r="D31" s="44">
        <f>'Section 4 data'!$E$79</f>
        <v>36446.593999999997</v>
      </c>
      <c r="E31" s="202">
        <f>'Section 4 data'!$F$79</f>
        <v>6.57</v>
      </c>
      <c r="F31" s="203">
        <f t="shared" si="2"/>
        <v>39935.748999999996</v>
      </c>
    </row>
    <row r="32" spans="2:6" ht="15" customHeight="1" x14ac:dyDescent="0.2">
      <c r="B32" s="232" t="s">
        <v>129</v>
      </c>
      <c r="C32" s="43">
        <f>'Section 4 data'!$D$80</f>
        <v>5306.9160000000002</v>
      </c>
      <c r="D32" s="44">
        <f>'Section 4 data'!$E$80</f>
        <v>20986.046999999999</v>
      </c>
      <c r="E32" s="202">
        <f>'Section 4 data'!$F$80</f>
        <v>8.1</v>
      </c>
      <c r="F32" s="203">
        <f t="shared" si="2"/>
        <v>26292.963</v>
      </c>
    </row>
    <row r="33" spans="2:6" ht="15" customHeight="1" x14ac:dyDescent="0.2">
      <c r="B33" s="230" t="s">
        <v>130</v>
      </c>
      <c r="C33" s="43">
        <f>'Section 4 data'!$D$81</f>
        <v>3121.2530000000002</v>
      </c>
      <c r="D33" s="44">
        <f>'Section 4 data'!$E$81</f>
        <v>12146.929</v>
      </c>
      <c r="E33" s="202">
        <f>'Section 4 data'!$F$81</f>
        <v>9.1199999999999992</v>
      </c>
      <c r="F33" s="203">
        <f t="shared" si="2"/>
        <v>15268.182000000001</v>
      </c>
    </row>
    <row r="34" spans="2:6" ht="15" customHeight="1" x14ac:dyDescent="0.2">
      <c r="B34" s="230" t="s">
        <v>131</v>
      </c>
      <c r="C34" s="43">
        <f>'Section 4 data'!$D$82</f>
        <v>2669.2249999999999</v>
      </c>
      <c r="D34" s="44">
        <f>'Section 4 data'!$E$82</f>
        <v>13201.313</v>
      </c>
      <c r="E34" s="202">
        <f>'Section 4 data'!$F$82</f>
        <v>7.46</v>
      </c>
      <c r="F34" s="203">
        <f t="shared" si="2"/>
        <v>15870.538</v>
      </c>
    </row>
    <row r="35" spans="2:6" ht="15" customHeight="1" x14ac:dyDescent="0.2">
      <c r="B35" s="230" t="s">
        <v>132</v>
      </c>
      <c r="C35" s="43">
        <f>'Section 4 data'!$D$83</f>
        <v>876.35900000000004</v>
      </c>
      <c r="D35" s="44">
        <f>'Section 4 data'!$E$83</f>
        <v>3755.9639999999999</v>
      </c>
      <c r="E35" s="202">
        <f>'Section 4 data'!$F$83</f>
        <v>9.4</v>
      </c>
      <c r="F35" s="203">
        <f t="shared" si="2"/>
        <v>4632.3230000000003</v>
      </c>
    </row>
    <row r="36" spans="2:6" ht="15" customHeight="1" x14ac:dyDescent="0.2">
      <c r="B36" s="230" t="s">
        <v>133</v>
      </c>
      <c r="C36" s="43">
        <f>'Section 4 data'!$D$84</f>
        <v>272.57</v>
      </c>
      <c r="D36" s="44">
        <f>'Section 4 data'!$E$84</f>
        <v>2232.625</v>
      </c>
      <c r="E36" s="202">
        <f>'Section 4 data'!$F$84</f>
        <v>8.6199999999999992</v>
      </c>
      <c r="F36" s="203">
        <f t="shared" si="2"/>
        <v>2505.1950000000002</v>
      </c>
    </row>
    <row r="37" spans="2:6" ht="15" customHeight="1" x14ac:dyDescent="0.2">
      <c r="B37" s="230" t="s">
        <v>134</v>
      </c>
      <c r="C37" s="43">
        <f>'Section 4 data'!$D$85</f>
        <v>10.68</v>
      </c>
      <c r="D37" s="44">
        <f>'Section 4 data'!$E$85</f>
        <v>403.91500000000002</v>
      </c>
      <c r="E37" s="202">
        <f>'Section 4 data'!$F$85</f>
        <v>21.22</v>
      </c>
      <c r="F37" s="203">
        <f t="shared" si="2"/>
        <v>414.59500000000003</v>
      </c>
    </row>
    <row r="38" spans="2:6" ht="15" customHeight="1" x14ac:dyDescent="0.2">
      <c r="B38" s="230" t="s">
        <v>135</v>
      </c>
      <c r="C38" s="43">
        <f>'Section 4 data'!$D$86</f>
        <v>0.71299999999999997</v>
      </c>
      <c r="D38" s="44">
        <f>'Section 4 data'!$E$86</f>
        <v>99.460999999999999</v>
      </c>
      <c r="E38" s="202">
        <f>'Section 4 data'!$F$86</f>
        <v>26.29</v>
      </c>
      <c r="F38" s="203">
        <f t="shared" si="2"/>
        <v>100.17399999999999</v>
      </c>
    </row>
    <row r="39" spans="2:6" ht="15" customHeight="1" x14ac:dyDescent="0.2">
      <c r="B39" s="236" t="s">
        <v>80</v>
      </c>
      <c r="C39" s="237">
        <f>'Section 4 data'!$D$5</f>
        <v>15997.425999999999</v>
      </c>
      <c r="D39" s="237">
        <f>'Section 4 data'!$E$5</f>
        <v>94047.62</v>
      </c>
      <c r="E39" s="238">
        <f>'Section 4 data'!$F$5</f>
        <v>3.28</v>
      </c>
      <c r="F39" s="239">
        <f t="shared" si="2"/>
        <v>110045.046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7944197-DEF6-44D6-B721-FB5C49211A2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6A7995B6-FDEC-4DDE-8320-D9DD30D2B808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23152FA9-9FD4-4D07-BC12-2304E36770A1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8124710A-727D-4EC5-8BD4-8DBF9B141675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686</v>
      </c>
    </row>
    <row r="3" spans="1:2" ht="18" x14ac:dyDescent="0.25">
      <c r="B3" s="319" t="str">
        <f>Index!$E$37</f>
        <v>Biomass stocks in live standing trees</v>
      </c>
    </row>
  </sheetData>
  <hyperlinks>
    <hyperlink ref="A1" location="Index!B37" display="Return to index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theme="5" tint="0.59999389629810485"/>
  </sheetPr>
  <dimension ref="B3:F31"/>
  <sheetViews>
    <sheetView topLeftCell="A8" workbookViewId="0">
      <selection activeCell="B5" sqref="B5:F31"/>
    </sheetView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152</v>
      </c>
      <c r="C3" t="s">
        <v>756</v>
      </c>
    </row>
    <row r="5" spans="2:6" ht="15" customHeight="1" x14ac:dyDescent="0.2">
      <c r="B5" s="854" t="s">
        <v>77</v>
      </c>
      <c r="C5" s="172" t="s">
        <v>78</v>
      </c>
      <c r="D5" s="850" t="s">
        <v>79</v>
      </c>
      <c r="E5" s="850"/>
      <c r="F5" s="213" t="s">
        <v>80</v>
      </c>
    </row>
    <row r="6" spans="2:6" ht="30" customHeight="1" x14ac:dyDescent="0.2">
      <c r="B6" s="855"/>
      <c r="C6" s="178" t="s">
        <v>154</v>
      </c>
      <c r="D6" s="178" t="s">
        <v>154</v>
      </c>
      <c r="E6" s="214" t="s">
        <v>82</v>
      </c>
      <c r="F6" s="215" t="s">
        <v>154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59" t="s">
        <v>84</v>
      </c>
      <c r="C8" s="657">
        <f>'Section 5 data'!$D$8</f>
        <v>462.23099999999999</v>
      </c>
      <c r="D8" s="658">
        <f>'Section 5 data'!$E$8</f>
        <v>1002.37</v>
      </c>
      <c r="E8" s="211">
        <f>'Section 5 data'!$F$8</f>
        <v>16.84</v>
      </c>
      <c r="F8" s="656">
        <f>SUM(C8,D8)</f>
        <v>1464.6010000000001</v>
      </c>
    </row>
    <row r="9" spans="2:6" ht="15" customHeight="1" x14ac:dyDescent="0.2">
      <c r="B9" s="159" t="s">
        <v>85</v>
      </c>
      <c r="C9" s="657">
        <f>'Section 5 data'!$D$9</f>
        <v>480.94200000000001</v>
      </c>
      <c r="D9" s="658">
        <f>'Section 5 data'!$E$9</f>
        <v>719.47900000000004</v>
      </c>
      <c r="E9" s="211">
        <f>'Section 5 data'!$F$9</f>
        <v>14.07</v>
      </c>
      <c r="F9" s="656">
        <f t="shared" ref="F9:F16" si="0">SUM(C9,D9)</f>
        <v>1200.421</v>
      </c>
    </row>
    <row r="10" spans="2:6" ht="15" customHeight="1" x14ac:dyDescent="0.2">
      <c r="B10" s="159" t="s">
        <v>86</v>
      </c>
      <c r="C10" s="657">
        <f>'Section 5 data'!$D$10</f>
        <v>69.760000000000005</v>
      </c>
      <c r="D10" s="658">
        <f>'Section 5 data'!$E$10</f>
        <v>221.65100000000001</v>
      </c>
      <c r="E10" s="211">
        <f>'Section 5 data'!$F$10</f>
        <v>34.99</v>
      </c>
      <c r="F10" s="656">
        <f t="shared" si="0"/>
        <v>291.411</v>
      </c>
    </row>
    <row r="11" spans="2:6" ht="15" customHeight="1" x14ac:dyDescent="0.2">
      <c r="B11" s="159" t="s">
        <v>87</v>
      </c>
      <c r="C11" s="657">
        <f>'Section 5 data'!$D$11</f>
        <v>53.606000000000002</v>
      </c>
      <c r="D11" s="658">
        <f>'Section 5 data'!$E$11</f>
        <v>243.79599999999999</v>
      </c>
      <c r="E11" s="211">
        <f>'Section 5 data'!$F$11</f>
        <v>20.2</v>
      </c>
      <c r="F11" s="656">
        <f t="shared" si="0"/>
        <v>297.40199999999999</v>
      </c>
    </row>
    <row r="12" spans="2:6" ht="15" customHeight="1" x14ac:dyDescent="0.2">
      <c r="B12" s="159" t="s">
        <v>88</v>
      </c>
      <c r="C12" s="657">
        <f>'Section 5 data'!$D$12</f>
        <v>306.45299999999997</v>
      </c>
      <c r="D12" s="658">
        <f>'Section 5 data'!$E$12</f>
        <v>946.16899999999998</v>
      </c>
      <c r="E12" s="211">
        <f>'Section 5 data'!$F$12</f>
        <v>11.11</v>
      </c>
      <c r="F12" s="656">
        <f t="shared" si="0"/>
        <v>1252.6219999999998</v>
      </c>
    </row>
    <row r="13" spans="2:6" ht="15" customHeight="1" x14ac:dyDescent="0.2">
      <c r="B13" s="159" t="s">
        <v>89</v>
      </c>
      <c r="C13" s="657">
        <f>'Section 5 data'!$D$13</f>
        <v>65.052000000000007</v>
      </c>
      <c r="D13" s="658">
        <f>'Section 5 data'!$E$13</f>
        <v>137.833</v>
      </c>
      <c r="E13" s="211">
        <f>'Section 5 data'!$F$13</f>
        <v>37.85</v>
      </c>
      <c r="F13" s="656">
        <f t="shared" si="0"/>
        <v>202.88499999999999</v>
      </c>
    </row>
    <row r="14" spans="2:6" ht="15" customHeight="1" x14ac:dyDescent="0.2">
      <c r="B14" s="159" t="s">
        <v>90</v>
      </c>
      <c r="C14" s="657">
        <f>'Section 5 data'!$D$14</f>
        <v>122.705</v>
      </c>
      <c r="D14" s="658">
        <f>'Section 5 data'!$E$14</f>
        <v>246.49600000000001</v>
      </c>
      <c r="E14" s="211">
        <f>'Section 5 data'!$F$14</f>
        <v>29.59</v>
      </c>
      <c r="F14" s="656">
        <f t="shared" si="0"/>
        <v>369.20100000000002</v>
      </c>
    </row>
    <row r="15" spans="2:6" ht="15" customHeight="1" x14ac:dyDescent="0.2">
      <c r="B15" s="159" t="s">
        <v>91</v>
      </c>
      <c r="C15" s="657">
        <f>'Section 5 data'!$D$15</f>
        <v>53.655999999999999</v>
      </c>
      <c r="D15" s="658">
        <f>'Section 5 data'!$E$15</f>
        <v>113.827</v>
      </c>
      <c r="E15" s="211">
        <f>'Section 5 data'!$F$15</f>
        <v>24.61</v>
      </c>
      <c r="F15" s="656">
        <f t="shared" si="0"/>
        <v>167.483</v>
      </c>
    </row>
    <row r="16" spans="2:6" ht="15" customHeight="1" x14ac:dyDescent="0.2">
      <c r="B16" s="157" t="s">
        <v>92</v>
      </c>
      <c r="C16" s="212">
        <f>'Section 5 data'!$D$6</f>
        <v>1614.4059999999999</v>
      </c>
      <c r="D16" s="659">
        <f>'Section 5 data'!$E$6</f>
        <v>3639.8180000000002</v>
      </c>
      <c r="E16" s="707">
        <f>'Section 5 data'!$F$6</f>
        <v>5.77</v>
      </c>
      <c r="F16" s="660">
        <f t="shared" si="0"/>
        <v>5254.2240000000002</v>
      </c>
    </row>
    <row r="17" spans="2:6" ht="15" customHeight="1" x14ac:dyDescent="0.2">
      <c r="B17" s="200" t="s">
        <v>93</v>
      </c>
      <c r="C17" s="661"/>
      <c r="D17" s="661"/>
      <c r="E17" s="708"/>
      <c r="F17" s="661"/>
    </row>
    <row r="18" spans="2:6" ht="15" customHeight="1" x14ac:dyDescent="0.2">
      <c r="B18" s="159" t="s">
        <v>94</v>
      </c>
      <c r="C18" s="657">
        <f>'Section 5 data'!$D$16</f>
        <v>60.048999999999999</v>
      </c>
      <c r="D18" s="658">
        <f>'Section 5 data'!$E$16</f>
        <v>2354.7579999999998</v>
      </c>
      <c r="E18" s="211">
        <f>'Section 5 data'!$F$16</f>
        <v>11.86</v>
      </c>
      <c r="F18" s="656">
        <f t="shared" ref="F18:F29" si="1">SUM(C18,D18)</f>
        <v>2414.8069999999998</v>
      </c>
    </row>
    <row r="19" spans="2:6" ht="15" customHeight="1" x14ac:dyDescent="0.2">
      <c r="B19" s="159" t="s">
        <v>95</v>
      </c>
      <c r="C19" s="657">
        <f>'Section 5 data'!$D$17</f>
        <v>52.664000000000001</v>
      </c>
      <c r="D19" s="658">
        <f>'Section 5 data'!$E$17</f>
        <v>1348.396</v>
      </c>
      <c r="E19" s="211">
        <f>'Section 5 data'!$F$17</f>
        <v>14.15</v>
      </c>
      <c r="F19" s="656">
        <f t="shared" si="1"/>
        <v>1401.06</v>
      </c>
    </row>
    <row r="20" spans="2:6" ht="15" customHeight="1" x14ac:dyDescent="0.2">
      <c r="B20" s="159" t="s">
        <v>96</v>
      </c>
      <c r="C20" s="657">
        <f>'Section 5 data'!$D$18</f>
        <v>37.442</v>
      </c>
      <c r="D20" s="658">
        <f>'Section 5 data'!$E$18</f>
        <v>2301.6109999999999</v>
      </c>
      <c r="E20" s="211">
        <f>'Section 5 data'!$F$18</f>
        <v>10.83</v>
      </c>
      <c r="F20" s="656">
        <f t="shared" si="1"/>
        <v>2339.0529999999999</v>
      </c>
    </row>
    <row r="21" spans="2:6" ht="15" customHeight="1" x14ac:dyDescent="0.2">
      <c r="B21" s="159" t="s">
        <v>97</v>
      </c>
      <c r="C21" s="657">
        <f>'Section 5 data'!$D$19</f>
        <v>29.006</v>
      </c>
      <c r="D21" s="658">
        <f>'Section 5 data'!$E$19</f>
        <v>1306.5530000000001</v>
      </c>
      <c r="E21" s="211">
        <f>'Section 5 data'!$F$19</f>
        <v>10.9</v>
      </c>
      <c r="F21" s="656">
        <f t="shared" si="1"/>
        <v>1335.5590000000002</v>
      </c>
    </row>
    <row r="22" spans="2:6" ht="15" customHeight="1" x14ac:dyDescent="0.2">
      <c r="B22" s="159" t="s">
        <v>98</v>
      </c>
      <c r="C22" s="657">
        <f>'Section 5 data'!$D$20</f>
        <v>62.473999999999997</v>
      </c>
      <c r="D22" s="658">
        <f>'Section 5 data'!$E$20</f>
        <v>945.00300000000004</v>
      </c>
      <c r="E22" s="211">
        <f>'Section 5 data'!$F$20</f>
        <v>10.95</v>
      </c>
      <c r="F22" s="656">
        <f t="shared" si="1"/>
        <v>1007.4770000000001</v>
      </c>
    </row>
    <row r="23" spans="2:6" ht="15" customHeight="1" x14ac:dyDescent="0.2">
      <c r="B23" s="159" t="s">
        <v>99</v>
      </c>
      <c r="C23" s="657">
        <f>'Section 5 data'!$D$21</f>
        <v>1.573</v>
      </c>
      <c r="D23" s="658">
        <f>'Section 5 data'!$E$21</f>
        <v>55.121000000000002</v>
      </c>
      <c r="E23" s="211">
        <f>'Section 5 data'!$F$21</f>
        <v>53.58</v>
      </c>
      <c r="F23" s="656">
        <f t="shared" si="1"/>
        <v>56.694000000000003</v>
      </c>
    </row>
    <row r="24" spans="2:6" ht="15" customHeight="1" x14ac:dyDescent="0.2">
      <c r="B24" s="159" t="s">
        <v>100</v>
      </c>
      <c r="C24" s="657">
        <f>'Section 5 data'!$D$22</f>
        <v>0</v>
      </c>
      <c r="D24" s="658">
        <f>'Section 5 data'!$E$22</f>
        <v>80.960999999999999</v>
      </c>
      <c r="E24" s="211">
        <f>'Section 5 data'!$F$22</f>
        <v>24.5</v>
      </c>
      <c r="F24" s="656">
        <f t="shared" si="1"/>
        <v>80.960999999999999</v>
      </c>
    </row>
    <row r="25" spans="2:6" ht="15" customHeight="1" x14ac:dyDescent="0.2">
      <c r="B25" s="159" t="s">
        <v>101</v>
      </c>
      <c r="C25" s="657">
        <f>'Section 5 data'!$D$23</f>
        <v>0</v>
      </c>
      <c r="D25" s="658">
        <f>'Section 5 data'!$E$23</f>
        <v>205.44900000000001</v>
      </c>
      <c r="E25" s="211">
        <f>'Section 5 data'!$F$23</f>
        <v>12.91</v>
      </c>
      <c r="F25" s="656">
        <f t="shared" si="1"/>
        <v>205.44900000000001</v>
      </c>
    </row>
    <row r="26" spans="2:6" ht="15" customHeight="1" x14ac:dyDescent="0.2">
      <c r="B26" s="159" t="s">
        <v>102</v>
      </c>
      <c r="C26" s="657">
        <f>'Section 5 data'!$D$24</f>
        <v>3.4449999999999998</v>
      </c>
      <c r="D26" s="658">
        <f>'Section 5 data'!$E$24</f>
        <v>394.93799999999999</v>
      </c>
      <c r="E26" s="211">
        <f>'Section 5 data'!$F$24</f>
        <v>19.239999999999998</v>
      </c>
      <c r="F26" s="656">
        <f t="shared" si="1"/>
        <v>398.38299999999998</v>
      </c>
    </row>
    <row r="27" spans="2:6" ht="15" customHeight="1" x14ac:dyDescent="0.2">
      <c r="B27" s="159" t="s">
        <v>103</v>
      </c>
      <c r="C27" s="657">
        <f>'Section 5 data'!$D$25</f>
        <v>7.0000000000000001E-3</v>
      </c>
      <c r="D27" s="658">
        <f>'Section 5 data'!$E$25</f>
        <v>195.55799999999999</v>
      </c>
      <c r="E27" s="211">
        <f>'Section 5 data'!$F$25</f>
        <v>17.43</v>
      </c>
      <c r="F27" s="656">
        <f t="shared" si="1"/>
        <v>195.565</v>
      </c>
    </row>
    <row r="28" spans="2:6" ht="15" customHeight="1" x14ac:dyDescent="0.2">
      <c r="B28" s="159" t="s">
        <v>104</v>
      </c>
      <c r="C28" s="657">
        <f>'Section 5 data'!$D$26</f>
        <v>64.608999999999995</v>
      </c>
      <c r="D28" s="658">
        <f>'Section 5 data'!$E$26</f>
        <v>675.86400000000003</v>
      </c>
      <c r="E28" s="211">
        <f>'Section 5 data'!$F$26</f>
        <v>10.4</v>
      </c>
      <c r="F28" s="656">
        <f t="shared" si="1"/>
        <v>740.47300000000007</v>
      </c>
    </row>
    <row r="29" spans="2:6" ht="15" customHeight="1" x14ac:dyDescent="0.2">
      <c r="B29" s="157" t="s">
        <v>105</v>
      </c>
      <c r="C29" s="212">
        <f>'Section 5 data'!$D$7</f>
        <v>311.26900000000001</v>
      </c>
      <c r="D29" s="659">
        <f>'Section 5 data'!$E$7</f>
        <v>9862.491</v>
      </c>
      <c r="E29" s="707">
        <f>'Section 5 data'!$F$7</f>
        <v>4.22</v>
      </c>
      <c r="F29" s="660">
        <f t="shared" si="1"/>
        <v>10173.76</v>
      </c>
    </row>
    <row r="30" spans="2:6" ht="15" customHeight="1" x14ac:dyDescent="0.2">
      <c r="B30" s="200" t="s">
        <v>106</v>
      </c>
      <c r="C30" s="662"/>
      <c r="D30" s="662"/>
      <c r="E30" s="5"/>
      <c r="F30" s="662"/>
    </row>
    <row r="31" spans="2:6" ht="15" customHeight="1" x14ac:dyDescent="0.2">
      <c r="B31" s="195" t="s">
        <v>106</v>
      </c>
      <c r="C31" s="663">
        <f>'Section 5 data'!$D$5</f>
        <v>1925.675</v>
      </c>
      <c r="D31" s="664">
        <f>'Section 5 data'!$E$5</f>
        <v>13499.953</v>
      </c>
      <c r="E31" s="709">
        <f>'Section 5 data'!$F$5</f>
        <v>3.27</v>
      </c>
      <c r="F31" s="665">
        <f>SUM(C31,D31)</f>
        <v>15425.627999999999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between" id="{F4FD0811-7ABF-4DCD-9945-18355FDA55D9}">
            <xm:f>Sheet1!$D$4</xm:f>
            <xm:f>Sheet1!$E$4</xm:f>
            <x14:dxf>
              <numFmt numFmtId="173" formatCode="&quot;&lt; 1&quot;"/>
            </x14:dxf>
          </x14:cfRule>
          <xm:sqref>A1:XFD7 A32:XFD1048576 A8:B31 G8:XFD31</xm:sqref>
        </x14:conditionalFormatting>
        <x14:conditionalFormatting xmlns:xm="http://schemas.microsoft.com/office/excel/2006/main">
          <x14:cfRule type="expression" priority="2" id="{F4CFD7C5-3FA7-4CF6-8E04-2C2EE87AE060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DA7E8B4E-B3EC-4D60-AA9C-32A781F168A4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686</v>
      </c>
    </row>
    <row r="3" spans="1:2" ht="18" x14ac:dyDescent="0.25">
      <c r="B3" s="319" t="str">
        <f>Index!$E$40</f>
        <v>Carbon stocks in live standing trees</v>
      </c>
    </row>
  </sheetData>
  <hyperlinks>
    <hyperlink ref="A1" location="Index!B40" display="Return to index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x14ac:dyDescent="0.2">
      <c r="A3" s="275"/>
      <c r="B3" s="786" t="s">
        <v>690</v>
      </c>
      <c r="C3" s="787"/>
      <c r="D3" s="787"/>
      <c r="E3" s="787"/>
      <c r="F3" s="787"/>
      <c r="G3" s="787"/>
      <c r="H3" s="787"/>
    </row>
    <row r="4" spans="1:19" x14ac:dyDescent="0.2">
      <c r="A4" s="149"/>
      <c r="B4" s="283"/>
      <c r="C4" s="283" t="s">
        <v>611</v>
      </c>
      <c r="D4" s="442" t="s">
        <v>78</v>
      </c>
      <c r="E4" s="442" t="s">
        <v>309</v>
      </c>
      <c r="F4" s="442" t="s">
        <v>82</v>
      </c>
      <c r="G4" s="442" t="s">
        <v>310</v>
      </c>
      <c r="H4" s="442" t="s">
        <v>485</v>
      </c>
      <c r="I4" s="149"/>
      <c r="J4" s="149"/>
    </row>
    <row r="5" spans="1:19" s="23" customFormat="1" x14ac:dyDescent="0.2">
      <c r="A5" s="430"/>
      <c r="B5" s="438"/>
      <c r="C5" s="428" t="s">
        <v>106</v>
      </c>
      <c r="D5" s="429">
        <v>962.83799999999997</v>
      </c>
      <c r="E5" s="431">
        <v>6749.9769999999999</v>
      </c>
      <c r="F5" s="436">
        <v>3.27</v>
      </c>
      <c r="G5" s="443">
        <f>E5*F5/100</f>
        <v>220.72424790000002</v>
      </c>
      <c r="H5" s="444">
        <f>SUM(D5,E5)</f>
        <v>7712.8149999999996</v>
      </c>
      <c r="I5" s="430"/>
      <c r="J5" s="430"/>
    </row>
    <row r="6" spans="1:19" s="24" customFormat="1" x14ac:dyDescent="0.2">
      <c r="A6" s="432"/>
      <c r="B6" s="439"/>
      <c r="C6" s="428" t="s">
        <v>92</v>
      </c>
      <c r="D6" s="429">
        <v>807.20299999999997</v>
      </c>
      <c r="E6" s="431">
        <v>1819.9090000000001</v>
      </c>
      <c r="F6" s="436">
        <v>5.77</v>
      </c>
      <c r="G6" s="443">
        <f t="shared" ref="G6:G26" si="0">E6*F6/100</f>
        <v>105.00874930000001</v>
      </c>
      <c r="H6" s="444">
        <f>SUM(D6,E6)</f>
        <v>2627.1120000000001</v>
      </c>
      <c r="I6" s="432"/>
      <c r="J6" s="432"/>
    </row>
    <row r="7" spans="1:19" s="24" customFormat="1" x14ac:dyDescent="0.2">
      <c r="A7" s="432"/>
      <c r="B7" s="439"/>
      <c r="C7" s="428" t="s">
        <v>105</v>
      </c>
      <c r="D7" s="429">
        <v>155.63499999999999</v>
      </c>
      <c r="E7" s="431">
        <v>4931.2449999999999</v>
      </c>
      <c r="F7" s="436">
        <v>4.22</v>
      </c>
      <c r="G7" s="443">
        <f>E7*F7/100</f>
        <v>208.09853899999999</v>
      </c>
      <c r="H7" s="444">
        <f>SUM(D7,E7)</f>
        <v>5086.88</v>
      </c>
      <c r="I7" s="432"/>
      <c r="J7" s="432"/>
    </row>
    <row r="8" spans="1:19" s="24" customFormat="1" x14ac:dyDescent="0.2">
      <c r="A8" s="432"/>
      <c r="B8" s="439"/>
      <c r="C8" s="428" t="s">
        <v>84</v>
      </c>
      <c r="D8" s="429">
        <v>231.11600000000001</v>
      </c>
      <c r="E8" s="433">
        <v>501.185</v>
      </c>
      <c r="F8" s="436">
        <v>16.84</v>
      </c>
      <c r="G8" s="443">
        <f t="shared" si="0"/>
        <v>84.399554000000009</v>
      </c>
      <c r="H8" s="444">
        <f>SUM(D8,E8)</f>
        <v>732.30100000000004</v>
      </c>
      <c r="I8" s="432"/>
      <c r="J8" s="432"/>
    </row>
    <row r="9" spans="1:19" s="24" customFormat="1" x14ac:dyDescent="0.2">
      <c r="A9" s="432"/>
      <c r="B9" s="439"/>
      <c r="C9" s="428" t="s">
        <v>85</v>
      </c>
      <c r="D9" s="429">
        <v>240.471</v>
      </c>
      <c r="E9" s="433">
        <v>359.74</v>
      </c>
      <c r="F9" s="436">
        <v>14.07</v>
      </c>
      <c r="G9" s="443">
        <f t="shared" si="0"/>
        <v>50.615417999999998</v>
      </c>
      <c r="H9" s="444">
        <f t="shared" ref="H9:H26" si="1">SUM(D9,E9)</f>
        <v>600.21100000000001</v>
      </c>
      <c r="I9" s="432"/>
      <c r="J9" s="432"/>
    </row>
    <row r="10" spans="1:19" s="24" customFormat="1" x14ac:dyDescent="0.2">
      <c r="A10" s="432"/>
      <c r="B10" s="439"/>
      <c r="C10" s="428" t="s">
        <v>86</v>
      </c>
      <c r="D10" s="429">
        <v>34.880000000000003</v>
      </c>
      <c r="E10" s="433">
        <v>110.82599999999999</v>
      </c>
      <c r="F10" s="436">
        <v>34.99</v>
      </c>
      <c r="G10" s="443">
        <f t="shared" si="0"/>
        <v>38.778017399999996</v>
      </c>
      <c r="H10" s="444">
        <f t="shared" si="1"/>
        <v>145.70599999999999</v>
      </c>
      <c r="I10" s="432"/>
      <c r="J10" s="432"/>
    </row>
    <row r="11" spans="1:19" s="24" customFormat="1" x14ac:dyDescent="0.2">
      <c r="A11" s="432"/>
      <c r="B11" s="439"/>
      <c r="C11" s="428" t="s">
        <v>87</v>
      </c>
      <c r="D11" s="429">
        <v>26.803000000000001</v>
      </c>
      <c r="E11" s="433">
        <v>121.898</v>
      </c>
      <c r="F11" s="436">
        <v>20.2</v>
      </c>
      <c r="G11" s="443">
        <f t="shared" si="0"/>
        <v>24.623396</v>
      </c>
      <c r="H11" s="444">
        <f t="shared" si="1"/>
        <v>148.70099999999999</v>
      </c>
      <c r="I11" s="432"/>
      <c r="J11" s="432"/>
    </row>
    <row r="12" spans="1:19" s="24" customFormat="1" x14ac:dyDescent="0.2">
      <c r="A12" s="432"/>
      <c r="B12" s="439"/>
      <c r="C12" s="428" t="s">
        <v>88</v>
      </c>
      <c r="D12" s="429">
        <v>153.227</v>
      </c>
      <c r="E12" s="433">
        <v>473.084</v>
      </c>
      <c r="F12" s="436">
        <v>11.11</v>
      </c>
      <c r="G12" s="443">
        <f t="shared" si="0"/>
        <v>52.559632399999998</v>
      </c>
      <c r="H12" s="444">
        <f t="shared" si="1"/>
        <v>626.31100000000004</v>
      </c>
      <c r="I12" s="432"/>
      <c r="J12" s="432"/>
    </row>
    <row r="13" spans="1:19" s="24" customFormat="1" x14ac:dyDescent="0.2">
      <c r="A13" s="432"/>
      <c r="B13" s="439"/>
      <c r="C13" s="428" t="s">
        <v>89</v>
      </c>
      <c r="D13" s="429">
        <v>32.526000000000003</v>
      </c>
      <c r="E13" s="433">
        <v>68.917000000000002</v>
      </c>
      <c r="F13" s="436">
        <v>37.85</v>
      </c>
      <c r="G13" s="443">
        <f t="shared" si="0"/>
        <v>26.085084500000004</v>
      </c>
      <c r="H13" s="444">
        <f t="shared" si="1"/>
        <v>101.44300000000001</v>
      </c>
      <c r="I13" s="432"/>
      <c r="J13" s="432"/>
    </row>
    <row r="14" spans="1:19" s="24" customFormat="1" x14ac:dyDescent="0.2">
      <c r="A14" s="432"/>
      <c r="B14" s="439"/>
      <c r="C14" s="428" t="s">
        <v>90</v>
      </c>
      <c r="D14" s="429">
        <v>61.353000000000002</v>
      </c>
      <c r="E14" s="433">
        <v>123.248</v>
      </c>
      <c r="F14" s="436">
        <v>29.59</v>
      </c>
      <c r="G14" s="443">
        <f t="shared" si="0"/>
        <v>36.4690832</v>
      </c>
      <c r="H14" s="444">
        <f t="shared" si="1"/>
        <v>184.601</v>
      </c>
      <c r="I14" s="432"/>
      <c r="J14" s="432"/>
    </row>
    <row r="15" spans="1:19" s="24" customFormat="1" x14ac:dyDescent="0.2">
      <c r="A15" s="432"/>
      <c r="B15" s="439"/>
      <c r="C15" s="428" t="s">
        <v>91</v>
      </c>
      <c r="D15" s="429">
        <v>26.827999999999999</v>
      </c>
      <c r="E15" s="433">
        <v>56.914000000000001</v>
      </c>
      <c r="F15" s="436">
        <v>24.61</v>
      </c>
      <c r="G15" s="443">
        <f t="shared" si="0"/>
        <v>14.006535400000001</v>
      </c>
      <c r="H15" s="444">
        <f t="shared" si="1"/>
        <v>83.742000000000004</v>
      </c>
      <c r="I15" s="432"/>
      <c r="J15" s="432"/>
    </row>
    <row r="16" spans="1:19" s="24" customFormat="1" x14ac:dyDescent="0.2">
      <c r="A16" s="432"/>
      <c r="B16" s="439"/>
      <c r="C16" s="428" t="s">
        <v>94</v>
      </c>
      <c r="D16" s="429">
        <v>30.024000000000001</v>
      </c>
      <c r="E16" s="433">
        <v>1177.3789999999999</v>
      </c>
      <c r="F16" s="436">
        <v>11.86</v>
      </c>
      <c r="G16" s="443">
        <f t="shared" si="0"/>
        <v>139.63714939999997</v>
      </c>
      <c r="H16" s="444">
        <f t="shared" si="1"/>
        <v>1207.4029999999998</v>
      </c>
      <c r="I16" s="432"/>
      <c r="J16" s="432"/>
    </row>
    <row r="17" spans="1:10" s="24" customFormat="1" x14ac:dyDescent="0.2">
      <c r="A17" s="432"/>
      <c r="B17" s="439"/>
      <c r="C17" s="428" t="s">
        <v>95</v>
      </c>
      <c r="D17" s="429">
        <v>26.332000000000001</v>
      </c>
      <c r="E17" s="433">
        <v>674.19799999999998</v>
      </c>
      <c r="F17" s="436">
        <v>14.15</v>
      </c>
      <c r="G17" s="443">
        <f t="shared" si="0"/>
        <v>95.399017000000001</v>
      </c>
      <c r="H17" s="444">
        <f t="shared" si="1"/>
        <v>700.53</v>
      </c>
      <c r="I17" s="432"/>
      <c r="J17" s="432"/>
    </row>
    <row r="18" spans="1:10" s="24" customFormat="1" x14ac:dyDescent="0.2">
      <c r="A18" s="432"/>
      <c r="B18" s="439"/>
      <c r="C18" s="428" t="s">
        <v>96</v>
      </c>
      <c r="D18" s="429">
        <v>18.721</v>
      </c>
      <c r="E18" s="433">
        <v>1150.8050000000001</v>
      </c>
      <c r="F18" s="436">
        <v>10.83</v>
      </c>
      <c r="G18" s="443">
        <f t="shared" si="0"/>
        <v>124.6321815</v>
      </c>
      <c r="H18" s="444">
        <f t="shared" si="1"/>
        <v>1169.5260000000001</v>
      </c>
      <c r="I18" s="432"/>
      <c r="J18" s="432"/>
    </row>
    <row r="19" spans="1:10" s="24" customFormat="1" x14ac:dyDescent="0.2">
      <c r="A19" s="432"/>
      <c r="B19" s="439"/>
      <c r="C19" s="428" t="s">
        <v>97</v>
      </c>
      <c r="D19" s="429">
        <v>14.503</v>
      </c>
      <c r="E19" s="433">
        <v>653.27700000000004</v>
      </c>
      <c r="F19" s="436">
        <v>10.9</v>
      </c>
      <c r="G19" s="443">
        <f t="shared" si="0"/>
        <v>71.207193000000004</v>
      </c>
      <c r="H19" s="444">
        <f t="shared" si="1"/>
        <v>667.78000000000009</v>
      </c>
      <c r="I19" s="432"/>
      <c r="J19" s="432"/>
    </row>
    <row r="20" spans="1:10" s="24" customFormat="1" x14ac:dyDescent="0.2">
      <c r="A20" s="432"/>
      <c r="B20" s="439"/>
      <c r="C20" s="428" t="s">
        <v>98</v>
      </c>
      <c r="D20" s="429">
        <v>31.236999999999998</v>
      </c>
      <c r="E20" s="433">
        <v>472.50200000000001</v>
      </c>
      <c r="F20" s="436">
        <v>10.95</v>
      </c>
      <c r="G20" s="443">
        <f t="shared" si="0"/>
        <v>51.738968999999997</v>
      </c>
      <c r="H20" s="444">
        <f t="shared" si="1"/>
        <v>503.73900000000003</v>
      </c>
      <c r="I20" s="432"/>
      <c r="J20" s="432"/>
    </row>
    <row r="21" spans="1:10" s="24" customFormat="1" x14ac:dyDescent="0.2">
      <c r="A21" s="432"/>
      <c r="B21" s="439"/>
      <c r="C21" s="428" t="s">
        <v>99</v>
      </c>
      <c r="D21" s="429">
        <v>0.78600000000000003</v>
      </c>
      <c r="E21" s="433">
        <v>27.561</v>
      </c>
      <c r="F21" s="436">
        <v>53.58</v>
      </c>
      <c r="G21" s="443">
        <f t="shared" si="0"/>
        <v>14.7671838</v>
      </c>
      <c r="H21" s="444">
        <f t="shared" si="1"/>
        <v>28.347000000000001</v>
      </c>
      <c r="I21" s="432"/>
      <c r="J21" s="432"/>
    </row>
    <row r="22" spans="1:10" s="24" customFormat="1" x14ac:dyDescent="0.2">
      <c r="A22" s="432"/>
      <c r="B22" s="439"/>
      <c r="C22" s="428" t="s">
        <v>100</v>
      </c>
      <c r="D22" s="429">
        <v>0</v>
      </c>
      <c r="E22" s="433">
        <v>40.481000000000002</v>
      </c>
      <c r="F22" s="436">
        <v>24.5</v>
      </c>
      <c r="G22" s="443">
        <f t="shared" si="0"/>
        <v>9.9178450000000016</v>
      </c>
      <c r="H22" s="444">
        <f t="shared" si="1"/>
        <v>40.481000000000002</v>
      </c>
      <c r="I22" s="432"/>
      <c r="J22" s="432"/>
    </row>
    <row r="23" spans="1:10" s="24" customFormat="1" x14ac:dyDescent="0.2">
      <c r="A23" s="432"/>
      <c r="B23" s="439"/>
      <c r="C23" s="428" t="s">
        <v>101</v>
      </c>
      <c r="D23" s="429">
        <v>0</v>
      </c>
      <c r="E23" s="433">
        <v>102.724</v>
      </c>
      <c r="F23" s="436">
        <v>12.91</v>
      </c>
      <c r="G23" s="443">
        <f t="shared" si="0"/>
        <v>13.261668400000001</v>
      </c>
      <c r="H23" s="444">
        <f t="shared" si="1"/>
        <v>102.724</v>
      </c>
      <c r="I23" s="432"/>
      <c r="J23" s="432"/>
    </row>
    <row r="24" spans="1:10" s="24" customFormat="1" x14ac:dyDescent="0.2">
      <c r="A24" s="432"/>
      <c r="B24" s="439"/>
      <c r="C24" s="428" t="s">
        <v>102</v>
      </c>
      <c r="D24" s="429">
        <v>1.7230000000000001</v>
      </c>
      <c r="E24" s="433">
        <v>197.46899999999999</v>
      </c>
      <c r="F24" s="436">
        <v>19.239999999999998</v>
      </c>
      <c r="G24" s="443">
        <f t="shared" si="0"/>
        <v>37.993035599999992</v>
      </c>
      <c r="H24" s="444">
        <f t="shared" si="1"/>
        <v>199.19200000000001</v>
      </c>
      <c r="I24" s="432"/>
      <c r="J24" s="432"/>
    </row>
    <row r="25" spans="1:10" s="24" customFormat="1" x14ac:dyDescent="0.2">
      <c r="A25" s="432"/>
      <c r="B25" s="439"/>
      <c r="C25" s="428" t="s">
        <v>103</v>
      </c>
      <c r="D25" s="429">
        <v>4.0000000000000001E-3</v>
      </c>
      <c r="E25" s="433">
        <v>97.778999999999996</v>
      </c>
      <c r="F25" s="436">
        <v>17.43</v>
      </c>
      <c r="G25" s="443">
        <f t="shared" si="0"/>
        <v>17.0428797</v>
      </c>
      <c r="H25" s="444">
        <f t="shared" si="1"/>
        <v>97.783000000000001</v>
      </c>
      <c r="I25" s="432"/>
      <c r="J25" s="432"/>
    </row>
    <row r="26" spans="1:10" s="24" customFormat="1" ht="13.5" thickBot="1" x14ac:dyDescent="0.25">
      <c r="A26" s="432"/>
      <c r="B26" s="294"/>
      <c r="C26" s="434" t="s">
        <v>104</v>
      </c>
      <c r="D26" s="437">
        <v>32.305</v>
      </c>
      <c r="E26" s="437">
        <v>337.93200000000002</v>
      </c>
      <c r="F26" s="435">
        <v>10.4</v>
      </c>
      <c r="G26" s="333">
        <f t="shared" si="0"/>
        <v>35.144928000000007</v>
      </c>
      <c r="H26" s="341">
        <f t="shared" si="1"/>
        <v>370.23700000000002</v>
      </c>
      <c r="I26" s="432"/>
      <c r="J26" s="432"/>
    </row>
    <row r="27" spans="1:10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0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0" s="24" customFormat="1" x14ac:dyDescent="0.2">
      <c r="B29" s="786" t="s">
        <v>690</v>
      </c>
      <c r="C29" s="787"/>
      <c r="D29" s="787"/>
      <c r="E29" s="787"/>
      <c r="F29" s="787"/>
      <c r="G29" s="787"/>
      <c r="H29" s="787"/>
    </row>
    <row r="30" spans="1:10" s="24" customFormat="1" x14ac:dyDescent="0.2">
      <c r="B30" s="283"/>
      <c r="C30" s="283" t="s">
        <v>687</v>
      </c>
      <c r="D30" s="442" t="s">
        <v>78</v>
      </c>
      <c r="E30" s="442" t="s">
        <v>309</v>
      </c>
      <c r="F30" s="442" t="s">
        <v>82</v>
      </c>
      <c r="G30" s="442" t="s">
        <v>310</v>
      </c>
      <c r="H30" s="442" t="s">
        <v>485</v>
      </c>
    </row>
    <row r="31" spans="1:10" s="23" customFormat="1" x14ac:dyDescent="0.2">
      <c r="B31" s="438" t="s">
        <v>92</v>
      </c>
      <c r="C31" s="428" t="s">
        <v>119</v>
      </c>
      <c r="D31" s="429"/>
      <c r="E31" s="431"/>
      <c r="F31" s="436"/>
      <c r="G31" s="443">
        <f>E31*F31/100</f>
        <v>0</v>
      </c>
      <c r="H31" s="444">
        <f>SUM(D31,E31)</f>
        <v>0</v>
      </c>
    </row>
    <row r="32" spans="1:10" s="23" customFormat="1" x14ac:dyDescent="0.2">
      <c r="B32" s="438"/>
      <c r="C32" s="428" t="s">
        <v>120</v>
      </c>
      <c r="D32" s="429"/>
      <c r="E32" s="431"/>
      <c r="F32" s="436"/>
      <c r="G32" s="443">
        <f t="shared" ref="G32:G37" si="2">E32*F32/100</f>
        <v>0</v>
      </c>
      <c r="H32" s="444">
        <f t="shared" ref="H32:H37" si="3">SUM(D32,E32)</f>
        <v>0</v>
      </c>
    </row>
    <row r="33" spans="2:8" s="23" customFormat="1" x14ac:dyDescent="0.2">
      <c r="B33" s="438"/>
      <c r="C33" s="428" t="s">
        <v>121</v>
      </c>
      <c r="D33" s="429"/>
      <c r="E33" s="431"/>
      <c r="F33" s="436"/>
      <c r="G33" s="443">
        <f t="shared" si="2"/>
        <v>0</v>
      </c>
      <c r="H33" s="444">
        <f t="shared" si="3"/>
        <v>0</v>
      </c>
    </row>
    <row r="34" spans="2:8" s="23" customFormat="1" x14ac:dyDescent="0.2">
      <c r="B34" s="438"/>
      <c r="C34" s="428" t="s">
        <v>122</v>
      </c>
      <c r="D34" s="429"/>
      <c r="E34" s="431"/>
      <c r="F34" s="436"/>
      <c r="G34" s="443">
        <f t="shared" si="2"/>
        <v>0</v>
      </c>
      <c r="H34" s="444">
        <f t="shared" si="3"/>
        <v>0</v>
      </c>
    </row>
    <row r="35" spans="2:8" s="23" customFormat="1" x14ac:dyDescent="0.2">
      <c r="B35" s="438"/>
      <c r="C35" s="428" t="s">
        <v>123</v>
      </c>
      <c r="D35" s="429"/>
      <c r="E35" s="431"/>
      <c r="F35" s="436"/>
      <c r="G35" s="443">
        <f t="shared" si="2"/>
        <v>0</v>
      </c>
      <c r="H35" s="444">
        <f t="shared" si="3"/>
        <v>0</v>
      </c>
    </row>
    <row r="36" spans="2:8" s="23" customFormat="1" x14ac:dyDescent="0.2">
      <c r="B36" s="438"/>
      <c r="C36" s="428" t="s">
        <v>124</v>
      </c>
      <c r="D36" s="429"/>
      <c r="E36" s="431"/>
      <c r="F36" s="436"/>
      <c r="G36" s="443">
        <f t="shared" si="2"/>
        <v>0</v>
      </c>
      <c r="H36" s="444">
        <f t="shared" si="3"/>
        <v>0</v>
      </c>
    </row>
    <row r="37" spans="2:8" s="23" customFormat="1" x14ac:dyDescent="0.2">
      <c r="B37" s="438"/>
      <c r="C37" s="428" t="s">
        <v>125</v>
      </c>
      <c r="D37" s="429"/>
      <c r="E37" s="431"/>
      <c r="F37" s="436"/>
      <c r="G37" s="443">
        <f t="shared" si="2"/>
        <v>0</v>
      </c>
      <c r="H37" s="444">
        <f t="shared" si="3"/>
        <v>0</v>
      </c>
    </row>
    <row r="38" spans="2:8" s="23" customFormat="1" x14ac:dyDescent="0.2">
      <c r="B38" s="438"/>
      <c r="C38" s="428"/>
      <c r="D38" s="429"/>
      <c r="E38" s="431"/>
      <c r="F38" s="436"/>
      <c r="G38" s="445"/>
      <c r="H38" s="446"/>
    </row>
    <row r="39" spans="2:8" s="23" customFormat="1" x14ac:dyDescent="0.2">
      <c r="B39" s="438" t="s">
        <v>105</v>
      </c>
      <c r="C39" s="428" t="s">
        <v>119</v>
      </c>
      <c r="D39" s="429"/>
      <c r="E39" s="431"/>
      <c r="F39" s="436"/>
      <c r="G39" s="443">
        <f>E39*F39/100</f>
        <v>0</v>
      </c>
      <c r="H39" s="444">
        <f>SUM(D39,E39)</f>
        <v>0</v>
      </c>
    </row>
    <row r="40" spans="2:8" s="23" customFormat="1" x14ac:dyDescent="0.2">
      <c r="B40" s="438"/>
      <c r="C40" s="428" t="s">
        <v>120</v>
      </c>
      <c r="D40" s="429"/>
      <c r="E40" s="431"/>
      <c r="F40" s="436"/>
      <c r="G40" s="443">
        <f t="shared" ref="G40:G45" si="4">E40*F40/100</f>
        <v>0</v>
      </c>
      <c r="H40" s="444">
        <f t="shared" ref="H40:H45" si="5">SUM(D40,E40)</f>
        <v>0</v>
      </c>
    </row>
    <row r="41" spans="2:8" s="23" customFormat="1" x14ac:dyDescent="0.2">
      <c r="B41" s="438"/>
      <c r="C41" s="428" t="s">
        <v>121</v>
      </c>
      <c r="D41" s="429"/>
      <c r="E41" s="431"/>
      <c r="F41" s="436"/>
      <c r="G41" s="443">
        <f t="shared" si="4"/>
        <v>0</v>
      </c>
      <c r="H41" s="444">
        <f t="shared" si="5"/>
        <v>0</v>
      </c>
    </row>
    <row r="42" spans="2:8" s="23" customFormat="1" x14ac:dyDescent="0.2">
      <c r="B42" s="438"/>
      <c r="C42" s="428" t="s">
        <v>122</v>
      </c>
      <c r="D42" s="429"/>
      <c r="E42" s="431"/>
      <c r="F42" s="436"/>
      <c r="G42" s="443">
        <f t="shared" si="4"/>
        <v>0</v>
      </c>
      <c r="H42" s="444">
        <f t="shared" si="5"/>
        <v>0</v>
      </c>
    </row>
    <row r="43" spans="2:8" s="23" customFormat="1" x14ac:dyDescent="0.2">
      <c r="B43" s="438"/>
      <c r="C43" s="428" t="s">
        <v>123</v>
      </c>
      <c r="D43" s="429"/>
      <c r="E43" s="431"/>
      <c r="F43" s="436"/>
      <c r="G43" s="443">
        <f t="shared" si="4"/>
        <v>0</v>
      </c>
      <c r="H43" s="444">
        <f t="shared" si="5"/>
        <v>0</v>
      </c>
    </row>
    <row r="44" spans="2:8" s="23" customFormat="1" x14ac:dyDescent="0.2">
      <c r="B44" s="438"/>
      <c r="C44" s="428" t="s">
        <v>124</v>
      </c>
      <c r="D44" s="429"/>
      <c r="E44" s="431"/>
      <c r="F44" s="436"/>
      <c r="G44" s="443">
        <f t="shared" si="4"/>
        <v>0</v>
      </c>
      <c r="H44" s="444">
        <f t="shared" si="5"/>
        <v>0</v>
      </c>
    </row>
    <row r="45" spans="2:8" s="23" customFormat="1" x14ac:dyDescent="0.2">
      <c r="B45" s="438"/>
      <c r="C45" s="428" t="s">
        <v>125</v>
      </c>
      <c r="D45" s="429"/>
      <c r="E45" s="431"/>
      <c r="F45" s="436"/>
      <c r="G45" s="443">
        <f t="shared" si="4"/>
        <v>0</v>
      </c>
      <c r="H45" s="444">
        <f t="shared" si="5"/>
        <v>0</v>
      </c>
    </row>
    <row r="46" spans="2:8" s="23" customFormat="1" x14ac:dyDescent="0.2">
      <c r="B46" s="438"/>
      <c r="C46" s="428"/>
      <c r="D46" s="429"/>
      <c r="E46" s="431"/>
      <c r="F46" s="436"/>
      <c r="G46" s="445"/>
      <c r="H46" s="446"/>
    </row>
    <row r="47" spans="2:8" s="23" customFormat="1" x14ac:dyDescent="0.2">
      <c r="B47" s="438" t="s">
        <v>106</v>
      </c>
      <c r="C47" s="428" t="s">
        <v>119</v>
      </c>
      <c r="D47" s="429"/>
      <c r="E47" s="431"/>
      <c r="F47" s="436"/>
      <c r="G47" s="443">
        <f>E47*F47/100</f>
        <v>0</v>
      </c>
      <c r="H47" s="444">
        <f>SUM(D47,E47)</f>
        <v>0</v>
      </c>
    </row>
    <row r="48" spans="2:8" s="23" customFormat="1" x14ac:dyDescent="0.2">
      <c r="B48" s="438"/>
      <c r="C48" s="428" t="s">
        <v>120</v>
      </c>
      <c r="D48" s="429"/>
      <c r="E48" s="431"/>
      <c r="F48" s="436"/>
      <c r="G48" s="443">
        <f t="shared" ref="G48:G53" si="6">E48*F48/100</f>
        <v>0</v>
      </c>
      <c r="H48" s="444">
        <f t="shared" ref="H48:H53" si="7">SUM(D48,E48)</f>
        <v>0</v>
      </c>
    </row>
    <row r="49" spans="2:8" s="23" customFormat="1" x14ac:dyDescent="0.2">
      <c r="B49" s="438"/>
      <c r="C49" s="428" t="s">
        <v>121</v>
      </c>
      <c r="D49" s="429"/>
      <c r="E49" s="431"/>
      <c r="F49" s="436"/>
      <c r="G49" s="443">
        <f t="shared" si="6"/>
        <v>0</v>
      </c>
      <c r="H49" s="444">
        <f t="shared" si="7"/>
        <v>0</v>
      </c>
    </row>
    <row r="50" spans="2:8" s="23" customFormat="1" x14ac:dyDescent="0.2">
      <c r="B50" s="438"/>
      <c r="C50" s="428" t="s">
        <v>122</v>
      </c>
      <c r="D50" s="429"/>
      <c r="E50" s="431"/>
      <c r="F50" s="436"/>
      <c r="G50" s="443">
        <f t="shared" si="6"/>
        <v>0</v>
      </c>
      <c r="H50" s="444">
        <f t="shared" si="7"/>
        <v>0</v>
      </c>
    </row>
    <row r="51" spans="2:8" s="23" customFormat="1" x14ac:dyDescent="0.2">
      <c r="B51" s="438"/>
      <c r="C51" s="428" t="s">
        <v>123</v>
      </c>
      <c r="D51" s="429"/>
      <c r="E51" s="431"/>
      <c r="F51" s="436"/>
      <c r="G51" s="443">
        <f t="shared" si="6"/>
        <v>0</v>
      </c>
      <c r="H51" s="444">
        <f t="shared" si="7"/>
        <v>0</v>
      </c>
    </row>
    <row r="52" spans="2:8" s="23" customFormat="1" x14ac:dyDescent="0.2">
      <c r="B52" s="438"/>
      <c r="C52" s="428" t="s">
        <v>124</v>
      </c>
      <c r="D52" s="429"/>
      <c r="E52" s="431"/>
      <c r="F52" s="436"/>
      <c r="G52" s="443">
        <f t="shared" si="6"/>
        <v>0</v>
      </c>
      <c r="H52" s="444">
        <f t="shared" si="7"/>
        <v>0</v>
      </c>
    </row>
    <row r="53" spans="2:8" s="23" customFormat="1" ht="13.5" thickBot="1" x14ac:dyDescent="0.25">
      <c r="B53" s="294"/>
      <c r="C53" s="434" t="s">
        <v>125</v>
      </c>
      <c r="D53" s="437"/>
      <c r="E53" s="437"/>
      <c r="F53" s="435"/>
      <c r="G53" s="333">
        <f t="shared" si="6"/>
        <v>0</v>
      </c>
      <c r="H53" s="341">
        <f t="shared" si="7"/>
        <v>0</v>
      </c>
    </row>
    <row r="54" spans="2:8" s="23" customFormat="1" x14ac:dyDescent="0.2">
      <c r="C54" s="24"/>
      <c r="D54" s="273"/>
      <c r="E54" s="273"/>
      <c r="F54" s="24"/>
      <c r="G54" s="24"/>
    </row>
    <row r="55" spans="2:8" s="23" customFormat="1" x14ac:dyDescent="0.2"/>
    <row r="56" spans="2:8" s="23" customFormat="1" x14ac:dyDescent="0.2">
      <c r="B56" s="786" t="s">
        <v>690</v>
      </c>
      <c r="C56" s="787"/>
      <c r="D56" s="787"/>
      <c r="E56" s="787"/>
      <c r="F56" s="787"/>
      <c r="G56" s="787"/>
      <c r="H56" s="787"/>
    </row>
    <row r="57" spans="2:8" s="23" customFormat="1" ht="25.5" x14ac:dyDescent="0.2">
      <c r="B57" s="283"/>
      <c r="C57" s="530" t="s">
        <v>688</v>
      </c>
      <c r="D57" s="442" t="s">
        <v>78</v>
      </c>
      <c r="E57" s="442" t="s">
        <v>309</v>
      </c>
      <c r="F57" s="442" t="s">
        <v>82</v>
      </c>
      <c r="G57" s="442" t="s">
        <v>310</v>
      </c>
      <c r="H57" s="442" t="s">
        <v>485</v>
      </c>
    </row>
    <row r="58" spans="2:8" s="23" customFormat="1" x14ac:dyDescent="0.2">
      <c r="B58" s="438" t="s">
        <v>92</v>
      </c>
      <c r="C58" s="428" t="s">
        <v>127</v>
      </c>
      <c r="D58" s="429"/>
      <c r="E58" s="431"/>
      <c r="F58" s="436"/>
      <c r="G58" s="443">
        <f>E58*F58/100</f>
        <v>0</v>
      </c>
      <c r="H58" s="444">
        <f t="shared" ref="H58:H86" si="8">SUM(D58,E58)</f>
        <v>0</v>
      </c>
    </row>
    <row r="59" spans="2:8" s="23" customFormat="1" x14ac:dyDescent="0.2">
      <c r="B59" s="438"/>
      <c r="C59" s="428" t="s">
        <v>128</v>
      </c>
      <c r="D59" s="429"/>
      <c r="E59" s="431"/>
      <c r="F59" s="436"/>
      <c r="G59" s="443">
        <f t="shared" ref="G59:G66" si="9">E59*F59/100</f>
        <v>0</v>
      </c>
      <c r="H59" s="444">
        <f t="shared" si="8"/>
        <v>0</v>
      </c>
    </row>
    <row r="60" spans="2:8" s="23" customFormat="1" x14ac:dyDescent="0.2">
      <c r="B60" s="438"/>
      <c r="C60" s="428" t="s">
        <v>129</v>
      </c>
      <c r="D60" s="429"/>
      <c r="E60" s="431"/>
      <c r="F60" s="436"/>
      <c r="G60" s="443">
        <f t="shared" si="9"/>
        <v>0</v>
      </c>
      <c r="H60" s="444">
        <f t="shared" si="8"/>
        <v>0</v>
      </c>
    </row>
    <row r="61" spans="2:8" s="23" customFormat="1" x14ac:dyDescent="0.2">
      <c r="B61" s="438"/>
      <c r="C61" s="428" t="s">
        <v>130</v>
      </c>
      <c r="D61" s="429"/>
      <c r="E61" s="431"/>
      <c r="F61" s="436"/>
      <c r="G61" s="443">
        <f t="shared" si="9"/>
        <v>0</v>
      </c>
      <c r="H61" s="444">
        <f t="shared" si="8"/>
        <v>0</v>
      </c>
    </row>
    <row r="62" spans="2:8" s="23" customFormat="1" x14ac:dyDescent="0.2">
      <c r="B62" s="438"/>
      <c r="C62" s="428" t="s">
        <v>131</v>
      </c>
      <c r="D62" s="429"/>
      <c r="E62" s="431"/>
      <c r="F62" s="436"/>
      <c r="G62" s="443">
        <f t="shared" si="9"/>
        <v>0</v>
      </c>
      <c r="H62" s="444">
        <f t="shared" si="8"/>
        <v>0</v>
      </c>
    </row>
    <row r="63" spans="2:8" s="23" customFormat="1" x14ac:dyDescent="0.2">
      <c r="B63" s="438"/>
      <c r="C63" s="428" t="s">
        <v>132</v>
      </c>
      <c r="D63" s="429"/>
      <c r="E63" s="431"/>
      <c r="F63" s="436"/>
      <c r="G63" s="443">
        <f t="shared" si="9"/>
        <v>0</v>
      </c>
      <c r="H63" s="444">
        <f t="shared" si="8"/>
        <v>0</v>
      </c>
    </row>
    <row r="64" spans="2:8" s="23" customFormat="1" x14ac:dyDescent="0.2">
      <c r="B64" s="438"/>
      <c r="C64" s="428" t="s">
        <v>133</v>
      </c>
      <c r="D64" s="429"/>
      <c r="E64" s="431"/>
      <c r="F64" s="436"/>
      <c r="G64" s="443">
        <f t="shared" si="9"/>
        <v>0</v>
      </c>
      <c r="H64" s="444">
        <f t="shared" si="8"/>
        <v>0</v>
      </c>
    </row>
    <row r="65" spans="2:8" s="23" customFormat="1" x14ac:dyDescent="0.2">
      <c r="B65" s="438"/>
      <c r="C65" s="428" t="s">
        <v>134</v>
      </c>
      <c r="D65" s="429"/>
      <c r="E65" s="431"/>
      <c r="F65" s="436"/>
      <c r="G65" s="443">
        <f t="shared" si="9"/>
        <v>0</v>
      </c>
      <c r="H65" s="444">
        <f t="shared" si="8"/>
        <v>0</v>
      </c>
    </row>
    <row r="66" spans="2:8" s="23" customFormat="1" x14ac:dyDescent="0.2">
      <c r="B66" s="438"/>
      <c r="C66" s="428" t="s">
        <v>135</v>
      </c>
      <c r="D66" s="429"/>
      <c r="E66" s="431"/>
      <c r="F66" s="436"/>
      <c r="G66" s="443">
        <f t="shared" si="9"/>
        <v>0</v>
      </c>
      <c r="H66" s="444">
        <f t="shared" si="8"/>
        <v>0</v>
      </c>
    </row>
    <row r="67" spans="2:8" s="23" customFormat="1" x14ac:dyDescent="0.2">
      <c r="B67" s="438"/>
      <c r="C67" s="428"/>
      <c r="D67" s="429"/>
      <c r="E67" s="431"/>
      <c r="F67" s="436"/>
      <c r="G67" s="431"/>
      <c r="H67" s="440"/>
    </row>
    <row r="68" spans="2:8" s="23" customFormat="1" x14ac:dyDescent="0.2">
      <c r="B68" s="438" t="s">
        <v>105</v>
      </c>
      <c r="C68" s="428" t="s">
        <v>127</v>
      </c>
      <c r="D68" s="429"/>
      <c r="E68" s="431"/>
      <c r="F68" s="436"/>
      <c r="G68" s="443">
        <f t="shared" ref="G68:G76" si="10">E68*F68/100</f>
        <v>0</v>
      </c>
      <c r="H68" s="444">
        <f t="shared" si="8"/>
        <v>0</v>
      </c>
    </row>
    <row r="69" spans="2:8" s="23" customFormat="1" x14ac:dyDescent="0.2">
      <c r="B69" s="438"/>
      <c r="C69" s="428" t="s">
        <v>128</v>
      </c>
      <c r="D69" s="429"/>
      <c r="E69" s="431"/>
      <c r="F69" s="436"/>
      <c r="G69" s="443">
        <f t="shared" si="10"/>
        <v>0</v>
      </c>
      <c r="H69" s="444">
        <f t="shared" si="8"/>
        <v>0</v>
      </c>
    </row>
    <row r="70" spans="2:8" s="23" customFormat="1" x14ac:dyDescent="0.2">
      <c r="B70" s="438"/>
      <c r="C70" s="428" t="s">
        <v>129</v>
      </c>
      <c r="D70" s="429"/>
      <c r="E70" s="431"/>
      <c r="F70" s="436"/>
      <c r="G70" s="443">
        <f t="shared" si="10"/>
        <v>0</v>
      </c>
      <c r="H70" s="444">
        <f t="shared" si="8"/>
        <v>0</v>
      </c>
    </row>
    <row r="71" spans="2:8" s="23" customFormat="1" x14ac:dyDescent="0.2">
      <c r="B71" s="438"/>
      <c r="C71" s="428" t="s">
        <v>130</v>
      </c>
      <c r="D71" s="429"/>
      <c r="E71" s="431"/>
      <c r="F71" s="436"/>
      <c r="G71" s="443">
        <f t="shared" si="10"/>
        <v>0</v>
      </c>
      <c r="H71" s="444">
        <f t="shared" si="8"/>
        <v>0</v>
      </c>
    </row>
    <row r="72" spans="2:8" s="23" customFormat="1" x14ac:dyDescent="0.2">
      <c r="B72" s="438"/>
      <c r="C72" s="428" t="s">
        <v>131</v>
      </c>
      <c r="D72" s="429"/>
      <c r="E72" s="431"/>
      <c r="F72" s="436"/>
      <c r="G72" s="443">
        <f t="shared" si="10"/>
        <v>0</v>
      </c>
      <c r="H72" s="444">
        <f t="shared" si="8"/>
        <v>0</v>
      </c>
    </row>
    <row r="73" spans="2:8" s="23" customFormat="1" x14ac:dyDescent="0.2">
      <c r="B73" s="438"/>
      <c r="C73" s="428" t="s">
        <v>132</v>
      </c>
      <c r="D73" s="429"/>
      <c r="E73" s="431"/>
      <c r="F73" s="436"/>
      <c r="G73" s="443">
        <f t="shared" si="10"/>
        <v>0</v>
      </c>
      <c r="H73" s="444">
        <f t="shared" si="8"/>
        <v>0</v>
      </c>
    </row>
    <row r="74" spans="2:8" s="23" customFormat="1" x14ac:dyDescent="0.2">
      <c r="B74" s="438"/>
      <c r="C74" s="428" t="s">
        <v>133</v>
      </c>
      <c r="D74" s="429"/>
      <c r="E74" s="431"/>
      <c r="F74" s="436"/>
      <c r="G74" s="443">
        <f t="shared" si="10"/>
        <v>0</v>
      </c>
      <c r="H74" s="444">
        <f t="shared" si="8"/>
        <v>0</v>
      </c>
    </row>
    <row r="75" spans="2:8" s="23" customFormat="1" x14ac:dyDescent="0.2">
      <c r="B75" s="438"/>
      <c r="C75" s="428" t="s">
        <v>134</v>
      </c>
      <c r="D75" s="429"/>
      <c r="E75" s="431"/>
      <c r="F75" s="436"/>
      <c r="G75" s="443">
        <f t="shared" si="10"/>
        <v>0</v>
      </c>
      <c r="H75" s="444">
        <f t="shared" si="8"/>
        <v>0</v>
      </c>
    </row>
    <row r="76" spans="2:8" s="23" customFormat="1" x14ac:dyDescent="0.2">
      <c r="B76" s="438"/>
      <c r="C76" s="428" t="s">
        <v>135</v>
      </c>
      <c r="D76" s="429"/>
      <c r="E76" s="431"/>
      <c r="F76" s="436"/>
      <c r="G76" s="443">
        <f t="shared" si="10"/>
        <v>0</v>
      </c>
      <c r="H76" s="444">
        <f t="shared" si="8"/>
        <v>0</v>
      </c>
    </row>
    <row r="77" spans="2:8" s="23" customFormat="1" x14ac:dyDescent="0.2">
      <c r="B77" s="438"/>
      <c r="C77" s="428"/>
      <c r="D77" s="429"/>
      <c r="E77" s="431"/>
      <c r="F77" s="436"/>
      <c r="G77" s="431"/>
      <c r="H77" s="440"/>
    </row>
    <row r="78" spans="2:8" s="23" customFormat="1" x14ac:dyDescent="0.2">
      <c r="B78" s="438" t="s">
        <v>106</v>
      </c>
      <c r="C78" s="428" t="s">
        <v>127</v>
      </c>
      <c r="D78" s="429"/>
      <c r="E78" s="431"/>
      <c r="F78" s="436"/>
      <c r="G78" s="443">
        <f t="shared" ref="G78:G86" si="11">E78*F78/100</f>
        <v>0</v>
      </c>
      <c r="H78" s="444">
        <f t="shared" si="8"/>
        <v>0</v>
      </c>
    </row>
    <row r="79" spans="2:8" s="23" customFormat="1" x14ac:dyDescent="0.2">
      <c r="B79" s="438"/>
      <c r="C79" s="428" t="s">
        <v>128</v>
      </c>
      <c r="D79" s="429"/>
      <c r="E79" s="431"/>
      <c r="F79" s="436"/>
      <c r="G79" s="443">
        <f t="shared" si="11"/>
        <v>0</v>
      </c>
      <c r="H79" s="444">
        <f t="shared" si="8"/>
        <v>0</v>
      </c>
    </row>
    <row r="80" spans="2:8" s="23" customFormat="1" x14ac:dyDescent="0.2">
      <c r="B80" s="438"/>
      <c r="C80" s="428" t="s">
        <v>129</v>
      </c>
      <c r="D80" s="429"/>
      <c r="E80" s="431"/>
      <c r="F80" s="436"/>
      <c r="G80" s="443">
        <f t="shared" si="11"/>
        <v>0</v>
      </c>
      <c r="H80" s="444">
        <f t="shared" si="8"/>
        <v>0</v>
      </c>
    </row>
    <row r="81" spans="2:8" s="23" customFormat="1" x14ac:dyDescent="0.2">
      <c r="B81" s="438"/>
      <c r="C81" s="428" t="s">
        <v>130</v>
      </c>
      <c r="D81" s="429"/>
      <c r="E81" s="431"/>
      <c r="F81" s="436"/>
      <c r="G81" s="443">
        <f t="shared" si="11"/>
        <v>0</v>
      </c>
      <c r="H81" s="444">
        <f t="shared" si="8"/>
        <v>0</v>
      </c>
    </row>
    <row r="82" spans="2:8" s="23" customFormat="1" x14ac:dyDescent="0.2">
      <c r="B82" s="438"/>
      <c r="C82" s="428" t="s">
        <v>131</v>
      </c>
      <c r="D82" s="429"/>
      <c r="E82" s="431"/>
      <c r="F82" s="436"/>
      <c r="G82" s="443">
        <f t="shared" si="11"/>
        <v>0</v>
      </c>
      <c r="H82" s="444">
        <f t="shared" si="8"/>
        <v>0</v>
      </c>
    </row>
    <row r="83" spans="2:8" s="23" customFormat="1" x14ac:dyDescent="0.2">
      <c r="B83" s="438"/>
      <c r="C83" s="428" t="s">
        <v>132</v>
      </c>
      <c r="D83" s="429"/>
      <c r="E83" s="431"/>
      <c r="F83" s="436"/>
      <c r="G83" s="443">
        <f t="shared" si="11"/>
        <v>0</v>
      </c>
      <c r="H83" s="444">
        <f t="shared" si="8"/>
        <v>0</v>
      </c>
    </row>
    <row r="84" spans="2:8" s="23" customFormat="1" x14ac:dyDescent="0.2">
      <c r="B84" s="438"/>
      <c r="C84" s="428" t="s">
        <v>133</v>
      </c>
      <c r="D84" s="429"/>
      <c r="E84" s="431"/>
      <c r="F84" s="436"/>
      <c r="G84" s="443">
        <f t="shared" si="11"/>
        <v>0</v>
      </c>
      <c r="H84" s="444">
        <f t="shared" si="8"/>
        <v>0</v>
      </c>
    </row>
    <row r="85" spans="2:8" s="23" customFormat="1" x14ac:dyDescent="0.2">
      <c r="B85" s="438"/>
      <c r="C85" s="428" t="s">
        <v>134</v>
      </c>
      <c r="D85" s="429"/>
      <c r="E85" s="431"/>
      <c r="F85" s="436"/>
      <c r="G85" s="443">
        <f t="shared" si="11"/>
        <v>0</v>
      </c>
      <c r="H85" s="444">
        <f t="shared" si="8"/>
        <v>0</v>
      </c>
    </row>
    <row r="86" spans="2:8" ht="13.5" thickBot="1" x14ac:dyDescent="0.25">
      <c r="B86" s="294"/>
      <c r="C86" s="434" t="s">
        <v>135</v>
      </c>
      <c r="D86" s="437"/>
      <c r="E86" s="437"/>
      <c r="F86" s="435"/>
      <c r="G86" s="333">
        <f t="shared" si="11"/>
        <v>0</v>
      </c>
      <c r="H86" s="341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theme="4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155</v>
      </c>
      <c r="C3" t="s">
        <v>757</v>
      </c>
    </row>
    <row r="5" spans="2:6" ht="15" customHeight="1" x14ac:dyDescent="0.2">
      <c r="B5" s="854" t="s">
        <v>77</v>
      </c>
      <c r="C5" s="172" t="s">
        <v>78</v>
      </c>
      <c r="D5" s="850" t="s">
        <v>79</v>
      </c>
      <c r="E5" s="850"/>
      <c r="F5" s="213" t="s">
        <v>80</v>
      </c>
    </row>
    <row r="6" spans="2:6" ht="30" customHeight="1" x14ac:dyDescent="0.2">
      <c r="B6" s="855"/>
      <c r="C6" s="178" t="s">
        <v>157</v>
      </c>
      <c r="D6" s="178" t="s">
        <v>158</v>
      </c>
      <c r="E6" s="214" t="s">
        <v>82</v>
      </c>
      <c r="F6" s="215" t="s">
        <v>158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59" t="s">
        <v>84</v>
      </c>
      <c r="C8" s="657">
        <f>'Section 6 data'!$D$8</f>
        <v>231.11600000000001</v>
      </c>
      <c r="D8" s="658">
        <f>'Section 6 data'!$E$8</f>
        <v>501.185</v>
      </c>
      <c r="E8" s="211">
        <f>'Section 6 data'!$F$8</f>
        <v>16.84</v>
      </c>
      <c r="F8" s="656">
        <f>SUM(C8,D8)</f>
        <v>732.30100000000004</v>
      </c>
    </row>
    <row r="9" spans="2:6" ht="15" customHeight="1" x14ac:dyDescent="0.2">
      <c r="B9" s="159" t="s">
        <v>85</v>
      </c>
      <c r="C9" s="657">
        <f>'Section 6 data'!$D$9</f>
        <v>240.471</v>
      </c>
      <c r="D9" s="658">
        <f>'Section 6 data'!$E$9</f>
        <v>359.74</v>
      </c>
      <c r="E9" s="211">
        <f>'Section 6 data'!$F$9</f>
        <v>14.07</v>
      </c>
      <c r="F9" s="656">
        <f t="shared" ref="F9:F16" si="0">SUM(C9,D9)</f>
        <v>600.21100000000001</v>
      </c>
    </row>
    <row r="10" spans="2:6" ht="15" customHeight="1" x14ac:dyDescent="0.2">
      <c r="B10" s="159" t="s">
        <v>86</v>
      </c>
      <c r="C10" s="657">
        <f>'Section 6 data'!$D$10</f>
        <v>34.880000000000003</v>
      </c>
      <c r="D10" s="658">
        <f>'Section 6 data'!$E$10</f>
        <v>110.82599999999999</v>
      </c>
      <c r="E10" s="211">
        <f>'Section 6 data'!$F$10</f>
        <v>34.99</v>
      </c>
      <c r="F10" s="656">
        <f t="shared" si="0"/>
        <v>145.70599999999999</v>
      </c>
    </row>
    <row r="11" spans="2:6" ht="15" customHeight="1" x14ac:dyDescent="0.2">
      <c r="B11" s="159" t="s">
        <v>87</v>
      </c>
      <c r="C11" s="657">
        <f>'Section 6 data'!$D$11</f>
        <v>26.803000000000001</v>
      </c>
      <c r="D11" s="658">
        <f>'Section 6 data'!$E$11</f>
        <v>121.898</v>
      </c>
      <c r="E11" s="211">
        <f>'Section 6 data'!$F$11</f>
        <v>20.2</v>
      </c>
      <c r="F11" s="656">
        <f t="shared" si="0"/>
        <v>148.70099999999999</v>
      </c>
    </row>
    <row r="12" spans="2:6" ht="15" customHeight="1" x14ac:dyDescent="0.2">
      <c r="B12" s="159" t="s">
        <v>88</v>
      </c>
      <c r="C12" s="657">
        <f>'Section 6 data'!$D$12</f>
        <v>153.227</v>
      </c>
      <c r="D12" s="658">
        <f>'Section 6 data'!$E$12</f>
        <v>473.084</v>
      </c>
      <c r="E12" s="211">
        <f>'Section 6 data'!$F$12</f>
        <v>11.11</v>
      </c>
      <c r="F12" s="656">
        <f t="shared" si="0"/>
        <v>626.31100000000004</v>
      </c>
    </row>
    <row r="13" spans="2:6" ht="15" customHeight="1" x14ac:dyDescent="0.2">
      <c r="B13" s="159" t="s">
        <v>89</v>
      </c>
      <c r="C13" s="657">
        <f>'Section 6 data'!$D$13</f>
        <v>32.526000000000003</v>
      </c>
      <c r="D13" s="658">
        <f>'Section 6 data'!$E$13</f>
        <v>68.917000000000002</v>
      </c>
      <c r="E13" s="211">
        <f>'Section 6 data'!$F$13</f>
        <v>37.85</v>
      </c>
      <c r="F13" s="656">
        <f t="shared" si="0"/>
        <v>101.44300000000001</v>
      </c>
    </row>
    <row r="14" spans="2:6" ht="15" customHeight="1" x14ac:dyDescent="0.2">
      <c r="B14" s="159" t="s">
        <v>90</v>
      </c>
      <c r="C14" s="657">
        <f>'Section 6 data'!$D$14</f>
        <v>61.353000000000002</v>
      </c>
      <c r="D14" s="658">
        <f>'Section 6 data'!$E$14</f>
        <v>123.248</v>
      </c>
      <c r="E14" s="211">
        <f>'Section 6 data'!$F$14</f>
        <v>29.59</v>
      </c>
      <c r="F14" s="656">
        <f t="shared" si="0"/>
        <v>184.601</v>
      </c>
    </row>
    <row r="15" spans="2:6" ht="15" customHeight="1" x14ac:dyDescent="0.2">
      <c r="B15" s="159" t="s">
        <v>91</v>
      </c>
      <c r="C15" s="657">
        <f>'Section 6 data'!$D$15</f>
        <v>26.827999999999999</v>
      </c>
      <c r="D15" s="658">
        <f>'Section 6 data'!$E$15</f>
        <v>56.914000000000001</v>
      </c>
      <c r="E15" s="211">
        <f>'Section 6 data'!$F$15</f>
        <v>24.61</v>
      </c>
      <c r="F15" s="656">
        <f t="shared" si="0"/>
        <v>83.742000000000004</v>
      </c>
    </row>
    <row r="16" spans="2:6" ht="15" customHeight="1" x14ac:dyDescent="0.2">
      <c r="B16" s="157" t="s">
        <v>92</v>
      </c>
      <c r="C16" s="212">
        <f>'Section 6 data'!$D$6</f>
        <v>807.20299999999997</v>
      </c>
      <c r="D16" s="659">
        <f>'Section 6 data'!$E$6</f>
        <v>1819.9090000000001</v>
      </c>
      <c r="E16" s="707">
        <f>'Section 6 data'!$F$6</f>
        <v>5.77</v>
      </c>
      <c r="F16" s="660">
        <f t="shared" si="0"/>
        <v>2627.1120000000001</v>
      </c>
    </row>
    <row r="17" spans="2:6" ht="15" customHeight="1" x14ac:dyDescent="0.2">
      <c r="B17" s="200" t="s">
        <v>93</v>
      </c>
      <c r="C17" s="661"/>
      <c r="D17" s="661"/>
      <c r="E17" s="708"/>
      <c r="F17" s="661"/>
    </row>
    <row r="18" spans="2:6" ht="15" customHeight="1" x14ac:dyDescent="0.2">
      <c r="B18" s="159" t="s">
        <v>94</v>
      </c>
      <c r="C18" s="657">
        <f>'Section 6 data'!$D$16</f>
        <v>30.024000000000001</v>
      </c>
      <c r="D18" s="658">
        <f>'Section 6 data'!$E$16</f>
        <v>1177.3789999999999</v>
      </c>
      <c r="E18" s="211">
        <f>'Section 6 data'!$F$16</f>
        <v>11.86</v>
      </c>
      <c r="F18" s="656">
        <f t="shared" ref="F18:F29" si="1">SUM(C18,D18)</f>
        <v>1207.4029999999998</v>
      </c>
    </row>
    <row r="19" spans="2:6" ht="15" customHeight="1" x14ac:dyDescent="0.2">
      <c r="B19" s="159" t="s">
        <v>95</v>
      </c>
      <c r="C19" s="657">
        <f>'Section 6 data'!$D$17</f>
        <v>26.332000000000001</v>
      </c>
      <c r="D19" s="658">
        <f>'Section 6 data'!$E$17</f>
        <v>674.19799999999998</v>
      </c>
      <c r="E19" s="211">
        <f>'Section 6 data'!$F$17</f>
        <v>14.15</v>
      </c>
      <c r="F19" s="656">
        <f t="shared" si="1"/>
        <v>700.53</v>
      </c>
    </row>
    <row r="20" spans="2:6" ht="15" customHeight="1" x14ac:dyDescent="0.2">
      <c r="B20" s="159" t="s">
        <v>96</v>
      </c>
      <c r="C20" s="657">
        <f>'Section 6 data'!$D$18</f>
        <v>18.721</v>
      </c>
      <c r="D20" s="658">
        <f>'Section 6 data'!$E$18</f>
        <v>1150.8050000000001</v>
      </c>
      <c r="E20" s="211">
        <f>'Section 6 data'!$F$18</f>
        <v>10.83</v>
      </c>
      <c r="F20" s="656">
        <f t="shared" si="1"/>
        <v>1169.5260000000001</v>
      </c>
    </row>
    <row r="21" spans="2:6" ht="15" customHeight="1" x14ac:dyDescent="0.2">
      <c r="B21" s="159" t="s">
        <v>97</v>
      </c>
      <c r="C21" s="657">
        <f>'Section 6 data'!$D$19</f>
        <v>14.503</v>
      </c>
      <c r="D21" s="658">
        <f>'Section 6 data'!$E$19</f>
        <v>653.27700000000004</v>
      </c>
      <c r="E21" s="211">
        <f>'Section 6 data'!$F$19</f>
        <v>10.9</v>
      </c>
      <c r="F21" s="656">
        <f t="shared" si="1"/>
        <v>667.78000000000009</v>
      </c>
    </row>
    <row r="22" spans="2:6" ht="15" customHeight="1" x14ac:dyDescent="0.2">
      <c r="B22" s="159" t="s">
        <v>98</v>
      </c>
      <c r="C22" s="657">
        <f>'Section 6 data'!$D$20</f>
        <v>31.236999999999998</v>
      </c>
      <c r="D22" s="658">
        <f>'Section 6 data'!$E$20</f>
        <v>472.50200000000001</v>
      </c>
      <c r="E22" s="211">
        <f>'Section 6 data'!$F$20</f>
        <v>10.95</v>
      </c>
      <c r="F22" s="656">
        <f t="shared" si="1"/>
        <v>503.73900000000003</v>
      </c>
    </row>
    <row r="23" spans="2:6" ht="15" customHeight="1" x14ac:dyDescent="0.2">
      <c r="B23" s="159" t="s">
        <v>99</v>
      </c>
      <c r="C23" s="657">
        <f>'Section 6 data'!$D$21</f>
        <v>0.78600000000000003</v>
      </c>
      <c r="D23" s="658">
        <f>'Section 6 data'!$E$21</f>
        <v>27.561</v>
      </c>
      <c r="E23" s="211">
        <f>'Section 6 data'!$F$21</f>
        <v>53.58</v>
      </c>
      <c r="F23" s="656">
        <f t="shared" si="1"/>
        <v>28.347000000000001</v>
      </c>
    </row>
    <row r="24" spans="2:6" ht="15" customHeight="1" x14ac:dyDescent="0.2">
      <c r="B24" s="159" t="s">
        <v>100</v>
      </c>
      <c r="C24" s="657">
        <f>'Section 6 data'!$D$22</f>
        <v>0</v>
      </c>
      <c r="D24" s="658">
        <f>'Section 6 data'!$E$22</f>
        <v>40.481000000000002</v>
      </c>
      <c r="E24" s="211">
        <f>'Section 6 data'!$F$22</f>
        <v>24.5</v>
      </c>
      <c r="F24" s="656">
        <f t="shared" si="1"/>
        <v>40.481000000000002</v>
      </c>
    </row>
    <row r="25" spans="2:6" ht="15" customHeight="1" x14ac:dyDescent="0.2">
      <c r="B25" s="159" t="s">
        <v>101</v>
      </c>
      <c r="C25" s="657">
        <f>'Section 6 data'!$D$23</f>
        <v>0</v>
      </c>
      <c r="D25" s="658">
        <f>'Section 6 data'!$E$23</f>
        <v>102.724</v>
      </c>
      <c r="E25" s="211">
        <f>'Section 6 data'!$F$23</f>
        <v>12.91</v>
      </c>
      <c r="F25" s="656">
        <f t="shared" si="1"/>
        <v>102.724</v>
      </c>
    </row>
    <row r="26" spans="2:6" ht="15" customHeight="1" x14ac:dyDescent="0.2">
      <c r="B26" s="159" t="s">
        <v>102</v>
      </c>
      <c r="C26" s="657">
        <f>'Section 6 data'!$D$24</f>
        <v>1.7230000000000001</v>
      </c>
      <c r="D26" s="658">
        <f>'Section 6 data'!$E$24</f>
        <v>197.46899999999999</v>
      </c>
      <c r="E26" s="211">
        <f>'Section 6 data'!$F$24</f>
        <v>19.239999999999998</v>
      </c>
      <c r="F26" s="656">
        <f t="shared" si="1"/>
        <v>199.19200000000001</v>
      </c>
    </row>
    <row r="27" spans="2:6" ht="15" customHeight="1" x14ac:dyDescent="0.2">
      <c r="B27" s="159" t="s">
        <v>103</v>
      </c>
      <c r="C27" s="657">
        <f>'Section 6 data'!$D$25</f>
        <v>4.0000000000000001E-3</v>
      </c>
      <c r="D27" s="658">
        <f>'Section 6 data'!$E$25</f>
        <v>97.778999999999996</v>
      </c>
      <c r="E27" s="211">
        <f>'Section 6 data'!$F$25</f>
        <v>17.43</v>
      </c>
      <c r="F27" s="656">
        <f t="shared" si="1"/>
        <v>97.783000000000001</v>
      </c>
    </row>
    <row r="28" spans="2:6" ht="15" customHeight="1" x14ac:dyDescent="0.2">
      <c r="B28" s="159" t="s">
        <v>104</v>
      </c>
      <c r="C28" s="657">
        <f>'Section 6 data'!$D$26</f>
        <v>32.305</v>
      </c>
      <c r="D28" s="658">
        <f>'Section 6 data'!$E$26</f>
        <v>337.93200000000002</v>
      </c>
      <c r="E28" s="211">
        <f>'Section 6 data'!$F$26</f>
        <v>10.4</v>
      </c>
      <c r="F28" s="656">
        <f t="shared" si="1"/>
        <v>370.23700000000002</v>
      </c>
    </row>
    <row r="29" spans="2:6" ht="15" customHeight="1" x14ac:dyDescent="0.2">
      <c r="B29" s="157" t="s">
        <v>105</v>
      </c>
      <c r="C29" s="212">
        <f>'Section 6 data'!$D$7</f>
        <v>155.63499999999999</v>
      </c>
      <c r="D29" s="659">
        <f>'Section 6 data'!$E$7</f>
        <v>4931.2449999999999</v>
      </c>
      <c r="E29" s="707">
        <f>'Section 6 data'!$F$7</f>
        <v>4.22</v>
      </c>
      <c r="F29" s="660">
        <f t="shared" si="1"/>
        <v>5086.88</v>
      </c>
    </row>
    <row r="30" spans="2:6" ht="15" customHeight="1" x14ac:dyDescent="0.2">
      <c r="B30" s="200" t="s">
        <v>106</v>
      </c>
      <c r="C30" s="662"/>
      <c r="D30" s="662"/>
      <c r="E30" s="5"/>
      <c r="F30" s="662"/>
    </row>
    <row r="31" spans="2:6" ht="15" customHeight="1" x14ac:dyDescent="0.2">
      <c r="B31" s="195" t="s">
        <v>106</v>
      </c>
      <c r="C31" s="663">
        <f>'Section 6 data'!$D$5</f>
        <v>962.83799999999997</v>
      </c>
      <c r="D31" s="664">
        <f>'Section 6 data'!$E$5</f>
        <v>6749.9769999999999</v>
      </c>
      <c r="E31" s="709">
        <f>'Section 6 data'!$F$5</f>
        <v>3.27</v>
      </c>
      <c r="F31" s="665">
        <f>SUM(C31,D31)</f>
        <v>7712.8149999999996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5158A57-BC48-4664-BEFC-811231420CB5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B8308DF4-EB7A-4E42-A188-C36161D9FA5E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686</v>
      </c>
    </row>
    <row r="3" spans="1:2" ht="18" x14ac:dyDescent="0.25">
      <c r="B3" s="319" t="str">
        <f>Index!$E$43</f>
        <v>Existing woodland management information and economic viability data (PS only)</v>
      </c>
    </row>
  </sheetData>
  <hyperlinks>
    <hyperlink ref="A1" location="Index!B43" display="Return to index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theme="2" tint="-0.249977111117893"/>
  </sheetPr>
  <dimension ref="B3:F6"/>
  <sheetViews>
    <sheetView workbookViewId="0"/>
  </sheetViews>
  <sheetFormatPr defaultRowHeight="15" customHeight="1" x14ac:dyDescent="0.2"/>
  <cols>
    <col min="2" max="2" width="25.625" customWidth="1"/>
    <col min="3" max="5" width="22.625" customWidth="1"/>
    <col min="6" max="6" width="20.625" customWidth="1"/>
  </cols>
  <sheetData>
    <row r="3" spans="2:6" ht="15" customHeight="1" x14ac:dyDescent="0.2">
      <c r="B3" t="s">
        <v>160</v>
      </c>
      <c r="C3" t="s">
        <v>439</v>
      </c>
    </row>
    <row r="5" spans="2:6" ht="60" customHeight="1" x14ac:dyDescent="0.2">
      <c r="B5" s="711" t="s">
        <v>161</v>
      </c>
      <c r="C5" s="712" t="s">
        <v>161</v>
      </c>
      <c r="D5" s="712" t="s">
        <v>162</v>
      </c>
      <c r="E5" s="712" t="s">
        <v>163</v>
      </c>
      <c r="F5" s="713" t="s">
        <v>164</v>
      </c>
    </row>
    <row r="6" spans="2:6" ht="15" customHeight="1" x14ac:dyDescent="0.2">
      <c r="B6" s="773" t="str">
        <f>Index!$B$4</f>
        <v>Yorkshire</v>
      </c>
      <c r="C6" s="774">
        <f>VLOOKUP(Index!$B$4,'Square data'!$C$4:$G$18,2,FALSE)</f>
        <v>518</v>
      </c>
      <c r="D6" s="774">
        <f>VLOOKUP(Index!$B$4,'Square data'!$C$4:$G$18,3,FALSE)</f>
        <v>513</v>
      </c>
      <c r="E6" s="774">
        <f>VLOOKUP(Index!$B$4,'Square data'!$C$4:$G$18,4,FALSE)</f>
        <v>289</v>
      </c>
      <c r="F6" s="775">
        <f>VLOOKUP(Index!$B$4,'Square data'!$C$4:$G$18,5,FALSE)</f>
        <v>457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theme="2" tint="-0.249977111117893"/>
  </sheetPr>
  <dimension ref="B3:D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</cols>
  <sheetData>
    <row r="3" spans="2:4" ht="15" customHeight="1" x14ac:dyDescent="0.2">
      <c r="B3" t="s">
        <v>166</v>
      </c>
      <c r="C3" t="s">
        <v>440</v>
      </c>
    </row>
    <row r="5" spans="2:4" ht="15" customHeight="1" x14ac:dyDescent="0.2">
      <c r="B5" s="848" t="s">
        <v>77</v>
      </c>
      <c r="C5" s="172" t="s">
        <v>78</v>
      </c>
      <c r="D5" s="248" t="s">
        <v>79</v>
      </c>
    </row>
    <row r="6" spans="2:4" ht="15" customHeight="1" x14ac:dyDescent="0.2">
      <c r="B6" s="849"/>
      <c r="C6" s="856" t="s">
        <v>779</v>
      </c>
      <c r="D6" s="857"/>
    </row>
    <row r="7" spans="2:4" ht="15" customHeight="1" x14ac:dyDescent="0.2">
      <c r="B7" s="217" t="s">
        <v>83</v>
      </c>
      <c r="C7" s="218"/>
      <c r="D7" s="218"/>
    </row>
    <row r="8" spans="2:4" ht="15" customHeight="1" x14ac:dyDescent="0.2">
      <c r="B8" s="219" t="s">
        <v>84</v>
      </c>
      <c r="C8" s="57">
        <f>'Yield class data'!$D$8</f>
        <v>14.18</v>
      </c>
      <c r="D8" s="306">
        <f>'Yield class data'!$E$8</f>
        <v>13.99</v>
      </c>
    </row>
    <row r="9" spans="2:4" ht="15" customHeight="1" x14ac:dyDescent="0.2">
      <c r="B9" s="219" t="s">
        <v>85</v>
      </c>
      <c r="C9" s="57">
        <f>'Yield class data'!$D$9</f>
        <v>9.3000000000000007</v>
      </c>
      <c r="D9" s="306">
        <f>'Yield class data'!$E$9</f>
        <v>10.52</v>
      </c>
    </row>
    <row r="10" spans="2:4" ht="15" customHeight="1" x14ac:dyDescent="0.2">
      <c r="B10" s="219" t="s">
        <v>86</v>
      </c>
      <c r="C10" s="57">
        <f>'Yield class data'!$D$10</f>
        <v>12.18</v>
      </c>
      <c r="D10" s="306">
        <f>'Yield class data'!$E$10</f>
        <v>11.63</v>
      </c>
    </row>
    <row r="11" spans="2:4" ht="15" customHeight="1" x14ac:dyDescent="0.2">
      <c r="B11" s="219" t="s">
        <v>87</v>
      </c>
      <c r="C11" s="57">
        <f>'Yield class data'!$D$11</f>
        <v>13.16</v>
      </c>
      <c r="D11" s="306">
        <f>'Yield class data'!$E$11</f>
        <v>13.52</v>
      </c>
    </row>
    <row r="12" spans="2:4" ht="15" customHeight="1" x14ac:dyDescent="0.2">
      <c r="B12" s="219" t="s">
        <v>88</v>
      </c>
      <c r="C12" s="57">
        <f>'Yield class data'!$D$12</f>
        <v>9.5399999999999991</v>
      </c>
      <c r="D12" s="306">
        <f>'Yield class data'!$E$12</f>
        <v>9.5500000000000007</v>
      </c>
    </row>
    <row r="13" spans="2:4" ht="15" customHeight="1" x14ac:dyDescent="0.2">
      <c r="B13" s="219" t="s">
        <v>89</v>
      </c>
      <c r="C13" s="57">
        <f>'Yield class data'!$D$13</f>
        <v>14.27</v>
      </c>
      <c r="D13" s="306">
        <f>'Yield class data'!$E$13</f>
        <v>11.26</v>
      </c>
    </row>
    <row r="14" spans="2:4" ht="15" customHeight="1" x14ac:dyDescent="0.2">
      <c r="B14" s="219" t="s">
        <v>90</v>
      </c>
      <c r="C14" s="57">
        <f>'Yield class data'!$D$14</f>
        <v>7.32</v>
      </c>
      <c r="D14" s="306">
        <f>'Yield class data'!$E$14</f>
        <v>7.81</v>
      </c>
    </row>
    <row r="15" spans="2:4" ht="15" customHeight="1" x14ac:dyDescent="0.2">
      <c r="B15" s="219" t="s">
        <v>91</v>
      </c>
      <c r="C15" s="57">
        <f>'Yield class data'!$D$15</f>
        <v>11.8</v>
      </c>
      <c r="D15" s="306">
        <f>'Yield class data'!$E$15</f>
        <v>11.5</v>
      </c>
    </row>
    <row r="16" spans="2:4" ht="15" customHeight="1" x14ac:dyDescent="0.2">
      <c r="B16" s="223" t="s">
        <v>92</v>
      </c>
      <c r="C16" s="308">
        <f>'Yield class data'!$D$6</f>
        <v>11.25</v>
      </c>
      <c r="D16" s="307">
        <f>'Yield class data'!$E$6</f>
        <v>11.29</v>
      </c>
    </row>
    <row r="17" spans="2:4" ht="15" customHeight="1" x14ac:dyDescent="0.2">
      <c r="B17" s="217" t="s">
        <v>93</v>
      </c>
      <c r="C17" s="218"/>
      <c r="D17" s="218"/>
    </row>
    <row r="18" spans="2:4" ht="15" customHeight="1" x14ac:dyDescent="0.2">
      <c r="B18" s="219" t="s">
        <v>94</v>
      </c>
      <c r="C18" s="57">
        <f>'Yield class data'!$D$16</f>
        <v>4.6500000000000004</v>
      </c>
      <c r="D18" s="306">
        <f>'Yield class data'!$E$16</f>
        <v>4.6900000000000004</v>
      </c>
    </row>
    <row r="19" spans="2:4" ht="15" customHeight="1" x14ac:dyDescent="0.2">
      <c r="B19" s="219" t="s">
        <v>95</v>
      </c>
      <c r="C19" s="57">
        <f>'Yield class data'!$D$17</f>
        <v>5.41</v>
      </c>
      <c r="D19" s="306">
        <f>'Yield class data'!$E$17</f>
        <v>6.94</v>
      </c>
    </row>
    <row r="20" spans="2:4" ht="15" customHeight="1" x14ac:dyDescent="0.2">
      <c r="B20" s="219" t="s">
        <v>96</v>
      </c>
      <c r="C20" s="57">
        <f>'Yield class data'!$D$18</f>
        <v>6.33</v>
      </c>
      <c r="D20" s="306">
        <f>'Yield class data'!$E$18</f>
        <v>6.52</v>
      </c>
    </row>
    <row r="21" spans="2:4" ht="15" customHeight="1" x14ac:dyDescent="0.2">
      <c r="B21" s="219" t="s">
        <v>97</v>
      </c>
      <c r="C21" s="57">
        <f>'Yield class data'!$D$19</f>
        <v>5.96</v>
      </c>
      <c r="D21" s="306">
        <f>'Yield class data'!$E$19</f>
        <v>6.65</v>
      </c>
    </row>
    <row r="22" spans="2:4" ht="15" customHeight="1" x14ac:dyDescent="0.2">
      <c r="B22" s="219" t="s">
        <v>98</v>
      </c>
      <c r="C22" s="57">
        <f>'Yield class data'!$D$20</f>
        <v>3.99</v>
      </c>
      <c r="D22" s="306">
        <f>'Yield class data'!$E$20</f>
        <v>5.24</v>
      </c>
    </row>
    <row r="23" spans="2:4" ht="15" customHeight="1" x14ac:dyDescent="0.2">
      <c r="B23" s="219" t="s">
        <v>99</v>
      </c>
      <c r="C23" s="57">
        <f>'Yield class data'!$D$21</f>
        <v>5.9</v>
      </c>
      <c r="D23" s="306">
        <f>'Yield class data'!$E$21</f>
        <v>7.98</v>
      </c>
    </row>
    <row r="24" spans="2:4" ht="15" customHeight="1" x14ac:dyDescent="0.2">
      <c r="B24" s="219" t="s">
        <v>100</v>
      </c>
      <c r="C24" s="57">
        <f>'Yield class data'!$D$22</f>
        <v>0</v>
      </c>
      <c r="D24" s="306">
        <f>'Yield class data'!$E$22</f>
        <v>2.5299999999999998</v>
      </c>
    </row>
    <row r="25" spans="2:4" ht="15" customHeight="1" x14ac:dyDescent="0.2">
      <c r="B25" s="219" t="s">
        <v>101</v>
      </c>
      <c r="C25" s="57">
        <f>'Yield class data'!$D$23</f>
        <v>0</v>
      </c>
      <c r="D25" s="306">
        <f>'Yield class data'!$E$23</f>
        <v>2.88</v>
      </c>
    </row>
    <row r="26" spans="2:4" ht="15" customHeight="1" x14ac:dyDescent="0.2">
      <c r="B26" s="219" t="s">
        <v>102</v>
      </c>
      <c r="C26" s="57">
        <f>'Yield class data'!$D$24</f>
        <v>4.7699999999999996</v>
      </c>
      <c r="D26" s="306">
        <f>'Yield class data'!$E$24</f>
        <v>4.08</v>
      </c>
    </row>
    <row r="27" spans="2:4" ht="15" customHeight="1" x14ac:dyDescent="0.2">
      <c r="B27" s="219" t="s">
        <v>103</v>
      </c>
      <c r="C27" s="57">
        <f>'Yield class data'!$D$25</f>
        <v>4</v>
      </c>
      <c r="D27" s="306">
        <f>'Yield class data'!$E$25</f>
        <v>5.29</v>
      </c>
    </row>
    <row r="28" spans="2:4" ht="15" customHeight="1" x14ac:dyDescent="0.2">
      <c r="B28" s="219" t="s">
        <v>104</v>
      </c>
      <c r="C28" s="57">
        <f>'Yield class data'!$D$26</f>
        <v>3.87</v>
      </c>
      <c r="D28" s="306">
        <f>'Yield class data'!$E$26</f>
        <v>4.29</v>
      </c>
    </row>
    <row r="29" spans="2:4" ht="15" customHeight="1" x14ac:dyDescent="0.2">
      <c r="B29" s="223" t="s">
        <v>105</v>
      </c>
      <c r="C29" s="308">
        <f>'Yield class data'!$D$7</f>
        <v>4.59</v>
      </c>
      <c r="D29" s="307">
        <f>'Yield class data'!$E$7</f>
        <v>5.44</v>
      </c>
    </row>
    <row r="30" spans="2:4" ht="15" customHeight="1" x14ac:dyDescent="0.2">
      <c r="B30" s="217" t="s">
        <v>106</v>
      </c>
      <c r="C30" s="218"/>
      <c r="D30" s="218"/>
    </row>
    <row r="31" spans="2:4" ht="15" customHeight="1" x14ac:dyDescent="0.2">
      <c r="B31" s="223" t="s">
        <v>106</v>
      </c>
      <c r="C31" s="308">
        <f>'Yield class data'!$D$5</f>
        <v>10.07</v>
      </c>
      <c r="D31" s="307">
        <f>'Yield class data'!$E$5</f>
        <v>6.96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C7B6D5D6-9251-4BA4-AA75-BF5446A6A992}">
            <xm:f>Sheet1!$D$5</xm:f>
            <xm:f>Sheet1!$E$5</xm:f>
            <x14:dxf>
              <numFmt numFmtId="174" formatCode="&quot;&lt; 0.1&quot;"/>
            </x14:dxf>
          </x14:cfRule>
          <xm:sqref>C8:D31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686</v>
      </c>
    </row>
    <row r="3" spans="1:2" ht="18" x14ac:dyDescent="0.25">
      <c r="B3" s="319" t="str">
        <f>Index!$E$56</f>
        <v>Overdue timber stocks</v>
      </c>
    </row>
  </sheetData>
  <hyperlinks>
    <hyperlink ref="A1" location="Index!B56" display="Return to index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169</v>
      </c>
      <c r="C3" t="s">
        <v>441</v>
      </c>
    </row>
    <row r="5" spans="2:5" ht="15" customHeight="1" x14ac:dyDescent="0.2">
      <c r="B5" s="854"/>
      <c r="C5" s="172" t="s">
        <v>78</v>
      </c>
      <c r="D5" s="850" t="s">
        <v>79</v>
      </c>
      <c r="E5" s="859"/>
    </row>
    <row r="6" spans="2:5" ht="30" customHeight="1" x14ac:dyDescent="0.2">
      <c r="B6" s="858"/>
      <c r="C6" s="171" t="s">
        <v>326</v>
      </c>
      <c r="D6" s="171" t="s">
        <v>326</v>
      </c>
      <c r="E6" s="173" t="s">
        <v>186</v>
      </c>
    </row>
    <row r="7" spans="2:5" ht="15" customHeight="1" x14ac:dyDescent="0.2">
      <c r="B7" s="184" t="str">
        <f>Index!$B$4</f>
        <v>Yorkshire</v>
      </c>
      <c r="C7" s="185"/>
      <c r="D7" s="185"/>
      <c r="E7" s="186"/>
    </row>
    <row r="8" spans="2:5" ht="15" customHeight="1" x14ac:dyDescent="0.2">
      <c r="B8" s="174" t="s">
        <v>92</v>
      </c>
      <c r="C8" s="679">
        <f>'Section 8 data'!$D$6</f>
        <v>107.742</v>
      </c>
      <c r="D8" s="679">
        <f>'Section 8 data'!$E$6</f>
        <v>1660.6559865362099</v>
      </c>
      <c r="E8" s="705">
        <f>'Section 8 data'!$F$6</f>
        <v>13.5064793370733</v>
      </c>
    </row>
    <row r="9" spans="2:5" ht="15" customHeight="1" x14ac:dyDescent="0.2">
      <c r="B9" s="174" t="s">
        <v>105</v>
      </c>
      <c r="C9" s="679">
        <f>'Section 8 data'!$D$7</f>
        <v>2.0110000000000001</v>
      </c>
      <c r="D9" s="679">
        <f>'Section 8 data'!$E$7</f>
        <v>5930.4723763115098</v>
      </c>
      <c r="E9" s="705">
        <f>'Section 8 data'!$F$7</f>
        <v>7.3312431526236104</v>
      </c>
    </row>
    <row r="10" spans="2:5" ht="15" customHeight="1" x14ac:dyDescent="0.2">
      <c r="B10" s="176" t="s">
        <v>106</v>
      </c>
      <c r="C10" s="664">
        <f>'Section 8 data'!$D$5</f>
        <v>109.752</v>
      </c>
      <c r="D10" s="664">
        <f>'Section 8 data'!$E$5</f>
        <v>7554.9240871444799</v>
      </c>
      <c r="E10" s="706">
        <f>'Section 8 data'!$F$5</f>
        <v>6.4465217145378402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205963B-5A60-4C15-8325-1425674D80E5}">
            <xm:f>IF($E8&gt;Sheet1!$F$4,1,)</xm:f>
            <x14:dxf>
              <font>
                <color rgb="FF808080"/>
              </font>
            </x14:dxf>
          </x14:cfRule>
          <xm:sqref>D8:E10</xm:sqref>
        </x14:conditionalFormatting>
        <x14:conditionalFormatting xmlns:xm="http://schemas.microsoft.com/office/excel/2006/main">
          <x14:cfRule type="cellIs" priority="1" operator="between" id="{67A55AF1-711C-4AB5-8264-445C7DF522B7}">
            <xm:f>Sheet1!$D$4</xm:f>
            <xm:f>Sheet1!$E$4</xm:f>
            <x14:dxf>
              <numFmt numFmtId="173" formatCode="&quot;&lt; 1&quot;"/>
            </x14:dxf>
          </x14:cfRule>
          <xm:sqref>C8:D10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3:E10"/>
  <sheetViews>
    <sheetView workbookViewId="0">
      <selection activeCell="B5" sqref="B5:E10"/>
    </sheetView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171</v>
      </c>
      <c r="C3" t="s">
        <v>442</v>
      </c>
    </row>
    <row r="5" spans="2:5" ht="15" customHeight="1" x14ac:dyDescent="0.2">
      <c r="B5" s="854"/>
      <c r="C5" s="320" t="s">
        <v>78</v>
      </c>
      <c r="D5" s="850" t="s">
        <v>79</v>
      </c>
      <c r="E5" s="859"/>
    </row>
    <row r="6" spans="2:5" ht="30" customHeight="1" x14ac:dyDescent="0.2">
      <c r="B6" s="858"/>
      <c r="C6" s="177" t="s">
        <v>81</v>
      </c>
      <c r="D6" s="178" t="s">
        <v>81</v>
      </c>
      <c r="E6" s="179" t="s">
        <v>186</v>
      </c>
    </row>
    <row r="7" spans="2:5" ht="15" customHeight="1" x14ac:dyDescent="0.2">
      <c r="B7" s="184" t="str">
        <f>Index!$B$4</f>
        <v>Yorkshire</v>
      </c>
      <c r="C7" s="187"/>
      <c r="D7" s="187"/>
      <c r="E7" s="188"/>
    </row>
    <row r="8" spans="2:5" ht="15" customHeight="1" x14ac:dyDescent="0.2">
      <c r="B8" s="174" t="s">
        <v>92</v>
      </c>
      <c r="C8" s="180">
        <f>'Section 8 data'!$D$32</f>
        <v>0.432</v>
      </c>
      <c r="D8" s="181">
        <f>'Section 8 data'!$E$32</f>
        <v>3.43320674220737</v>
      </c>
      <c r="E8" s="175">
        <f>'Section 8 data'!$F$32</f>
        <v>12.5533411095383</v>
      </c>
    </row>
    <row r="9" spans="2:5" ht="15" customHeight="1" x14ac:dyDescent="0.2">
      <c r="B9" s="174" t="s">
        <v>105</v>
      </c>
      <c r="C9" s="180">
        <f>'Section 8 data'!$D$33</f>
        <v>0.02</v>
      </c>
      <c r="D9" s="181">
        <f>'Section 8 data'!$E$33</f>
        <v>18.537053019445199</v>
      </c>
      <c r="E9" s="175">
        <f>'Section 8 data'!$F$33</f>
        <v>5.7815966259465101</v>
      </c>
    </row>
    <row r="10" spans="2:5" ht="15" customHeight="1" x14ac:dyDescent="0.2">
      <c r="B10" s="176" t="s">
        <v>106</v>
      </c>
      <c r="C10" s="182">
        <f>'Section 8 data'!$D$31</f>
        <v>0.45300000000000001</v>
      </c>
      <c r="D10" s="183">
        <f>'Section 8 data'!$E$31</f>
        <v>21.9274310424973</v>
      </c>
      <c r="E10" s="189">
        <f>'Section 8 data'!$F$31</f>
        <v>5.2254768416344204</v>
      </c>
    </row>
  </sheetData>
  <mergeCells count="2">
    <mergeCell ref="B5:B6"/>
    <mergeCell ref="D5:E5"/>
  </mergeCells>
  <conditionalFormatting sqref="D8:E10">
    <cfRule type="expression" dxfId="321" priority="2">
      <formula>"908 19,493 6 179 95,384 3 1,087 114,759 2"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6A74F2A-8177-4F60-9CC4-A8D2F1E05488}">
            <xm:f>Sheet1!$D$5</xm:f>
            <xm:f>Sheet1!$E$5</xm:f>
            <x14:dxf>
              <numFmt numFmtId="174" formatCode="&quot;&lt; 0.1&quot;"/>
            </x14:dxf>
          </x14:cfRule>
          <xm:sqref>C8:D10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686</v>
      </c>
    </row>
    <row r="3" spans="1:2" ht="18" x14ac:dyDescent="0.25">
      <c r="B3" s="319" t="str">
        <f>Index!$E$60</f>
        <v>25-year softwood forecast</v>
      </c>
    </row>
  </sheetData>
  <hyperlinks>
    <hyperlink ref="A1" location="Index!B60" display="Return to index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174</v>
      </c>
      <c r="C3" t="s">
        <v>495</v>
      </c>
    </row>
    <row r="5" spans="2:6" ht="15" customHeight="1" x14ac:dyDescent="0.2">
      <c r="B5" s="860" t="s">
        <v>230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861"/>
      <c r="C6" s="26" t="s">
        <v>326</v>
      </c>
      <c r="D6" s="26" t="s">
        <v>326</v>
      </c>
      <c r="E6" s="3" t="s">
        <v>82</v>
      </c>
      <c r="F6" s="27" t="s">
        <v>326</v>
      </c>
    </row>
    <row r="7" spans="2:6" ht="15" customHeight="1" x14ac:dyDescent="0.2">
      <c r="B7" s="184" t="str">
        <f>Index!$B$4</f>
        <v>Yorkshire</v>
      </c>
      <c r="C7" s="777"/>
      <c r="D7" s="777"/>
      <c r="E7" s="777"/>
      <c r="F7" s="777"/>
    </row>
    <row r="8" spans="2:6" ht="15" customHeight="1" x14ac:dyDescent="0.2">
      <c r="B8" s="42" t="s">
        <v>332</v>
      </c>
      <c r="C8" s="43">
        <f>'Section 9 chart data'!D35</f>
        <v>100.446</v>
      </c>
      <c r="D8" s="44">
        <f>'Section 9 chart data'!J35</f>
        <v>273.24700000000001</v>
      </c>
      <c r="E8" s="147">
        <f>'Section 9 chart data'!K35</f>
        <v>10.98</v>
      </c>
      <c r="F8" s="45">
        <f t="shared" ref="F8:F13" si="0">SUM(C8,D8)</f>
        <v>373.69299999999998</v>
      </c>
    </row>
    <row r="9" spans="2:6" ht="15" customHeight="1" x14ac:dyDescent="0.2">
      <c r="B9" s="42" t="s">
        <v>223</v>
      </c>
      <c r="C9" s="43">
        <f>'Section 9 chart data'!D36</f>
        <v>103.867</v>
      </c>
      <c r="D9" s="44">
        <f>'Section 9 chart data'!J36</f>
        <v>322.80900000000003</v>
      </c>
      <c r="E9" s="147">
        <f>'Section 9 chart data'!K36</f>
        <v>15.41</v>
      </c>
      <c r="F9" s="45">
        <f t="shared" si="0"/>
        <v>426.67600000000004</v>
      </c>
    </row>
    <row r="10" spans="2:6" ht="15" customHeight="1" x14ac:dyDescent="0.2">
      <c r="B10" s="42" t="s">
        <v>226</v>
      </c>
      <c r="C10" s="43">
        <f>'Section 9 chart data'!D37</f>
        <v>116.056</v>
      </c>
      <c r="D10" s="44">
        <f>'Section 9 chart data'!J37</f>
        <v>297.791</v>
      </c>
      <c r="E10" s="147">
        <f>'Section 9 chart data'!K37</f>
        <v>11.33</v>
      </c>
      <c r="F10" s="45">
        <f t="shared" si="0"/>
        <v>413.84699999999998</v>
      </c>
    </row>
    <row r="11" spans="2:6" ht="15" customHeight="1" x14ac:dyDescent="0.2">
      <c r="B11" s="42" t="s">
        <v>227</v>
      </c>
      <c r="C11" s="43">
        <f>'Section 9 chart data'!D38</f>
        <v>99.02</v>
      </c>
      <c r="D11" s="44">
        <f>'Section 9 chart data'!J38</f>
        <v>329.38299999999998</v>
      </c>
      <c r="E11" s="147">
        <f>'Section 9 chart data'!K38</f>
        <v>17.11</v>
      </c>
      <c r="F11" s="45">
        <f t="shared" si="0"/>
        <v>428.40299999999996</v>
      </c>
    </row>
    <row r="12" spans="2:6" ht="15" customHeight="1" x14ac:dyDescent="0.2">
      <c r="B12" s="42" t="s">
        <v>228</v>
      </c>
      <c r="C12" s="43">
        <f>'Section 9 chart data'!D39</f>
        <v>111.05200000000001</v>
      </c>
      <c r="D12" s="44">
        <f>'Section 9 chart data'!J39</f>
        <v>219.03200000000001</v>
      </c>
      <c r="E12" s="147">
        <f>'Section 9 chart data'!K39</f>
        <v>13.09</v>
      </c>
      <c r="F12" s="45">
        <f t="shared" si="0"/>
        <v>330.084</v>
      </c>
    </row>
    <row r="13" spans="2:6" ht="15" customHeight="1" x14ac:dyDescent="0.2">
      <c r="B13" s="46" t="s">
        <v>229</v>
      </c>
      <c r="C13" s="47">
        <f>'Section 9 chart data'!D40</f>
        <v>93.95</v>
      </c>
      <c r="D13" s="48">
        <f>'Section 9 chart data'!J40</f>
        <v>201.93100000000001</v>
      </c>
      <c r="E13" s="148">
        <f>'Section 9 chart data'!K40</f>
        <v>15.73</v>
      </c>
      <c r="F13" s="49">
        <f t="shared" si="0"/>
        <v>295.88100000000003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0E4FDAB-2738-4019-9698-1E4AAC6CB41F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392F40A-27D8-413E-9F50-E094938B67C9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</cols>
  <sheetData>
    <row r="3" spans="2:20" ht="15" customHeight="1" x14ac:dyDescent="0.2">
      <c r="B3" t="s">
        <v>177</v>
      </c>
      <c r="C3" t="s">
        <v>493</v>
      </c>
    </row>
    <row r="5" spans="2:20" ht="15" customHeight="1" x14ac:dyDescent="0.2">
      <c r="B5" s="862" t="s">
        <v>77</v>
      </c>
      <c r="C5" s="865" t="s">
        <v>332</v>
      </c>
      <c r="D5" s="865"/>
      <c r="E5" s="865"/>
      <c r="F5" s="865" t="s">
        <v>223</v>
      </c>
      <c r="G5" s="865"/>
      <c r="H5" s="865"/>
      <c r="I5" s="865" t="s">
        <v>226</v>
      </c>
      <c r="J5" s="865"/>
      <c r="K5" s="865"/>
      <c r="L5" s="865" t="s">
        <v>227</v>
      </c>
      <c r="M5" s="865"/>
      <c r="N5" s="865"/>
      <c r="O5" s="865" t="s">
        <v>228</v>
      </c>
      <c r="P5" s="865"/>
      <c r="Q5" s="865"/>
      <c r="R5" s="865" t="s">
        <v>229</v>
      </c>
      <c r="S5" s="865"/>
      <c r="T5" s="793"/>
    </row>
    <row r="6" spans="2:20" ht="15" customHeight="1" x14ac:dyDescent="0.2">
      <c r="B6" s="863"/>
      <c r="C6" s="129" t="s">
        <v>78</v>
      </c>
      <c r="D6" s="866" t="s">
        <v>79</v>
      </c>
      <c r="E6" s="866"/>
      <c r="F6" s="129" t="s">
        <v>78</v>
      </c>
      <c r="G6" s="866" t="s">
        <v>79</v>
      </c>
      <c r="H6" s="866"/>
      <c r="I6" s="129" t="s">
        <v>78</v>
      </c>
      <c r="J6" s="866" t="s">
        <v>79</v>
      </c>
      <c r="K6" s="866"/>
      <c r="L6" s="129" t="s">
        <v>78</v>
      </c>
      <c r="M6" s="866" t="s">
        <v>79</v>
      </c>
      <c r="N6" s="866"/>
      <c r="O6" s="129" t="s">
        <v>78</v>
      </c>
      <c r="P6" s="866" t="s">
        <v>79</v>
      </c>
      <c r="Q6" s="866"/>
      <c r="R6" s="129" t="s">
        <v>78</v>
      </c>
      <c r="S6" s="866" t="s">
        <v>79</v>
      </c>
      <c r="T6" s="796"/>
    </row>
    <row r="7" spans="2:20" ht="30" customHeight="1" x14ac:dyDescent="0.2">
      <c r="B7" s="863"/>
      <c r="C7" s="864" t="s">
        <v>326</v>
      </c>
      <c r="D7" s="864"/>
      <c r="E7" s="150" t="s">
        <v>82</v>
      </c>
      <c r="F7" s="864" t="s">
        <v>326</v>
      </c>
      <c r="G7" s="864"/>
      <c r="H7" s="150" t="s">
        <v>82</v>
      </c>
      <c r="I7" s="864" t="s">
        <v>326</v>
      </c>
      <c r="J7" s="864"/>
      <c r="K7" s="150" t="s">
        <v>82</v>
      </c>
      <c r="L7" s="864" t="s">
        <v>326</v>
      </c>
      <c r="M7" s="864"/>
      <c r="N7" s="150" t="s">
        <v>82</v>
      </c>
      <c r="O7" s="864" t="s">
        <v>326</v>
      </c>
      <c r="P7" s="864"/>
      <c r="Q7" s="150" t="s">
        <v>82</v>
      </c>
      <c r="R7" s="864" t="s">
        <v>326</v>
      </c>
      <c r="S7" s="864"/>
      <c r="T7" s="151" t="s">
        <v>82</v>
      </c>
    </row>
    <row r="8" spans="2:20" ht="15" customHeight="1" x14ac:dyDescent="0.2">
      <c r="B8" s="184" t="str">
        <f>Index!$B$4</f>
        <v>Yorkshire</v>
      </c>
      <c r="C8" s="717"/>
      <c r="D8" s="717"/>
      <c r="E8" s="153"/>
      <c r="F8" s="717"/>
      <c r="G8" s="717"/>
      <c r="H8" s="153"/>
      <c r="I8" s="717"/>
      <c r="J8" s="717"/>
      <c r="K8" s="153"/>
      <c r="L8" s="717"/>
      <c r="M8" s="717"/>
      <c r="N8" s="153"/>
      <c r="O8" s="717"/>
      <c r="P8" s="717"/>
      <c r="Q8" s="153"/>
      <c r="R8" s="717"/>
      <c r="S8" s="717"/>
      <c r="T8" s="153"/>
    </row>
    <row r="9" spans="2:20" ht="15" customHeight="1" x14ac:dyDescent="0.2">
      <c r="B9" s="157" t="s">
        <v>92</v>
      </c>
      <c r="C9" s="714">
        <f>'Section 9 chart data'!$C$46</f>
        <v>100.446</v>
      </c>
      <c r="D9" s="714">
        <f>'Section 9 chart data'!$C$63</f>
        <v>273.24700000000001</v>
      </c>
      <c r="E9" s="155">
        <f>'Section 9 chart data'!$D$63</f>
        <v>10.98</v>
      </c>
      <c r="F9" s="714">
        <f>'Section 9 chart data'!$D$46</f>
        <v>103.867</v>
      </c>
      <c r="G9" s="714">
        <f>'Section 9 chart data'!$E$63</f>
        <v>322.80900000000003</v>
      </c>
      <c r="H9" s="155">
        <f>'Section 9 chart data'!$F$63</f>
        <v>15.41</v>
      </c>
      <c r="I9" s="714">
        <f>'Section 9 chart data'!$E$46</f>
        <v>116.056</v>
      </c>
      <c r="J9" s="714">
        <f>'Section 9 chart data'!$G$63</f>
        <v>297.791</v>
      </c>
      <c r="K9" s="155">
        <f>'Section 9 chart data'!$H$63</f>
        <v>11.33</v>
      </c>
      <c r="L9" s="714">
        <f>'Section 9 chart data'!$F$46</f>
        <v>99.02</v>
      </c>
      <c r="M9" s="714">
        <f>'Section 9 chart data'!$I$63</f>
        <v>329.38299999999998</v>
      </c>
      <c r="N9" s="155">
        <f>'Section 9 chart data'!$J$63</f>
        <v>17.11</v>
      </c>
      <c r="O9" s="714">
        <f>'Section 9 chart data'!$G$46</f>
        <v>111.05200000000001</v>
      </c>
      <c r="P9" s="714">
        <f>'Section 9 chart data'!$K$63</f>
        <v>219.03200000000001</v>
      </c>
      <c r="Q9" s="155">
        <f>'Section 9 chart data'!$L$63</f>
        <v>13.09</v>
      </c>
      <c r="R9" s="714">
        <f>'Section 9 chart data'!$H$46</f>
        <v>93.95</v>
      </c>
      <c r="S9" s="714">
        <f>'Section 9 chart data'!$M$63</f>
        <v>201.93100000000001</v>
      </c>
      <c r="T9" s="158">
        <f>'Section 9 chart data'!$N$63</f>
        <v>15.73</v>
      </c>
    </row>
    <row r="10" spans="2:20" ht="15" customHeight="1" x14ac:dyDescent="0.2">
      <c r="B10" s="159" t="s">
        <v>84</v>
      </c>
      <c r="C10" s="715">
        <f>'Section 9 chart data'!$C$47</f>
        <v>32.673000000000002</v>
      </c>
      <c r="D10" s="715">
        <f>'Section 9 chart data'!$C$64</f>
        <v>60.113</v>
      </c>
      <c r="E10" s="154">
        <f>'Section 9 chart data'!$D$64</f>
        <v>24.8</v>
      </c>
      <c r="F10" s="715">
        <f>'Section 9 chart data'!$D$47</f>
        <v>36.232999999999997</v>
      </c>
      <c r="G10" s="715">
        <f>'Section 9 chart data'!$E$64</f>
        <v>112.483</v>
      </c>
      <c r="H10" s="154">
        <f>'Section 9 chart data'!$F$64</f>
        <v>34.909999999999997</v>
      </c>
      <c r="I10" s="715">
        <f>'Section 9 chart data'!$E$47</f>
        <v>39.148000000000003</v>
      </c>
      <c r="J10" s="715">
        <f>'Section 9 chart data'!$G$64</f>
        <v>85.506</v>
      </c>
      <c r="K10" s="154">
        <f>'Section 9 chart data'!$H$64</f>
        <v>28.82</v>
      </c>
      <c r="L10" s="715">
        <f>'Section 9 chart data'!$F$47</f>
        <v>41.552</v>
      </c>
      <c r="M10" s="715">
        <f>'Section 9 chart data'!$I$64</f>
        <v>171.56899999999999</v>
      </c>
      <c r="N10" s="154">
        <f>'Section 9 chart data'!$J$64</f>
        <v>31.41</v>
      </c>
      <c r="O10" s="715">
        <f>'Section 9 chart data'!$G$47</f>
        <v>45.069000000000003</v>
      </c>
      <c r="P10" s="715">
        <f>'Section 9 chart data'!$K$64</f>
        <v>47.622</v>
      </c>
      <c r="Q10" s="154">
        <f>'Section 9 chart data'!$L$64</f>
        <v>37.17</v>
      </c>
      <c r="R10" s="715">
        <f>'Section 9 chart data'!$H$47</f>
        <v>47.661000000000001</v>
      </c>
      <c r="S10" s="715">
        <f>'Section 9 chart data'!$M$64</f>
        <v>68.054000000000002</v>
      </c>
      <c r="T10" s="160">
        <f>'Section 9 chart data'!$N$64</f>
        <v>31.75</v>
      </c>
    </row>
    <row r="11" spans="2:20" ht="15" customHeight="1" x14ac:dyDescent="0.2">
      <c r="B11" s="159" t="s">
        <v>85</v>
      </c>
      <c r="C11" s="715">
        <f>'Section 9 chart data'!$C$48</f>
        <v>29.265000000000001</v>
      </c>
      <c r="D11" s="715">
        <f>'Section 9 chart data'!$C$65</f>
        <v>32.844000000000001</v>
      </c>
      <c r="E11" s="154">
        <f>'Section 9 chart data'!$D$65</f>
        <v>25.27</v>
      </c>
      <c r="F11" s="715">
        <f>'Section 9 chart data'!$D$48</f>
        <v>24.52</v>
      </c>
      <c r="G11" s="715">
        <f>'Section 9 chart data'!$E$65</f>
        <v>52.808999999999997</v>
      </c>
      <c r="H11" s="154">
        <f>'Section 9 chart data'!$F$65</f>
        <v>32.950000000000003</v>
      </c>
      <c r="I11" s="715">
        <f>'Section 9 chart data'!$E$48</f>
        <v>31.87</v>
      </c>
      <c r="J11" s="715">
        <f>'Section 9 chart data'!$G$65</f>
        <v>59.811</v>
      </c>
      <c r="K11" s="154">
        <f>'Section 9 chart data'!$H$65</f>
        <v>27.32</v>
      </c>
      <c r="L11" s="715">
        <f>'Section 9 chart data'!$F$48</f>
        <v>22.983000000000001</v>
      </c>
      <c r="M11" s="715">
        <f>'Section 9 chart data'!$I$65</f>
        <v>65.727999999999994</v>
      </c>
      <c r="N11" s="154">
        <f>'Section 9 chart data'!$J$65</f>
        <v>25.46</v>
      </c>
      <c r="O11" s="715">
        <f>'Section 9 chart data'!$G$48</f>
        <v>25.61</v>
      </c>
      <c r="P11" s="715">
        <f>'Section 9 chart data'!$K$65</f>
        <v>49.316000000000003</v>
      </c>
      <c r="Q11" s="154">
        <f>'Section 9 chart data'!$L$65</f>
        <v>33.78</v>
      </c>
      <c r="R11" s="715">
        <f>'Section 9 chart data'!$H$48</f>
        <v>13.785</v>
      </c>
      <c r="S11" s="715">
        <f>'Section 9 chart data'!$M$65</f>
        <v>46.804000000000002</v>
      </c>
      <c r="T11" s="160">
        <f>'Section 9 chart data'!$N$65</f>
        <v>38.53</v>
      </c>
    </row>
    <row r="12" spans="2:20" ht="15" customHeight="1" x14ac:dyDescent="0.2">
      <c r="B12" s="159" t="s">
        <v>86</v>
      </c>
      <c r="C12" s="715">
        <f>'Section 9 chart data'!$C$49</f>
        <v>5.4210000000000003</v>
      </c>
      <c r="D12" s="715">
        <f>'Section 9 chart data'!$C$66</f>
        <v>10.532</v>
      </c>
      <c r="E12" s="154">
        <f>'Section 9 chart data'!$D$66</f>
        <v>32.17</v>
      </c>
      <c r="F12" s="715">
        <f>'Section 9 chart data'!$D$49</f>
        <v>5.8390000000000004</v>
      </c>
      <c r="G12" s="715">
        <f>'Section 9 chart data'!$E$66</f>
        <v>52.194000000000003</v>
      </c>
      <c r="H12" s="154">
        <f>'Section 9 chart data'!$F$66</f>
        <v>50.22</v>
      </c>
      <c r="I12" s="715">
        <f>'Section 9 chart data'!$E$49</f>
        <v>4.7709999999999999</v>
      </c>
      <c r="J12" s="715">
        <f>'Section 9 chart data'!$G$66</f>
        <v>9.8829999999999991</v>
      </c>
      <c r="K12" s="154">
        <f>'Section 9 chart data'!$H$66</f>
        <v>40.49</v>
      </c>
      <c r="L12" s="715">
        <f>'Section 9 chart data'!$F$49</f>
        <v>2.7370000000000001</v>
      </c>
      <c r="M12" s="715">
        <f>'Section 9 chart data'!$I$66</f>
        <v>8.1630000000000003</v>
      </c>
      <c r="N12" s="154">
        <f>'Section 9 chart data'!$J$66</f>
        <v>33.65</v>
      </c>
      <c r="O12" s="715">
        <f>'Section 9 chart data'!$G$49</f>
        <v>2.4929999999999999</v>
      </c>
      <c r="P12" s="715">
        <f>'Section 9 chart data'!$K$66</f>
        <v>14.329000000000001</v>
      </c>
      <c r="Q12" s="154">
        <f>'Section 9 chart data'!$L$66</f>
        <v>64.12</v>
      </c>
      <c r="R12" s="715">
        <f>'Section 9 chart data'!$H$49</f>
        <v>3.5550000000000002</v>
      </c>
      <c r="S12" s="715">
        <f>'Section 9 chart data'!$M$66</f>
        <v>4.7510000000000003</v>
      </c>
      <c r="T12" s="160">
        <f>'Section 9 chart data'!$N$66</f>
        <v>31.51</v>
      </c>
    </row>
    <row r="13" spans="2:20" ht="15" customHeight="1" x14ac:dyDescent="0.2">
      <c r="B13" s="159" t="s">
        <v>87</v>
      </c>
      <c r="C13" s="715">
        <f>'Section 9 chart data'!$C$50</f>
        <v>3.181</v>
      </c>
      <c r="D13" s="715">
        <f>'Section 9 chart data'!$C$67</f>
        <v>33.957000000000001</v>
      </c>
      <c r="E13" s="154">
        <f>'Section 9 chart data'!$D$67</f>
        <v>36.76</v>
      </c>
      <c r="F13" s="715">
        <f>'Section 9 chart data'!$D$50</f>
        <v>2.2000000000000002</v>
      </c>
      <c r="G13" s="715">
        <f>'Section 9 chart data'!$E$67</f>
        <v>12.425000000000001</v>
      </c>
      <c r="H13" s="154">
        <f>'Section 9 chart data'!$F$67</f>
        <v>23.39</v>
      </c>
      <c r="I13" s="715">
        <f>'Section 9 chart data'!$E$50</f>
        <v>4.1449999999999996</v>
      </c>
      <c r="J13" s="715">
        <f>'Section 9 chart data'!$G$67</f>
        <v>29.535</v>
      </c>
      <c r="K13" s="154">
        <f>'Section 9 chart data'!$H$67</f>
        <v>35.9</v>
      </c>
      <c r="L13" s="715">
        <f>'Section 9 chart data'!$F$50</f>
        <v>2.9060000000000001</v>
      </c>
      <c r="M13" s="715">
        <f>'Section 9 chart data'!$I$67</f>
        <v>10.542</v>
      </c>
      <c r="N13" s="154">
        <f>'Section 9 chart data'!$J$67</f>
        <v>23.94</v>
      </c>
      <c r="O13" s="715">
        <f>'Section 9 chart data'!$G$50</f>
        <v>1.706</v>
      </c>
      <c r="P13" s="715">
        <f>'Section 9 chart data'!$K$67</f>
        <v>18.603999999999999</v>
      </c>
      <c r="Q13" s="154">
        <f>'Section 9 chart data'!$L$67</f>
        <v>27.65</v>
      </c>
      <c r="R13" s="715">
        <f>'Section 9 chart data'!$H$50</f>
        <v>2.7130000000000001</v>
      </c>
      <c r="S13" s="715">
        <f>'Section 9 chart data'!$M$67</f>
        <v>23.933</v>
      </c>
      <c r="T13" s="160">
        <f>'Section 9 chart data'!$N$67</f>
        <v>30.21</v>
      </c>
    </row>
    <row r="14" spans="2:20" ht="15" customHeight="1" x14ac:dyDescent="0.2">
      <c r="B14" s="159" t="s">
        <v>88</v>
      </c>
      <c r="C14" s="715">
        <f>'Section 9 chart data'!$C$51</f>
        <v>18.920999999999999</v>
      </c>
      <c r="D14" s="715">
        <f>'Section 9 chart data'!$C$68</f>
        <v>83.578000000000003</v>
      </c>
      <c r="E14" s="154">
        <f>'Section 9 chart data'!$D$68</f>
        <v>15.31</v>
      </c>
      <c r="F14" s="715">
        <f>'Section 9 chart data'!$D$51</f>
        <v>19.518999999999998</v>
      </c>
      <c r="G14" s="715">
        <f>'Section 9 chart data'!$E$68</f>
        <v>74.009</v>
      </c>
      <c r="H14" s="154">
        <f>'Section 9 chart data'!$F$68</f>
        <v>16.84</v>
      </c>
      <c r="I14" s="715">
        <f>'Section 9 chart data'!$E$51</f>
        <v>18.391999999999999</v>
      </c>
      <c r="J14" s="715">
        <f>'Section 9 chart data'!$G$68</f>
        <v>78.783000000000001</v>
      </c>
      <c r="K14" s="154">
        <f>'Section 9 chart data'!$H$68</f>
        <v>16.72</v>
      </c>
      <c r="L14" s="715">
        <f>'Section 9 chart data'!$F$51</f>
        <v>13.657</v>
      </c>
      <c r="M14" s="715">
        <f>'Section 9 chart data'!$I$68</f>
        <v>46.954999999999998</v>
      </c>
      <c r="N14" s="154">
        <f>'Section 9 chart data'!$J$68</f>
        <v>15.14</v>
      </c>
      <c r="O14" s="715">
        <f>'Section 9 chart data'!$G$51</f>
        <v>17.332000000000001</v>
      </c>
      <c r="P14" s="715">
        <f>'Section 9 chart data'!$K$68</f>
        <v>49</v>
      </c>
      <c r="Q14" s="154">
        <f>'Section 9 chart data'!$L$68</f>
        <v>15.15</v>
      </c>
      <c r="R14" s="715">
        <f>'Section 9 chart data'!$H$51</f>
        <v>13.521000000000001</v>
      </c>
      <c r="S14" s="715">
        <f>'Section 9 chart data'!$M$68</f>
        <v>23.414000000000001</v>
      </c>
      <c r="T14" s="160">
        <f>'Section 9 chart data'!$N$68</f>
        <v>14.82</v>
      </c>
    </row>
    <row r="15" spans="2:20" ht="15" customHeight="1" x14ac:dyDescent="0.2">
      <c r="B15" s="159" t="s">
        <v>89</v>
      </c>
      <c r="C15" s="715">
        <f>'Section 9 chart data'!$C$52</f>
        <v>2.7869999999999999</v>
      </c>
      <c r="D15" s="715">
        <f>'Section 9 chart data'!$C$69</f>
        <v>7.5519999999999996</v>
      </c>
      <c r="E15" s="154">
        <f>'Section 9 chart data'!$D$69</f>
        <v>40.549999999999997</v>
      </c>
      <c r="F15" s="715">
        <f>'Section 9 chart data'!$D$52</f>
        <v>3.7360000000000002</v>
      </c>
      <c r="G15" s="715">
        <f>'Section 9 chart data'!$E$69</f>
        <v>8.44</v>
      </c>
      <c r="H15" s="154">
        <f>'Section 9 chart data'!$F$69</f>
        <v>37.409999999999997</v>
      </c>
      <c r="I15" s="715">
        <f>'Section 9 chart data'!$E$52</f>
        <v>3.2610000000000001</v>
      </c>
      <c r="J15" s="715">
        <f>'Section 9 chart data'!$G$69</f>
        <v>14.7</v>
      </c>
      <c r="K15" s="154">
        <f>'Section 9 chart data'!$H$69</f>
        <v>51.93</v>
      </c>
      <c r="L15" s="715">
        <f>'Section 9 chart data'!$F$52</f>
        <v>4.5069999999999997</v>
      </c>
      <c r="M15" s="715">
        <f>'Section 9 chart data'!$I$69</f>
        <v>8.7569999999999997</v>
      </c>
      <c r="N15" s="154">
        <f>'Section 9 chart data'!$J$69</f>
        <v>41.35</v>
      </c>
      <c r="O15" s="715">
        <f>'Section 9 chart data'!$G$52</f>
        <v>5.3220000000000001</v>
      </c>
      <c r="P15" s="715">
        <f>'Section 9 chart data'!$K$69</f>
        <v>7.7610000000000001</v>
      </c>
      <c r="Q15" s="154">
        <f>'Section 9 chart data'!$L$69</f>
        <v>34.6</v>
      </c>
      <c r="R15" s="715">
        <f>'Section 9 chart data'!$H$52</f>
        <v>7.6589999999999998</v>
      </c>
      <c r="S15" s="715">
        <f>'Section 9 chart data'!$M$69</f>
        <v>6.1619999999999999</v>
      </c>
      <c r="T15" s="160">
        <f>'Section 9 chart data'!$N$69</f>
        <v>16.41</v>
      </c>
    </row>
    <row r="16" spans="2:20" ht="15" customHeight="1" x14ac:dyDescent="0.2">
      <c r="B16" s="159" t="s">
        <v>90</v>
      </c>
      <c r="C16" s="715">
        <f>'Section 9 chart data'!$C$53</f>
        <v>5.7069999999999999</v>
      </c>
      <c r="D16" s="715">
        <f>'Section 9 chart data'!$C$70</f>
        <v>33.563000000000002</v>
      </c>
      <c r="E16" s="154">
        <f>'Section 9 chart data'!$D$70</f>
        <v>56.19</v>
      </c>
      <c r="F16" s="715">
        <f>'Section 9 chart data'!$D$53</f>
        <v>9.798</v>
      </c>
      <c r="G16" s="715">
        <f>'Section 9 chart data'!$E$70</f>
        <v>3.0350000000000001</v>
      </c>
      <c r="H16" s="154">
        <f>'Section 9 chart data'!$F$70</f>
        <v>32.76</v>
      </c>
      <c r="I16" s="715">
        <f>'Section 9 chart data'!$E$53</f>
        <v>12.53</v>
      </c>
      <c r="J16" s="715">
        <f>'Section 9 chart data'!$G$70</f>
        <v>7.7610000000000001</v>
      </c>
      <c r="K16" s="154">
        <f>'Section 9 chart data'!$H$70</f>
        <v>65.23</v>
      </c>
      <c r="L16" s="715">
        <f>'Section 9 chart data'!$F$53</f>
        <v>8.3979999999999997</v>
      </c>
      <c r="M16" s="715">
        <f>'Section 9 chart data'!$I$70</f>
        <v>8.2550000000000008</v>
      </c>
      <c r="N16" s="154">
        <f>'Section 9 chart data'!$J$70</f>
        <v>45.8</v>
      </c>
      <c r="O16" s="715">
        <f>'Section 9 chart data'!$G$53</f>
        <v>10.205</v>
      </c>
      <c r="P16" s="715">
        <f>'Section 9 chart data'!$K$70</f>
        <v>16.526</v>
      </c>
      <c r="Q16" s="154">
        <f>'Section 9 chart data'!$L$70</f>
        <v>64.39</v>
      </c>
      <c r="R16" s="715">
        <f>'Section 9 chart data'!$H$53</f>
        <v>1.68</v>
      </c>
      <c r="S16" s="715">
        <f>'Section 9 chart data'!$M$70</f>
        <v>21.628</v>
      </c>
      <c r="T16" s="160">
        <f>'Section 9 chart data'!$N$70</f>
        <v>59.18</v>
      </c>
    </row>
    <row r="17" spans="2:20" ht="15" customHeight="1" x14ac:dyDescent="0.2">
      <c r="B17" s="161" t="s">
        <v>91</v>
      </c>
      <c r="C17" s="716">
        <f>'Section 9 chart data'!$C$54</f>
        <v>2.4910000000000001</v>
      </c>
      <c r="D17" s="716">
        <f>'Section 9 chart data'!$C$71</f>
        <v>10.151999999999999</v>
      </c>
      <c r="E17" s="156">
        <f>'Section 9 chart data'!$D$71</f>
        <v>34.729999999999997</v>
      </c>
      <c r="F17" s="716">
        <f>'Section 9 chart data'!$D$54</f>
        <v>2.0209999999999999</v>
      </c>
      <c r="G17" s="716">
        <f>'Section 9 chart data'!$E$71</f>
        <v>6.4390000000000001</v>
      </c>
      <c r="H17" s="156">
        <f>'Section 9 chart data'!$F$71</f>
        <v>26.06</v>
      </c>
      <c r="I17" s="716">
        <f>'Section 9 chart data'!$E$54</f>
        <v>1.9410000000000001</v>
      </c>
      <c r="J17" s="716">
        <f>'Section 9 chart data'!$G$71</f>
        <v>10.625</v>
      </c>
      <c r="K17" s="156">
        <f>'Section 9 chart data'!$H$71</f>
        <v>53.22</v>
      </c>
      <c r="L17" s="716">
        <f>'Section 9 chart data'!$F$54</f>
        <v>2.2799999999999998</v>
      </c>
      <c r="M17" s="716">
        <f>'Section 9 chart data'!$I$71</f>
        <v>10.686999999999999</v>
      </c>
      <c r="N17" s="156">
        <f>'Section 9 chart data'!$J$71</f>
        <v>47.41</v>
      </c>
      <c r="O17" s="716">
        <f>'Section 9 chart data'!$G$54</f>
        <v>3.3149999999999999</v>
      </c>
      <c r="P17" s="716">
        <f>'Section 9 chart data'!$K$71</f>
        <v>14.948</v>
      </c>
      <c r="Q17" s="156">
        <f>'Section 9 chart data'!$L$71</f>
        <v>48.7</v>
      </c>
      <c r="R17" s="716">
        <f>'Section 9 chart data'!$H$54</f>
        <v>3.3759999999999999</v>
      </c>
      <c r="S17" s="716">
        <f>'Section 9 chart data'!$M$71</f>
        <v>6.4249999999999998</v>
      </c>
      <c r="T17" s="162">
        <f>'Section 9 chart data'!$N$71</f>
        <v>37.9</v>
      </c>
    </row>
    <row r="20" spans="2:20" ht="15" customHeight="1" x14ac:dyDescent="0.2">
      <c r="B20" s="862" t="s">
        <v>77</v>
      </c>
      <c r="C20" s="865" t="s">
        <v>332</v>
      </c>
      <c r="D20" s="865"/>
      <c r="E20" s="865"/>
      <c r="F20" s="865" t="s">
        <v>223</v>
      </c>
      <c r="G20" s="865"/>
      <c r="H20" s="793"/>
    </row>
    <row r="21" spans="2:20" ht="15" customHeight="1" x14ac:dyDescent="0.2">
      <c r="B21" s="863"/>
      <c r="C21" s="274" t="s">
        <v>78</v>
      </c>
      <c r="D21" s="866" t="s">
        <v>79</v>
      </c>
      <c r="E21" s="866"/>
      <c r="F21" s="274" t="s">
        <v>78</v>
      </c>
      <c r="G21" s="866" t="s">
        <v>79</v>
      </c>
      <c r="H21" s="796"/>
    </row>
    <row r="22" spans="2:20" ht="30" customHeight="1" x14ac:dyDescent="0.2">
      <c r="B22" s="863"/>
      <c r="C22" s="864" t="s">
        <v>326</v>
      </c>
      <c r="D22" s="864"/>
      <c r="E22" s="150" t="s">
        <v>82</v>
      </c>
      <c r="F22" s="864" t="s">
        <v>326</v>
      </c>
      <c r="G22" s="864"/>
      <c r="H22" s="151" t="s">
        <v>82</v>
      </c>
    </row>
    <row r="23" spans="2:20" ht="15" customHeight="1" x14ac:dyDescent="0.2">
      <c r="B23" s="184" t="str">
        <f>Index!$B$4</f>
        <v>Yorkshire</v>
      </c>
      <c r="C23" s="717"/>
      <c r="D23" s="717"/>
      <c r="E23" s="153"/>
      <c r="F23" s="717"/>
      <c r="G23" s="717"/>
      <c r="H23" s="153"/>
    </row>
    <row r="24" spans="2:20" ht="15" customHeight="1" x14ac:dyDescent="0.2">
      <c r="B24" s="157" t="s">
        <v>92</v>
      </c>
      <c r="C24" s="714">
        <f>$C$9</f>
        <v>100.446</v>
      </c>
      <c r="D24" s="714">
        <f>$D$9</f>
        <v>273.24700000000001</v>
      </c>
      <c r="E24" s="155">
        <f>$E$9</f>
        <v>10.98</v>
      </c>
      <c r="F24" s="714">
        <f>$F$9</f>
        <v>103.867</v>
      </c>
      <c r="G24" s="714">
        <f>$G$9</f>
        <v>322.80900000000003</v>
      </c>
      <c r="H24" s="158">
        <f>$H$9</f>
        <v>15.41</v>
      </c>
    </row>
    <row r="25" spans="2:20" ht="15" customHeight="1" x14ac:dyDescent="0.2">
      <c r="B25" s="159" t="s">
        <v>84</v>
      </c>
      <c r="C25" s="715">
        <f>$C$10</f>
        <v>32.673000000000002</v>
      </c>
      <c r="D25" s="715">
        <f>$D$10</f>
        <v>60.113</v>
      </c>
      <c r="E25" s="154">
        <f>$E$10</f>
        <v>24.8</v>
      </c>
      <c r="F25" s="715">
        <f>$F$10</f>
        <v>36.232999999999997</v>
      </c>
      <c r="G25" s="715">
        <f>$G$10</f>
        <v>112.483</v>
      </c>
      <c r="H25" s="160">
        <f>$H$10</f>
        <v>34.909999999999997</v>
      </c>
    </row>
    <row r="26" spans="2:20" ht="15" customHeight="1" x14ac:dyDescent="0.2">
      <c r="B26" s="159" t="s">
        <v>85</v>
      </c>
      <c r="C26" s="715">
        <f>$C$11</f>
        <v>29.265000000000001</v>
      </c>
      <c r="D26" s="715">
        <f>$D$11</f>
        <v>32.844000000000001</v>
      </c>
      <c r="E26" s="154">
        <f>$E$11</f>
        <v>25.27</v>
      </c>
      <c r="F26" s="715">
        <f>$F$11</f>
        <v>24.52</v>
      </c>
      <c r="G26" s="715">
        <f>$G$11</f>
        <v>52.808999999999997</v>
      </c>
      <c r="H26" s="160">
        <f>$H$11</f>
        <v>32.950000000000003</v>
      </c>
    </row>
    <row r="27" spans="2:20" ht="15" customHeight="1" x14ac:dyDescent="0.2">
      <c r="B27" s="159" t="s">
        <v>86</v>
      </c>
      <c r="C27" s="715">
        <f>$C$12</f>
        <v>5.4210000000000003</v>
      </c>
      <c r="D27" s="715">
        <f>$D$12</f>
        <v>10.532</v>
      </c>
      <c r="E27" s="154">
        <f>$E$12</f>
        <v>32.17</v>
      </c>
      <c r="F27" s="715">
        <f>$F$12</f>
        <v>5.8390000000000004</v>
      </c>
      <c r="G27" s="715">
        <f>$G$12</f>
        <v>52.194000000000003</v>
      </c>
      <c r="H27" s="160">
        <f>$H$12</f>
        <v>50.22</v>
      </c>
    </row>
    <row r="28" spans="2:20" ht="15" customHeight="1" x14ac:dyDescent="0.2">
      <c r="B28" s="159" t="s">
        <v>87</v>
      </c>
      <c r="C28" s="715">
        <f>$C$13</f>
        <v>3.181</v>
      </c>
      <c r="D28" s="715">
        <f>$D$13</f>
        <v>33.957000000000001</v>
      </c>
      <c r="E28" s="154">
        <f>$E$13</f>
        <v>36.76</v>
      </c>
      <c r="F28" s="715">
        <f>$F$13</f>
        <v>2.2000000000000002</v>
      </c>
      <c r="G28" s="715">
        <f>$G$13</f>
        <v>12.425000000000001</v>
      </c>
      <c r="H28" s="160">
        <f>$H$13</f>
        <v>23.39</v>
      </c>
    </row>
    <row r="29" spans="2:20" ht="15" customHeight="1" x14ac:dyDescent="0.2">
      <c r="B29" s="159" t="s">
        <v>88</v>
      </c>
      <c r="C29" s="715">
        <f>$C$14</f>
        <v>18.920999999999999</v>
      </c>
      <c r="D29" s="715">
        <f>$D$14</f>
        <v>83.578000000000003</v>
      </c>
      <c r="E29" s="154">
        <f>$E$14</f>
        <v>15.31</v>
      </c>
      <c r="F29" s="715">
        <f>$F$14</f>
        <v>19.518999999999998</v>
      </c>
      <c r="G29" s="715">
        <f>$G$14</f>
        <v>74.009</v>
      </c>
      <c r="H29" s="160">
        <f>$H$14</f>
        <v>16.84</v>
      </c>
    </row>
    <row r="30" spans="2:20" ht="15" customHeight="1" x14ac:dyDescent="0.2">
      <c r="B30" s="159" t="s">
        <v>89</v>
      </c>
      <c r="C30" s="715">
        <f>$C$15</f>
        <v>2.7869999999999999</v>
      </c>
      <c r="D30" s="715">
        <f>$D$15</f>
        <v>7.5519999999999996</v>
      </c>
      <c r="E30" s="154">
        <f>$E$15</f>
        <v>40.549999999999997</v>
      </c>
      <c r="F30" s="715">
        <f>$F$15</f>
        <v>3.7360000000000002</v>
      </c>
      <c r="G30" s="715">
        <f>$G$15</f>
        <v>8.44</v>
      </c>
      <c r="H30" s="160">
        <f>$H$15</f>
        <v>37.409999999999997</v>
      </c>
    </row>
    <row r="31" spans="2:20" ht="15" customHeight="1" x14ac:dyDescent="0.2">
      <c r="B31" s="159" t="s">
        <v>90</v>
      </c>
      <c r="C31" s="715">
        <f>$C$16</f>
        <v>5.7069999999999999</v>
      </c>
      <c r="D31" s="715">
        <f>$D$16</f>
        <v>33.563000000000002</v>
      </c>
      <c r="E31" s="154">
        <f>$E$16</f>
        <v>56.19</v>
      </c>
      <c r="F31" s="715">
        <f>$F$16</f>
        <v>9.798</v>
      </c>
      <c r="G31" s="715">
        <f>$G$16</f>
        <v>3.0350000000000001</v>
      </c>
      <c r="H31" s="160">
        <f>$H$16</f>
        <v>32.76</v>
      </c>
    </row>
    <row r="32" spans="2:20" ht="15" customHeight="1" x14ac:dyDescent="0.2">
      <c r="B32" s="161" t="s">
        <v>91</v>
      </c>
      <c r="C32" s="716">
        <f>$C$17</f>
        <v>2.4910000000000001</v>
      </c>
      <c r="D32" s="716">
        <f>$D$17</f>
        <v>10.151999999999999</v>
      </c>
      <c r="E32" s="156">
        <f>$E$17</f>
        <v>34.729999999999997</v>
      </c>
      <c r="F32" s="716">
        <f>$F$17</f>
        <v>2.0209999999999999</v>
      </c>
      <c r="G32" s="716">
        <f>$G$17</f>
        <v>6.4390000000000001</v>
      </c>
      <c r="H32" s="162">
        <f>$H$17</f>
        <v>26.06</v>
      </c>
    </row>
    <row r="35" spans="2:8" ht="15" customHeight="1" x14ac:dyDescent="0.2">
      <c r="B35" s="862" t="s">
        <v>77</v>
      </c>
      <c r="C35" s="865" t="s">
        <v>226</v>
      </c>
      <c r="D35" s="865"/>
      <c r="E35" s="865"/>
      <c r="F35" s="865" t="s">
        <v>227</v>
      </c>
      <c r="G35" s="865"/>
      <c r="H35" s="793"/>
    </row>
    <row r="36" spans="2:8" ht="15" customHeight="1" x14ac:dyDescent="0.2">
      <c r="B36" s="863"/>
      <c r="C36" s="274" t="s">
        <v>78</v>
      </c>
      <c r="D36" s="866" t="s">
        <v>79</v>
      </c>
      <c r="E36" s="866"/>
      <c r="F36" s="274" t="s">
        <v>78</v>
      </c>
      <c r="G36" s="866" t="s">
        <v>79</v>
      </c>
      <c r="H36" s="796"/>
    </row>
    <row r="37" spans="2:8" ht="30" customHeight="1" x14ac:dyDescent="0.2">
      <c r="B37" s="863"/>
      <c r="C37" s="864" t="s">
        <v>326</v>
      </c>
      <c r="D37" s="864"/>
      <c r="E37" s="150" t="s">
        <v>82</v>
      </c>
      <c r="F37" s="864" t="s">
        <v>326</v>
      </c>
      <c r="G37" s="864"/>
      <c r="H37" s="151" t="s">
        <v>82</v>
      </c>
    </row>
    <row r="38" spans="2:8" ht="15" customHeight="1" x14ac:dyDescent="0.2">
      <c r="B38" s="184" t="str">
        <f>Index!$B$4</f>
        <v>Yorkshire</v>
      </c>
      <c r="C38" s="717"/>
      <c r="D38" s="717"/>
      <c r="E38" s="153"/>
      <c r="F38" s="717"/>
      <c r="G38" s="717"/>
      <c r="H38" s="153"/>
    </row>
    <row r="39" spans="2:8" ht="15" customHeight="1" x14ac:dyDescent="0.2">
      <c r="B39" s="157" t="s">
        <v>92</v>
      </c>
      <c r="C39" s="714">
        <f>$I$9</f>
        <v>116.056</v>
      </c>
      <c r="D39" s="714">
        <f>$J$9</f>
        <v>297.791</v>
      </c>
      <c r="E39" s="155">
        <f>$K$9</f>
        <v>11.33</v>
      </c>
      <c r="F39" s="714">
        <f>$L$9</f>
        <v>99.02</v>
      </c>
      <c r="G39" s="714">
        <f>$M$9</f>
        <v>329.38299999999998</v>
      </c>
      <c r="H39" s="158">
        <f>$N$9</f>
        <v>17.11</v>
      </c>
    </row>
    <row r="40" spans="2:8" ht="15" customHeight="1" x14ac:dyDescent="0.2">
      <c r="B40" s="159" t="s">
        <v>84</v>
      </c>
      <c r="C40" s="715">
        <f>$I$10</f>
        <v>39.148000000000003</v>
      </c>
      <c r="D40" s="715">
        <f>$J$10</f>
        <v>85.506</v>
      </c>
      <c r="E40" s="154">
        <f>$K$10</f>
        <v>28.82</v>
      </c>
      <c r="F40" s="715">
        <f>$L$10</f>
        <v>41.552</v>
      </c>
      <c r="G40" s="715">
        <f>$M$10</f>
        <v>171.56899999999999</v>
      </c>
      <c r="H40" s="160">
        <f>$N$10</f>
        <v>31.41</v>
      </c>
    </row>
    <row r="41" spans="2:8" ht="15" customHeight="1" x14ac:dyDescent="0.2">
      <c r="B41" s="159" t="s">
        <v>85</v>
      </c>
      <c r="C41" s="715">
        <f>$I$11</f>
        <v>31.87</v>
      </c>
      <c r="D41" s="715">
        <f>$J$11</f>
        <v>59.811</v>
      </c>
      <c r="E41" s="154">
        <f>$K$11</f>
        <v>27.32</v>
      </c>
      <c r="F41" s="715">
        <f>$L$11</f>
        <v>22.983000000000001</v>
      </c>
      <c r="G41" s="715">
        <f>$M$11</f>
        <v>65.727999999999994</v>
      </c>
      <c r="H41" s="160">
        <f>$N$11</f>
        <v>25.46</v>
      </c>
    </row>
    <row r="42" spans="2:8" ht="15" customHeight="1" x14ac:dyDescent="0.2">
      <c r="B42" s="159" t="s">
        <v>86</v>
      </c>
      <c r="C42" s="715">
        <f>$I$12</f>
        <v>4.7709999999999999</v>
      </c>
      <c r="D42" s="715">
        <f>$J$12</f>
        <v>9.8829999999999991</v>
      </c>
      <c r="E42" s="154">
        <f>$K$12</f>
        <v>40.49</v>
      </c>
      <c r="F42" s="715">
        <f>$L$12</f>
        <v>2.7370000000000001</v>
      </c>
      <c r="G42" s="715">
        <f>$M$12</f>
        <v>8.1630000000000003</v>
      </c>
      <c r="H42" s="160">
        <f>$N$12</f>
        <v>33.65</v>
      </c>
    </row>
    <row r="43" spans="2:8" ht="15" customHeight="1" x14ac:dyDescent="0.2">
      <c r="B43" s="159" t="s">
        <v>87</v>
      </c>
      <c r="C43" s="715">
        <f>$I$13</f>
        <v>4.1449999999999996</v>
      </c>
      <c r="D43" s="715">
        <f>$J$13</f>
        <v>29.535</v>
      </c>
      <c r="E43" s="154">
        <f>$K$13</f>
        <v>35.9</v>
      </c>
      <c r="F43" s="715">
        <f>$L$13</f>
        <v>2.9060000000000001</v>
      </c>
      <c r="G43" s="715">
        <f>$M$13</f>
        <v>10.542</v>
      </c>
      <c r="H43" s="160">
        <f>$N$13</f>
        <v>23.94</v>
      </c>
    </row>
    <row r="44" spans="2:8" ht="15" customHeight="1" x14ac:dyDescent="0.2">
      <c r="B44" s="159" t="s">
        <v>88</v>
      </c>
      <c r="C44" s="715">
        <f>$I$14</f>
        <v>18.391999999999999</v>
      </c>
      <c r="D44" s="715">
        <f>$J$14</f>
        <v>78.783000000000001</v>
      </c>
      <c r="E44" s="154">
        <f>$K$14</f>
        <v>16.72</v>
      </c>
      <c r="F44" s="715">
        <f>$L$14</f>
        <v>13.657</v>
      </c>
      <c r="G44" s="715">
        <f>$M$14</f>
        <v>46.954999999999998</v>
      </c>
      <c r="H44" s="160">
        <f>$N$14</f>
        <v>15.14</v>
      </c>
    </row>
    <row r="45" spans="2:8" ht="15" customHeight="1" x14ac:dyDescent="0.2">
      <c r="B45" s="159" t="s">
        <v>89</v>
      </c>
      <c r="C45" s="715">
        <f>$I$15</f>
        <v>3.2610000000000001</v>
      </c>
      <c r="D45" s="715">
        <f>$J$15</f>
        <v>14.7</v>
      </c>
      <c r="E45" s="154">
        <f>$K$15</f>
        <v>51.93</v>
      </c>
      <c r="F45" s="715">
        <f>$L$15</f>
        <v>4.5069999999999997</v>
      </c>
      <c r="G45" s="715">
        <f>$M$15</f>
        <v>8.7569999999999997</v>
      </c>
      <c r="H45" s="160">
        <f>$N$15</f>
        <v>41.35</v>
      </c>
    </row>
    <row r="46" spans="2:8" ht="15" customHeight="1" x14ac:dyDescent="0.2">
      <c r="B46" s="159" t="s">
        <v>90</v>
      </c>
      <c r="C46" s="715">
        <f>$I$16</f>
        <v>12.53</v>
      </c>
      <c r="D46" s="715">
        <f>$J$16</f>
        <v>7.7610000000000001</v>
      </c>
      <c r="E46" s="154">
        <f>$K$16</f>
        <v>65.23</v>
      </c>
      <c r="F46" s="715">
        <f>$L$16</f>
        <v>8.3979999999999997</v>
      </c>
      <c r="G46" s="715">
        <f>$M$16</f>
        <v>8.2550000000000008</v>
      </c>
      <c r="H46" s="160">
        <f>$N$16</f>
        <v>45.8</v>
      </c>
    </row>
    <row r="47" spans="2:8" ht="15" customHeight="1" x14ac:dyDescent="0.2">
      <c r="B47" s="161" t="s">
        <v>91</v>
      </c>
      <c r="C47" s="716">
        <f>$I$17</f>
        <v>1.9410000000000001</v>
      </c>
      <c r="D47" s="716">
        <f>$J$17</f>
        <v>10.625</v>
      </c>
      <c r="E47" s="156">
        <f>$K$17</f>
        <v>53.22</v>
      </c>
      <c r="F47" s="716">
        <f>$L$17</f>
        <v>2.2799999999999998</v>
      </c>
      <c r="G47" s="716">
        <f>$M$17</f>
        <v>10.686999999999999</v>
      </c>
      <c r="H47" s="162">
        <f>$N$17</f>
        <v>47.41</v>
      </c>
    </row>
    <row r="50" spans="2:8" ht="15" customHeight="1" x14ac:dyDescent="0.2">
      <c r="B50" s="862" t="s">
        <v>77</v>
      </c>
      <c r="C50" s="865" t="s">
        <v>228</v>
      </c>
      <c r="D50" s="865"/>
      <c r="E50" s="865"/>
      <c r="F50" s="865" t="s">
        <v>229</v>
      </c>
      <c r="G50" s="865"/>
      <c r="H50" s="793"/>
    </row>
    <row r="51" spans="2:8" ht="15" customHeight="1" x14ac:dyDescent="0.2">
      <c r="B51" s="863"/>
      <c r="C51" s="274" t="s">
        <v>78</v>
      </c>
      <c r="D51" s="866" t="s">
        <v>79</v>
      </c>
      <c r="E51" s="866"/>
      <c r="F51" s="274" t="s">
        <v>78</v>
      </c>
      <c r="G51" s="866" t="s">
        <v>79</v>
      </c>
      <c r="H51" s="796"/>
    </row>
    <row r="52" spans="2:8" ht="30" customHeight="1" x14ac:dyDescent="0.2">
      <c r="B52" s="863"/>
      <c r="C52" s="864" t="s">
        <v>326</v>
      </c>
      <c r="D52" s="864"/>
      <c r="E52" s="150" t="s">
        <v>82</v>
      </c>
      <c r="F52" s="864" t="s">
        <v>326</v>
      </c>
      <c r="G52" s="864"/>
      <c r="H52" s="151" t="s">
        <v>82</v>
      </c>
    </row>
    <row r="53" spans="2:8" ht="15" customHeight="1" x14ac:dyDescent="0.2">
      <c r="B53" s="184" t="str">
        <f>Index!$B$4</f>
        <v>Yorkshire</v>
      </c>
      <c r="C53" s="717"/>
      <c r="D53" s="717"/>
      <c r="E53" s="153"/>
      <c r="F53" s="717"/>
      <c r="G53" s="717"/>
      <c r="H53" s="153"/>
    </row>
    <row r="54" spans="2:8" ht="15" customHeight="1" x14ac:dyDescent="0.2">
      <c r="B54" s="157" t="s">
        <v>92</v>
      </c>
      <c r="C54" s="714">
        <f>$O$9</f>
        <v>111.05200000000001</v>
      </c>
      <c r="D54" s="714">
        <f>$P$9</f>
        <v>219.03200000000001</v>
      </c>
      <c r="E54" s="155">
        <f>$Q$9</f>
        <v>13.09</v>
      </c>
      <c r="F54" s="714">
        <f>$R$9</f>
        <v>93.95</v>
      </c>
      <c r="G54" s="714">
        <f>$S$9</f>
        <v>201.93100000000001</v>
      </c>
      <c r="H54" s="158">
        <f>$T$9</f>
        <v>15.73</v>
      </c>
    </row>
    <row r="55" spans="2:8" ht="15" customHeight="1" x14ac:dyDescent="0.2">
      <c r="B55" s="159" t="s">
        <v>84</v>
      </c>
      <c r="C55" s="715">
        <f>$O$10</f>
        <v>45.069000000000003</v>
      </c>
      <c r="D55" s="715">
        <f>$P$10</f>
        <v>47.622</v>
      </c>
      <c r="E55" s="154">
        <f>$Q$10</f>
        <v>37.17</v>
      </c>
      <c r="F55" s="715">
        <f>$R$10</f>
        <v>47.661000000000001</v>
      </c>
      <c r="G55" s="715">
        <f>$S$10</f>
        <v>68.054000000000002</v>
      </c>
      <c r="H55" s="160">
        <f>$T$10</f>
        <v>31.75</v>
      </c>
    </row>
    <row r="56" spans="2:8" ht="15" customHeight="1" x14ac:dyDescent="0.2">
      <c r="B56" s="159" t="s">
        <v>85</v>
      </c>
      <c r="C56" s="715">
        <f>$O$11</f>
        <v>25.61</v>
      </c>
      <c r="D56" s="715">
        <f>$P$11</f>
        <v>49.316000000000003</v>
      </c>
      <c r="E56" s="154">
        <f>$Q$11</f>
        <v>33.78</v>
      </c>
      <c r="F56" s="715">
        <f>$R$11</f>
        <v>13.785</v>
      </c>
      <c r="G56" s="715">
        <f>$S$11</f>
        <v>46.804000000000002</v>
      </c>
      <c r="H56" s="160">
        <f>$T$11</f>
        <v>38.53</v>
      </c>
    </row>
    <row r="57" spans="2:8" ht="15" customHeight="1" x14ac:dyDescent="0.2">
      <c r="B57" s="159" t="s">
        <v>86</v>
      </c>
      <c r="C57" s="715">
        <f>$O$12</f>
        <v>2.4929999999999999</v>
      </c>
      <c r="D57" s="715">
        <f>$P$12</f>
        <v>14.329000000000001</v>
      </c>
      <c r="E57" s="154">
        <f>$Q$12</f>
        <v>64.12</v>
      </c>
      <c r="F57" s="715">
        <f>$R$12</f>
        <v>3.5550000000000002</v>
      </c>
      <c r="G57" s="715">
        <f>$S$12</f>
        <v>4.7510000000000003</v>
      </c>
      <c r="H57" s="160">
        <f>$T$12</f>
        <v>31.51</v>
      </c>
    </row>
    <row r="58" spans="2:8" ht="15" customHeight="1" x14ac:dyDescent="0.2">
      <c r="B58" s="159" t="s">
        <v>87</v>
      </c>
      <c r="C58" s="715">
        <f>$O$13</f>
        <v>1.706</v>
      </c>
      <c r="D58" s="715">
        <f>$P$13</f>
        <v>18.603999999999999</v>
      </c>
      <c r="E58" s="154">
        <f>$Q$13</f>
        <v>27.65</v>
      </c>
      <c r="F58" s="715">
        <f>$R$13</f>
        <v>2.7130000000000001</v>
      </c>
      <c r="G58" s="715">
        <f>$S$13</f>
        <v>23.933</v>
      </c>
      <c r="H58" s="160">
        <f>$T$13</f>
        <v>30.21</v>
      </c>
    </row>
    <row r="59" spans="2:8" ht="15" customHeight="1" x14ac:dyDescent="0.2">
      <c r="B59" s="159" t="s">
        <v>88</v>
      </c>
      <c r="C59" s="715">
        <f>$O$14</f>
        <v>17.332000000000001</v>
      </c>
      <c r="D59" s="715">
        <f>$P$14</f>
        <v>49</v>
      </c>
      <c r="E59" s="154">
        <f>$Q$14</f>
        <v>15.15</v>
      </c>
      <c r="F59" s="715">
        <f>$R$14</f>
        <v>13.521000000000001</v>
      </c>
      <c r="G59" s="715">
        <f>$S$14</f>
        <v>23.414000000000001</v>
      </c>
      <c r="H59" s="160">
        <f>$T$14</f>
        <v>14.82</v>
      </c>
    </row>
    <row r="60" spans="2:8" ht="15" customHeight="1" x14ac:dyDescent="0.2">
      <c r="B60" s="159" t="s">
        <v>89</v>
      </c>
      <c r="C60" s="715">
        <f>$O$15</f>
        <v>5.3220000000000001</v>
      </c>
      <c r="D60" s="715">
        <f>$P$15</f>
        <v>7.7610000000000001</v>
      </c>
      <c r="E60" s="154">
        <f>$Q$15</f>
        <v>34.6</v>
      </c>
      <c r="F60" s="715">
        <f>$R$15</f>
        <v>7.6589999999999998</v>
      </c>
      <c r="G60" s="715">
        <f>$S$15</f>
        <v>6.1619999999999999</v>
      </c>
      <c r="H60" s="160">
        <f>$T$15</f>
        <v>16.41</v>
      </c>
    </row>
    <row r="61" spans="2:8" ht="15" customHeight="1" x14ac:dyDescent="0.2">
      <c r="B61" s="159" t="s">
        <v>90</v>
      </c>
      <c r="C61" s="715">
        <f>$O$16</f>
        <v>10.205</v>
      </c>
      <c r="D61" s="715">
        <f>$P$16</f>
        <v>16.526</v>
      </c>
      <c r="E61" s="154">
        <f>$Q$16</f>
        <v>64.39</v>
      </c>
      <c r="F61" s="715">
        <f>$R$16</f>
        <v>1.68</v>
      </c>
      <c r="G61" s="715">
        <f>$S$16</f>
        <v>21.628</v>
      </c>
      <c r="H61" s="160">
        <f>$T$16</f>
        <v>59.18</v>
      </c>
    </row>
    <row r="62" spans="2:8" ht="15" customHeight="1" x14ac:dyDescent="0.2">
      <c r="B62" s="161" t="s">
        <v>91</v>
      </c>
      <c r="C62" s="716">
        <f>$O$17</f>
        <v>3.3149999999999999</v>
      </c>
      <c r="D62" s="716">
        <f>$P$17</f>
        <v>14.948</v>
      </c>
      <c r="E62" s="156">
        <f>$Q$17</f>
        <v>48.7</v>
      </c>
      <c r="F62" s="716">
        <f>$R$17</f>
        <v>3.3759999999999999</v>
      </c>
      <c r="G62" s="716">
        <f>$S$17</f>
        <v>6.4249999999999998</v>
      </c>
      <c r="H62" s="162">
        <f>$T$17</f>
        <v>37.9</v>
      </c>
    </row>
  </sheetData>
  <mergeCells count="40"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  <mergeCell ref="P6:Q6"/>
    <mergeCell ref="R5:T5"/>
    <mergeCell ref="S6:T6"/>
    <mergeCell ref="R7:S7"/>
    <mergeCell ref="O7:P7"/>
    <mergeCell ref="O5:Q5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B35:B37"/>
    <mergeCell ref="C35:E35"/>
    <mergeCell ref="F35:H35"/>
    <mergeCell ref="D36:E36"/>
    <mergeCell ref="G36:H36"/>
    <mergeCell ref="C52:D52"/>
    <mergeCell ref="F52:G52"/>
    <mergeCell ref="C50:E50"/>
    <mergeCell ref="F50:H50"/>
    <mergeCell ref="D51:E51"/>
    <mergeCell ref="G51:H51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344C3B4D-775D-4D65-8301-670F10F01B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24" id="{816534A4-5634-4CA3-86CE-CBDA64442268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14" id="{24D031B4-818F-458B-B682-7B9669A5428D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20" id="{7A2CD43C-EDE3-4EDD-B931-E54B9D1B0CB5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19" id="{B3E809AF-3FF4-4C28-BD78-4071F92080EB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18" id="{94A11E75-97E3-458C-99C3-E92F929DFE59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17" id="{AB8D058E-280A-4336-B72F-83BA8F2FED0A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cellIs" priority="16" operator="between" id="{61273F1D-4D5A-4759-82A3-BC90031BEF30}">
            <xm:f>Sheet1!$D$4</xm:f>
            <xm:f>Sheet1!$E$4</xm:f>
            <x14:dxf>
              <numFmt numFmtId="173" formatCode="&quot;&lt; 1&quot;"/>
            </x14:dxf>
          </x14:cfRule>
          <xm:sqref>C9:D17 F9:G17 I9:J17 L9:M17 O9:P17 R9:S17</xm:sqref>
        </x14:conditionalFormatting>
        <x14:conditionalFormatting xmlns:xm="http://schemas.microsoft.com/office/excel/2006/main">
          <x14:cfRule type="expression" priority="15" id="{48E86E58-DCC0-4E16-A37C-1036361B2309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cellIs" priority="13" operator="between" id="{5B38CDB8-2869-41AD-944B-7CCC4EC4D199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5" id="{52BCF5AA-3CBF-4C6F-B0F7-FE8F94CFE9D5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expression" priority="6" id="{91EF096E-2586-489F-B906-232FAE35EA63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4" operator="between" id="{F5240DD2-2849-46E9-AB37-398E1755F3E5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2" id="{B53087F3-2ED0-4EA9-9E3F-64EAED86735A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3" id="{3F23BF32-C4B3-4B38-B784-424700CB65A5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3961976B-E526-427F-94B1-97C727E7383D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S52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ht="15" x14ac:dyDescent="0.2">
      <c r="A3" s="275"/>
      <c r="B3" s="786" t="s">
        <v>691</v>
      </c>
      <c r="C3" s="787"/>
      <c r="D3" s="787"/>
      <c r="E3" s="787"/>
      <c r="F3" s="787"/>
      <c r="G3" s="787"/>
      <c r="H3" s="787"/>
    </row>
    <row r="4" spans="1:19" x14ac:dyDescent="0.2">
      <c r="A4" s="149"/>
      <c r="B4" s="283"/>
      <c r="C4" s="283" t="s">
        <v>611</v>
      </c>
      <c r="D4" s="442" t="s">
        <v>78</v>
      </c>
      <c r="E4" s="442" t="s">
        <v>309</v>
      </c>
      <c r="F4" s="442" t="s">
        <v>82</v>
      </c>
      <c r="G4" s="442" t="s">
        <v>310</v>
      </c>
      <c r="H4" s="442" t="s">
        <v>485</v>
      </c>
      <c r="I4" s="149"/>
      <c r="J4" s="149"/>
    </row>
    <row r="5" spans="1:19" s="23" customFormat="1" x14ac:dyDescent="0.2">
      <c r="A5" s="430"/>
      <c r="B5" s="438"/>
      <c r="C5" s="428" t="s">
        <v>106</v>
      </c>
      <c r="D5" s="429">
        <v>109.752</v>
      </c>
      <c r="E5" s="431">
        <v>7554.9240871444799</v>
      </c>
      <c r="F5" s="436">
        <v>6.4465217145378402</v>
      </c>
      <c r="G5" s="443">
        <f>E5*F5/100</f>
        <v>487.02982179461861</v>
      </c>
      <c r="H5" s="444">
        <f>SUM(D5,E5)</f>
        <v>7664.6760871444803</v>
      </c>
      <c r="I5" s="430"/>
      <c r="J5" s="430"/>
    </row>
    <row r="6" spans="1:19" s="24" customFormat="1" x14ac:dyDescent="0.2">
      <c r="A6" s="432"/>
      <c r="B6" s="439"/>
      <c r="C6" s="428" t="s">
        <v>92</v>
      </c>
      <c r="D6" s="429">
        <v>107.742</v>
      </c>
      <c r="E6" s="431">
        <v>1660.6559865362099</v>
      </c>
      <c r="F6" s="436">
        <v>13.5064793370733</v>
      </c>
      <c r="G6" s="443">
        <f t="shared" ref="G6:G26" si="0">E6*F6/100</f>
        <v>224.29615768138396</v>
      </c>
      <c r="H6" s="444">
        <f>SUM(D6,E6)</f>
        <v>1768.3979865362098</v>
      </c>
      <c r="I6" s="432"/>
      <c r="J6" s="432"/>
    </row>
    <row r="7" spans="1:19" s="24" customFormat="1" x14ac:dyDescent="0.2">
      <c r="A7" s="432"/>
      <c r="B7" s="439"/>
      <c r="C7" s="428" t="s">
        <v>105</v>
      </c>
      <c r="D7" s="429">
        <v>2.0110000000000001</v>
      </c>
      <c r="E7" s="431">
        <v>5930.4723763115098</v>
      </c>
      <c r="F7" s="436">
        <v>7.3312431526236104</v>
      </c>
      <c r="G7" s="443">
        <f>E7*F7/100</f>
        <v>434.77735000657231</v>
      </c>
      <c r="H7" s="444">
        <f>SUM(D7,E7)</f>
        <v>5932.4833763115103</v>
      </c>
      <c r="I7" s="432"/>
      <c r="J7" s="432"/>
    </row>
    <row r="8" spans="1:19" s="24" customFormat="1" x14ac:dyDescent="0.2">
      <c r="A8" s="432"/>
      <c r="B8" s="439"/>
      <c r="C8" s="428" t="s">
        <v>84</v>
      </c>
      <c r="D8" s="429">
        <v>34.566000000000003</v>
      </c>
      <c r="E8" s="433">
        <v>171.28403592604599</v>
      </c>
      <c r="F8" s="436">
        <v>44.5664294700208</v>
      </c>
      <c r="G8" s="443">
        <f t="shared" si="0"/>
        <v>76.335179064386381</v>
      </c>
      <c r="H8" s="444">
        <f>SUM(D8,E8)</f>
        <v>205.85003592604599</v>
      </c>
      <c r="I8" s="432"/>
      <c r="J8" s="432"/>
    </row>
    <row r="9" spans="1:19" s="24" customFormat="1" x14ac:dyDescent="0.2">
      <c r="A9" s="432"/>
      <c r="B9" s="439"/>
      <c r="C9" s="428" t="s">
        <v>85</v>
      </c>
      <c r="D9" s="429">
        <v>33.749000000000002</v>
      </c>
      <c r="E9" s="433">
        <v>12.730702715869899</v>
      </c>
      <c r="F9" s="436">
        <v>98.053931461870903</v>
      </c>
      <c r="G9" s="443">
        <f t="shared" si="0"/>
        <v>12.482954515633608</v>
      </c>
      <c r="H9" s="444">
        <f t="shared" ref="H9:H26" si="1">SUM(D9,E9)</f>
        <v>46.479702715869905</v>
      </c>
      <c r="I9" s="432"/>
      <c r="J9" s="432"/>
    </row>
    <row r="10" spans="1:19" s="24" customFormat="1" x14ac:dyDescent="0.2">
      <c r="A10" s="432"/>
      <c r="B10" s="439"/>
      <c r="C10" s="428" t="s">
        <v>86</v>
      </c>
      <c r="D10" s="429">
        <v>0.63400000000000001</v>
      </c>
      <c r="E10" s="433">
        <v>77.511237118009703</v>
      </c>
      <c r="F10" s="436">
        <v>66.656371827445895</v>
      </c>
      <c r="G10" s="443">
        <f t="shared" si="0"/>
        <v>51.666178421433806</v>
      </c>
      <c r="H10" s="444">
        <f t="shared" si="1"/>
        <v>78.145237118009703</v>
      </c>
      <c r="I10" s="432"/>
      <c r="J10" s="432"/>
    </row>
    <row r="11" spans="1:19" s="24" customFormat="1" x14ac:dyDescent="0.2">
      <c r="A11" s="432"/>
      <c r="B11" s="439"/>
      <c r="C11" s="428" t="s">
        <v>87</v>
      </c>
      <c r="D11" s="429">
        <v>2.8319999999999999</v>
      </c>
      <c r="E11" s="433">
        <v>13.8057706315512</v>
      </c>
      <c r="F11" s="436">
        <v>74.564368715240704</v>
      </c>
      <c r="G11" s="443">
        <f t="shared" si="0"/>
        <v>10.294185717690253</v>
      </c>
      <c r="H11" s="444">
        <f t="shared" si="1"/>
        <v>16.637770631551199</v>
      </c>
      <c r="I11" s="432"/>
      <c r="J11" s="432"/>
    </row>
    <row r="12" spans="1:19" s="24" customFormat="1" x14ac:dyDescent="0.2">
      <c r="A12" s="432"/>
      <c r="B12" s="439"/>
      <c r="C12" s="428" t="s">
        <v>88</v>
      </c>
      <c r="D12" s="429">
        <v>19.837</v>
      </c>
      <c r="E12" s="433">
        <v>1187.4973893926399</v>
      </c>
      <c r="F12" s="436">
        <v>14.7014584434691</v>
      </c>
      <c r="G12" s="443">
        <f t="shared" si="0"/>
        <v>174.57943521883939</v>
      </c>
      <c r="H12" s="444">
        <f t="shared" si="1"/>
        <v>1207.3343893926399</v>
      </c>
      <c r="I12" s="432"/>
      <c r="J12" s="432"/>
    </row>
    <row r="13" spans="1:19" s="24" customFormat="1" x14ac:dyDescent="0.2">
      <c r="A13" s="432"/>
      <c r="B13" s="439"/>
      <c r="C13" s="428" t="s">
        <v>89</v>
      </c>
      <c r="D13" s="429">
        <v>3.415</v>
      </c>
      <c r="E13" s="433">
        <v>146.73506537118701</v>
      </c>
      <c r="F13" s="436">
        <v>53.329934433507802</v>
      </c>
      <c r="G13" s="443">
        <f t="shared" si="0"/>
        <v>78.253714153418841</v>
      </c>
      <c r="H13" s="444">
        <f t="shared" si="1"/>
        <v>150.150065371187</v>
      </c>
      <c r="I13" s="432"/>
      <c r="J13" s="432"/>
    </row>
    <row r="14" spans="1:19" s="24" customFormat="1" x14ac:dyDescent="0.2">
      <c r="A14" s="432"/>
      <c r="B14" s="439"/>
      <c r="C14" s="428" t="s">
        <v>90</v>
      </c>
      <c r="D14" s="429">
        <v>9.9359999999999999</v>
      </c>
      <c r="E14" s="433">
        <v>0</v>
      </c>
      <c r="F14" s="436">
        <v>0</v>
      </c>
      <c r="G14" s="443">
        <f t="shared" si="0"/>
        <v>0</v>
      </c>
      <c r="H14" s="444">
        <f t="shared" si="1"/>
        <v>9.9359999999999999</v>
      </c>
      <c r="I14" s="432"/>
      <c r="J14" s="432"/>
    </row>
    <row r="15" spans="1:19" s="24" customFormat="1" x14ac:dyDescent="0.2">
      <c r="A15" s="432"/>
      <c r="B15" s="439"/>
      <c r="C15" s="428" t="s">
        <v>91</v>
      </c>
      <c r="D15" s="429">
        <v>2.7730000000000001</v>
      </c>
      <c r="E15" s="433">
        <v>43.8303717694467</v>
      </c>
      <c r="F15" s="436">
        <v>50.197617143975599</v>
      </c>
      <c r="G15" s="443">
        <f t="shared" si="0"/>
        <v>22.001802213608016</v>
      </c>
      <c r="H15" s="444">
        <f t="shared" si="1"/>
        <v>46.603371769446703</v>
      </c>
      <c r="I15" s="432"/>
      <c r="J15" s="432"/>
    </row>
    <row r="16" spans="1:19" s="24" customFormat="1" x14ac:dyDescent="0.2">
      <c r="A16" s="432"/>
      <c r="B16" s="439"/>
      <c r="C16" s="428" t="s">
        <v>94</v>
      </c>
      <c r="D16" s="429">
        <v>0.27600000000000002</v>
      </c>
      <c r="E16" s="433">
        <v>1288.98383552784</v>
      </c>
      <c r="F16" s="436">
        <v>20.2537932115427</v>
      </c>
      <c r="G16" s="443">
        <f t="shared" si="0"/>
        <v>261.0681205780204</v>
      </c>
      <c r="H16" s="444">
        <f t="shared" si="1"/>
        <v>1289.2598355278401</v>
      </c>
      <c r="I16" s="432"/>
      <c r="J16" s="432"/>
    </row>
    <row r="17" spans="1:10" s="24" customFormat="1" x14ac:dyDescent="0.2">
      <c r="A17" s="432"/>
      <c r="B17" s="439"/>
      <c r="C17" s="428" t="s">
        <v>95</v>
      </c>
      <c r="D17" s="429">
        <v>0.19800000000000001</v>
      </c>
      <c r="E17" s="433">
        <v>224.52299215572199</v>
      </c>
      <c r="F17" s="436">
        <v>38.421021788474398</v>
      </c>
      <c r="G17" s="443">
        <f t="shared" si="0"/>
        <v>86.264027736284604</v>
      </c>
      <c r="H17" s="444">
        <f t="shared" si="1"/>
        <v>224.720992155722</v>
      </c>
      <c r="I17" s="432"/>
      <c r="J17" s="432"/>
    </row>
    <row r="18" spans="1:10" s="24" customFormat="1" x14ac:dyDescent="0.2">
      <c r="A18" s="432"/>
      <c r="B18" s="439"/>
      <c r="C18" s="428" t="s">
        <v>96</v>
      </c>
      <c r="D18" s="429">
        <v>0.26500000000000001</v>
      </c>
      <c r="E18" s="433">
        <v>1995.08810477824</v>
      </c>
      <c r="F18" s="436">
        <v>13.1056647958164</v>
      </c>
      <c r="G18" s="443">
        <f t="shared" si="0"/>
        <v>261.46955939344241</v>
      </c>
      <c r="H18" s="444">
        <f t="shared" si="1"/>
        <v>1995.3531047782401</v>
      </c>
      <c r="I18" s="432"/>
      <c r="J18" s="432"/>
    </row>
    <row r="19" spans="1:10" s="24" customFormat="1" x14ac:dyDescent="0.2">
      <c r="A19" s="432"/>
      <c r="B19" s="439"/>
      <c r="C19" s="428" t="s">
        <v>97</v>
      </c>
      <c r="D19" s="429">
        <v>0.11700000000000001</v>
      </c>
      <c r="E19" s="433">
        <v>1191.16885372206</v>
      </c>
      <c r="F19" s="436">
        <v>13.814846866165899</v>
      </c>
      <c r="G19" s="443">
        <f t="shared" si="0"/>
        <v>164.5581530591663</v>
      </c>
      <c r="H19" s="444">
        <f t="shared" si="1"/>
        <v>1191.28585372206</v>
      </c>
      <c r="I19" s="432"/>
      <c r="J19" s="432"/>
    </row>
    <row r="20" spans="1:10" s="24" customFormat="1" x14ac:dyDescent="0.2">
      <c r="A20" s="432"/>
      <c r="B20" s="439"/>
      <c r="C20" s="428" t="s">
        <v>98</v>
      </c>
      <c r="D20" s="429">
        <v>1.0940000000000001</v>
      </c>
      <c r="E20" s="433">
        <v>524.12322065088199</v>
      </c>
      <c r="F20" s="436">
        <v>17.9973588197381</v>
      </c>
      <c r="G20" s="443">
        <f t="shared" si="0"/>
        <v>94.328336678106893</v>
      </c>
      <c r="H20" s="444">
        <f t="shared" si="1"/>
        <v>525.21722065088204</v>
      </c>
      <c r="I20" s="432"/>
      <c r="J20" s="432"/>
    </row>
    <row r="21" spans="1:10" s="24" customFormat="1" x14ac:dyDescent="0.2">
      <c r="A21" s="432"/>
      <c r="B21" s="439"/>
      <c r="C21" s="428" t="s">
        <v>99</v>
      </c>
      <c r="D21" s="429">
        <v>0</v>
      </c>
      <c r="E21" s="433">
        <v>0</v>
      </c>
      <c r="F21" s="436">
        <v>0</v>
      </c>
      <c r="G21" s="443">
        <f t="shared" si="0"/>
        <v>0</v>
      </c>
      <c r="H21" s="444">
        <f t="shared" si="1"/>
        <v>0</v>
      </c>
      <c r="I21" s="432"/>
      <c r="J21" s="432"/>
    </row>
    <row r="22" spans="1:10" s="24" customFormat="1" x14ac:dyDescent="0.2">
      <c r="A22" s="432"/>
      <c r="B22" s="439"/>
      <c r="C22" s="428" t="s">
        <v>100</v>
      </c>
      <c r="D22" s="429">
        <v>0</v>
      </c>
      <c r="E22" s="433">
        <v>12.451613394996301</v>
      </c>
      <c r="F22" s="436">
        <v>39.487182970007296</v>
      </c>
      <c r="G22" s="443">
        <f t="shared" si="0"/>
        <v>4.9167913640001268</v>
      </c>
      <c r="H22" s="444">
        <f t="shared" si="1"/>
        <v>12.451613394996301</v>
      </c>
      <c r="I22" s="432"/>
      <c r="J22" s="432"/>
    </row>
    <row r="23" spans="1:10" s="24" customFormat="1" x14ac:dyDescent="0.2">
      <c r="A23" s="432"/>
      <c r="B23" s="439"/>
      <c r="C23" s="428" t="s">
        <v>101</v>
      </c>
      <c r="D23" s="429">
        <v>0</v>
      </c>
      <c r="E23" s="433">
        <v>0.68084752145073191</v>
      </c>
      <c r="F23" s="436">
        <v>89.262403413128794</v>
      </c>
      <c r="G23" s="443">
        <f t="shared" si="0"/>
        <v>0.60774086122564097</v>
      </c>
      <c r="H23" s="444">
        <f t="shared" si="1"/>
        <v>0.68084752145073191</v>
      </c>
      <c r="I23" s="432"/>
      <c r="J23" s="432"/>
    </row>
    <row r="24" spans="1:10" s="24" customFormat="1" x14ac:dyDescent="0.2">
      <c r="A24" s="432"/>
      <c r="B24" s="439"/>
      <c r="C24" s="428" t="s">
        <v>102</v>
      </c>
      <c r="D24" s="429">
        <v>2E-3</v>
      </c>
      <c r="E24" s="433">
        <v>368.01030000225501</v>
      </c>
      <c r="F24" s="436">
        <v>23.966282038374299</v>
      </c>
      <c r="G24" s="443">
        <f t="shared" si="0"/>
        <v>88.198386428807808</v>
      </c>
      <c r="H24" s="444">
        <f t="shared" si="1"/>
        <v>368.01230000225502</v>
      </c>
      <c r="I24" s="432"/>
      <c r="J24" s="432"/>
    </row>
    <row r="25" spans="1:10" s="24" customFormat="1" x14ac:dyDescent="0.2">
      <c r="A25" s="432"/>
      <c r="B25" s="439"/>
      <c r="C25" s="428" t="s">
        <v>103</v>
      </c>
      <c r="D25" s="429">
        <v>0</v>
      </c>
      <c r="E25" s="433">
        <v>21.708676833041402</v>
      </c>
      <c r="F25" s="436">
        <v>50.059207558124498</v>
      </c>
      <c r="G25" s="443">
        <f t="shared" si="0"/>
        <v>10.867191593974683</v>
      </c>
      <c r="H25" s="444">
        <f t="shared" si="1"/>
        <v>21.708676833041402</v>
      </c>
      <c r="I25" s="432"/>
      <c r="J25" s="432"/>
    </row>
    <row r="26" spans="1:10" s="24" customFormat="1" ht="13.5" thickBot="1" x14ac:dyDescent="0.25">
      <c r="A26" s="432"/>
      <c r="B26" s="294"/>
      <c r="C26" s="434" t="s">
        <v>104</v>
      </c>
      <c r="D26" s="437">
        <v>5.8999999999999997E-2</v>
      </c>
      <c r="E26" s="437">
        <v>262.09520654334597</v>
      </c>
      <c r="F26" s="435">
        <v>25.601438652639501</v>
      </c>
      <c r="G26" s="333">
        <f t="shared" si="0"/>
        <v>67.100143514703518</v>
      </c>
      <c r="H26" s="341">
        <f t="shared" si="1"/>
        <v>262.15420654334599</v>
      </c>
      <c r="I26" s="432"/>
      <c r="J26" s="432"/>
    </row>
    <row r="27" spans="1:10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0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0" x14ac:dyDescent="0.2">
      <c r="B29" s="786" t="s">
        <v>692</v>
      </c>
      <c r="C29" s="787"/>
      <c r="D29" s="787"/>
      <c r="E29" s="787"/>
      <c r="F29" s="787"/>
      <c r="G29" s="787"/>
      <c r="H29" s="787"/>
    </row>
    <row r="30" spans="1:10" x14ac:dyDescent="0.2">
      <c r="B30" s="283"/>
      <c r="C30" s="283" t="s">
        <v>611</v>
      </c>
      <c r="D30" s="442" t="s">
        <v>78</v>
      </c>
      <c r="E30" s="442" t="s">
        <v>309</v>
      </c>
      <c r="F30" s="442" t="s">
        <v>82</v>
      </c>
      <c r="G30" s="442" t="s">
        <v>310</v>
      </c>
      <c r="H30" s="442" t="s">
        <v>485</v>
      </c>
    </row>
    <row r="31" spans="1:10" x14ac:dyDescent="0.2">
      <c r="B31" s="438"/>
      <c r="C31" s="428" t="s">
        <v>106</v>
      </c>
      <c r="D31" s="457">
        <v>0.45300000000000001</v>
      </c>
      <c r="E31" s="455">
        <v>21.9274310424973</v>
      </c>
      <c r="F31" s="436">
        <v>5.2254768416344204</v>
      </c>
      <c r="G31" s="453">
        <f>E31*F31/100</f>
        <v>1.1458128310910534</v>
      </c>
      <c r="H31" s="454">
        <f>SUM(D31,E31)</f>
        <v>22.3804310424973</v>
      </c>
    </row>
    <row r="32" spans="1:10" x14ac:dyDescent="0.2">
      <c r="B32" s="439"/>
      <c r="C32" s="428" t="s">
        <v>92</v>
      </c>
      <c r="D32" s="457">
        <v>0.432</v>
      </c>
      <c r="E32" s="455">
        <v>3.43320674220737</v>
      </c>
      <c r="F32" s="436">
        <v>12.5533411095383</v>
      </c>
      <c r="G32" s="453">
        <f>E32*F32/100</f>
        <v>0.43098215334495843</v>
      </c>
      <c r="H32" s="454">
        <f>SUM(D32,E32)</f>
        <v>3.8652067422073699</v>
      </c>
    </row>
    <row r="33" spans="2:8" x14ac:dyDescent="0.2">
      <c r="B33" s="439"/>
      <c r="C33" s="428" t="s">
        <v>105</v>
      </c>
      <c r="D33" s="457">
        <v>0.02</v>
      </c>
      <c r="E33" s="455">
        <v>18.537053019445199</v>
      </c>
      <c r="F33" s="436">
        <v>5.7815966259465101</v>
      </c>
      <c r="G33" s="453">
        <f>E33*F33/100</f>
        <v>1.0717376319221592</v>
      </c>
      <c r="H33" s="454">
        <f>SUM(D33,E33)</f>
        <v>18.557053019445199</v>
      </c>
    </row>
    <row r="34" spans="2:8" x14ac:dyDescent="0.2">
      <c r="B34" s="439"/>
      <c r="C34" s="428" t="s">
        <v>84</v>
      </c>
      <c r="D34" s="457">
        <v>0.106</v>
      </c>
      <c r="E34" s="460">
        <v>0.28387464669553902</v>
      </c>
      <c r="F34" s="436">
        <v>45.1418683375176</v>
      </c>
      <c r="G34" s="453">
        <f t="shared" ref="G34:G52" si="2">E34*F34/100</f>
        <v>0.12814631925489348</v>
      </c>
      <c r="H34" s="454">
        <f>SUM(D34,E34)</f>
        <v>0.38987464669553901</v>
      </c>
    </row>
    <row r="35" spans="2:8" x14ac:dyDescent="0.2">
      <c r="B35" s="439"/>
      <c r="C35" s="428" t="s">
        <v>85</v>
      </c>
      <c r="D35" s="457">
        <v>0.13800000000000001</v>
      </c>
      <c r="E35" s="460">
        <v>1.4944866004078398E-2</v>
      </c>
      <c r="F35" s="436">
        <v>98.053931461870903</v>
      </c>
      <c r="G35" s="453">
        <f t="shared" si="2"/>
        <v>1.4654028668707478E-2</v>
      </c>
      <c r="H35" s="454">
        <f t="shared" ref="H35:H52" si="3">SUM(D35,E35)</f>
        <v>0.15294486600407842</v>
      </c>
    </row>
    <row r="36" spans="2:8" x14ac:dyDescent="0.2">
      <c r="B36" s="439"/>
      <c r="C36" s="428" t="s">
        <v>86</v>
      </c>
      <c r="D36" s="457">
        <v>1E-3</v>
      </c>
      <c r="E36" s="460">
        <v>8.6175209844106898E-2</v>
      </c>
      <c r="F36" s="436">
        <v>63.984695361181203</v>
      </c>
      <c r="G36" s="453">
        <f t="shared" si="2"/>
        <v>5.5138945495610436E-2</v>
      </c>
      <c r="H36" s="454">
        <f t="shared" si="3"/>
        <v>8.7175209844106899E-2</v>
      </c>
    </row>
    <row r="37" spans="2:8" x14ac:dyDescent="0.2">
      <c r="B37" s="439"/>
      <c r="C37" s="428" t="s">
        <v>87</v>
      </c>
      <c r="D37" s="457">
        <v>8.9999999999999993E-3</v>
      </c>
      <c r="E37" s="460">
        <v>4.5167973170402297E-2</v>
      </c>
      <c r="F37" s="436">
        <v>88.342207491489305</v>
      </c>
      <c r="G37" s="453">
        <f t="shared" si="2"/>
        <v>3.9902384577897021E-2</v>
      </c>
      <c r="H37" s="454">
        <f t="shared" si="3"/>
        <v>5.4167973170402298E-2</v>
      </c>
    </row>
    <row r="38" spans="2:8" x14ac:dyDescent="0.2">
      <c r="B38" s="439"/>
      <c r="C38" s="428" t="s">
        <v>88</v>
      </c>
      <c r="D38" s="457">
        <v>0.107</v>
      </c>
      <c r="E38" s="460">
        <v>2.7523935713908698</v>
      </c>
      <c r="F38" s="436">
        <v>14.0319835663161</v>
      </c>
      <c r="G38" s="453">
        <f t="shared" si="2"/>
        <v>0.38621541361790762</v>
      </c>
      <c r="H38" s="454">
        <f t="shared" si="3"/>
        <v>2.85939357139087</v>
      </c>
    </row>
    <row r="39" spans="2:8" x14ac:dyDescent="0.2">
      <c r="B39" s="439"/>
      <c r="C39" s="428" t="s">
        <v>89</v>
      </c>
      <c r="D39" s="457">
        <v>1.7000000000000001E-2</v>
      </c>
      <c r="E39" s="460">
        <v>0.17877616549280501</v>
      </c>
      <c r="F39" s="436">
        <v>47.507333721740601</v>
      </c>
      <c r="G39" s="453">
        <f t="shared" si="2"/>
        <v>8.4931789555598131E-2</v>
      </c>
      <c r="H39" s="454">
        <f t="shared" si="3"/>
        <v>0.19577616549280502</v>
      </c>
    </row>
    <row r="40" spans="2:8" x14ac:dyDescent="0.2">
      <c r="B40" s="439"/>
      <c r="C40" s="428" t="s">
        <v>90</v>
      </c>
      <c r="D40" s="457">
        <v>4.4999999999999998E-2</v>
      </c>
      <c r="E40" s="460">
        <v>0</v>
      </c>
      <c r="F40" s="436">
        <v>0</v>
      </c>
      <c r="G40" s="453">
        <f t="shared" si="2"/>
        <v>0</v>
      </c>
      <c r="H40" s="454">
        <f t="shared" si="3"/>
        <v>4.4999999999999998E-2</v>
      </c>
    </row>
    <row r="41" spans="2:8" x14ac:dyDescent="0.2">
      <c r="B41" s="439"/>
      <c r="C41" s="428" t="s">
        <v>91</v>
      </c>
      <c r="D41" s="457">
        <v>8.9999999999999993E-3</v>
      </c>
      <c r="E41" s="460">
        <v>5.6684481121513003E-2</v>
      </c>
      <c r="F41" s="436">
        <v>61.303680073385401</v>
      </c>
      <c r="G41" s="453">
        <f t="shared" si="2"/>
        <v>3.4749672957990876E-2</v>
      </c>
      <c r="H41" s="454">
        <f t="shared" si="3"/>
        <v>6.5684481121512997E-2</v>
      </c>
    </row>
    <row r="42" spans="2:8" x14ac:dyDescent="0.2">
      <c r="B42" s="439"/>
      <c r="C42" s="428" t="s">
        <v>94</v>
      </c>
      <c r="D42" s="457">
        <v>2E-3</v>
      </c>
      <c r="E42" s="460">
        <v>3.3163980339357999</v>
      </c>
      <c r="F42" s="436">
        <v>18.6784673275159</v>
      </c>
      <c r="G42" s="453">
        <f t="shared" si="2"/>
        <v>0.61945232321907806</v>
      </c>
      <c r="H42" s="454">
        <f t="shared" si="3"/>
        <v>3.3183980339357997</v>
      </c>
    </row>
    <row r="43" spans="2:8" x14ac:dyDescent="0.2">
      <c r="B43" s="439"/>
      <c r="C43" s="428" t="s">
        <v>95</v>
      </c>
      <c r="D43" s="457">
        <v>2E-3</v>
      </c>
      <c r="E43" s="460">
        <v>0.37735698298037401</v>
      </c>
      <c r="F43" s="436">
        <v>37.547726366536203</v>
      </c>
      <c r="G43" s="453">
        <f t="shared" si="2"/>
        <v>0.14168896739448741</v>
      </c>
      <c r="H43" s="454">
        <f t="shared" si="3"/>
        <v>0.37935698298037401</v>
      </c>
    </row>
    <row r="44" spans="2:8" x14ac:dyDescent="0.2">
      <c r="B44" s="439"/>
      <c r="C44" s="428" t="s">
        <v>96</v>
      </c>
      <c r="D44" s="457">
        <v>1E-3</v>
      </c>
      <c r="E44" s="460">
        <v>5.9114414572733702</v>
      </c>
      <c r="F44" s="436">
        <v>10.3159525114815</v>
      </c>
      <c r="G44" s="453">
        <f t="shared" si="2"/>
        <v>0.60982149347635084</v>
      </c>
      <c r="H44" s="454">
        <f t="shared" si="3"/>
        <v>5.9124414572733706</v>
      </c>
    </row>
    <row r="45" spans="2:8" x14ac:dyDescent="0.2">
      <c r="B45" s="439"/>
      <c r="C45" s="428" t="s">
        <v>97</v>
      </c>
      <c r="D45" s="457">
        <v>1E-3</v>
      </c>
      <c r="E45" s="460">
        <v>3.3978073193428902</v>
      </c>
      <c r="F45" s="436">
        <v>12.957104804729299</v>
      </c>
      <c r="G45" s="453">
        <f t="shared" si="2"/>
        <v>0.44025745543002143</v>
      </c>
      <c r="H45" s="454">
        <f t="shared" si="3"/>
        <v>3.39880731934289</v>
      </c>
    </row>
    <row r="46" spans="2:8" x14ac:dyDescent="0.2">
      <c r="B46" s="439"/>
      <c r="C46" s="428" t="s">
        <v>98</v>
      </c>
      <c r="D46" s="457">
        <v>1.2999999999999999E-2</v>
      </c>
      <c r="E46" s="460">
        <v>2.6513285418247303</v>
      </c>
      <c r="F46" s="436">
        <v>15.906993566872201</v>
      </c>
      <c r="G46" s="453">
        <f t="shared" si="2"/>
        <v>0.42174666058470633</v>
      </c>
      <c r="H46" s="454">
        <f t="shared" si="3"/>
        <v>2.6643285418247302</v>
      </c>
    </row>
    <row r="47" spans="2:8" x14ac:dyDescent="0.2">
      <c r="B47" s="439"/>
      <c r="C47" s="428" t="s">
        <v>99</v>
      </c>
      <c r="D47" s="457">
        <v>0</v>
      </c>
      <c r="E47" s="460">
        <v>0</v>
      </c>
      <c r="F47" s="436">
        <v>0</v>
      </c>
      <c r="G47" s="453">
        <f t="shared" si="2"/>
        <v>0</v>
      </c>
      <c r="H47" s="454">
        <f t="shared" si="3"/>
        <v>0</v>
      </c>
    </row>
    <row r="48" spans="2:8" x14ac:dyDescent="0.2">
      <c r="B48" s="439"/>
      <c r="C48" s="428" t="s">
        <v>100</v>
      </c>
      <c r="D48" s="457">
        <v>0</v>
      </c>
      <c r="E48" s="460">
        <v>0.174383347391046</v>
      </c>
      <c r="F48" s="436">
        <v>52.0466510594594</v>
      </c>
      <c r="G48" s="453">
        <f t="shared" si="2"/>
        <v>9.076069232242262E-2</v>
      </c>
      <c r="H48" s="454">
        <f t="shared" si="3"/>
        <v>0.174383347391046</v>
      </c>
    </row>
    <row r="49" spans="2:8" x14ac:dyDescent="0.2">
      <c r="B49" s="439"/>
      <c r="C49" s="428" t="s">
        <v>101</v>
      </c>
      <c r="D49" s="457">
        <v>0</v>
      </c>
      <c r="E49" s="460">
        <v>1.9895341046769098E-3</v>
      </c>
      <c r="F49" s="436">
        <v>89.262403413128794</v>
      </c>
      <c r="G49" s="453">
        <f t="shared" si="2"/>
        <v>1.7759059585584832E-3</v>
      </c>
      <c r="H49" s="454">
        <f t="shared" si="3"/>
        <v>1.9895341046769098E-3</v>
      </c>
    </row>
    <row r="50" spans="2:8" x14ac:dyDescent="0.2">
      <c r="B50" s="439"/>
      <c r="C50" s="428" t="s">
        <v>102</v>
      </c>
      <c r="D50" s="457">
        <v>0</v>
      </c>
      <c r="E50" s="460">
        <v>1.33300604278323</v>
      </c>
      <c r="F50" s="436">
        <v>22.842999789626699</v>
      </c>
      <c r="G50" s="453">
        <f t="shared" si="2"/>
        <v>0.30449856754868443</v>
      </c>
      <c r="H50" s="454">
        <f t="shared" si="3"/>
        <v>1.33300604278323</v>
      </c>
    </row>
    <row r="51" spans="2:8" x14ac:dyDescent="0.2">
      <c r="B51" s="439"/>
      <c r="C51" s="428" t="s">
        <v>103</v>
      </c>
      <c r="D51" s="457">
        <v>0</v>
      </c>
      <c r="E51" s="460">
        <v>5.9942718517447195E-2</v>
      </c>
      <c r="F51" s="436">
        <v>52.2202206125164</v>
      </c>
      <c r="G51" s="453">
        <f t="shared" si="2"/>
        <v>3.1302219850950642E-2</v>
      </c>
      <c r="H51" s="454">
        <f t="shared" si="3"/>
        <v>5.9942718517447195E-2</v>
      </c>
    </row>
    <row r="52" spans="2:8" ht="13.5" thickBot="1" x14ac:dyDescent="0.25">
      <c r="B52" s="294"/>
      <c r="C52" s="434" t="s">
        <v>104</v>
      </c>
      <c r="D52" s="450">
        <v>1E-3</v>
      </c>
      <c r="E52" s="450">
        <v>1.1976756648090399</v>
      </c>
      <c r="F52" s="435">
        <v>24.770609069846</v>
      </c>
      <c r="G52" s="451">
        <f t="shared" si="2"/>
        <v>0.2966715568545264</v>
      </c>
      <c r="H52" s="452">
        <f t="shared" si="3"/>
        <v>1.1986756648090398</v>
      </c>
    </row>
  </sheetData>
  <mergeCells count="2">
    <mergeCell ref="B3:H3"/>
    <mergeCell ref="B29:H29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theme="9" tint="0.59999389629810485"/>
  </sheetPr>
  <dimension ref="B3:L18"/>
  <sheetViews>
    <sheetView workbookViewId="0"/>
  </sheetViews>
  <sheetFormatPr defaultRowHeight="15" customHeight="1" x14ac:dyDescent="0.2"/>
  <cols>
    <col min="2" max="2" width="11.875" customWidth="1"/>
    <col min="3" max="3" width="14.25" bestFit="1" customWidth="1"/>
    <col min="4" max="12" width="9.625" customWidth="1"/>
  </cols>
  <sheetData>
    <row r="3" spans="2:12" ht="15" customHeight="1" x14ac:dyDescent="0.2">
      <c r="B3" t="s">
        <v>180</v>
      </c>
      <c r="C3" t="s">
        <v>356</v>
      </c>
    </row>
    <row r="5" spans="2:12" s="309" customFormat="1" ht="20.100000000000001" customHeight="1" x14ac:dyDescent="0.2">
      <c r="B5" s="869" t="str">
        <f>Index!$B$4</f>
        <v>Yorkshire</v>
      </c>
      <c r="C5" s="870"/>
      <c r="D5" s="873" t="s">
        <v>214</v>
      </c>
      <c r="E5" s="873"/>
      <c r="F5" s="873"/>
      <c r="G5" s="873"/>
      <c r="H5" s="873"/>
      <c r="I5" s="873"/>
      <c r="J5" s="873"/>
      <c r="K5" s="873"/>
      <c r="L5" s="874"/>
    </row>
    <row r="6" spans="2:12" s="309" customFormat="1" ht="20.100000000000001" customHeight="1" x14ac:dyDescent="0.2">
      <c r="B6" s="871"/>
      <c r="C6" s="872"/>
      <c r="D6" s="310" t="s">
        <v>215</v>
      </c>
      <c r="E6" s="311" t="s">
        <v>216</v>
      </c>
      <c r="F6" s="311" t="s">
        <v>217</v>
      </c>
      <c r="G6" s="311" t="s">
        <v>218</v>
      </c>
      <c r="H6" s="311" t="s">
        <v>219</v>
      </c>
      <c r="I6" s="311" t="s">
        <v>220</v>
      </c>
      <c r="J6" s="311" t="s">
        <v>221</v>
      </c>
      <c r="K6" s="311" t="s">
        <v>222</v>
      </c>
      <c r="L6" s="312" t="s">
        <v>80</v>
      </c>
    </row>
    <row r="7" spans="2:12" s="309" customFormat="1" ht="20.100000000000001" customHeight="1" x14ac:dyDescent="0.2">
      <c r="B7" s="867" t="s">
        <v>332</v>
      </c>
      <c r="C7" s="312" t="s">
        <v>224</v>
      </c>
      <c r="D7" s="313">
        <v>43.904442899576566</v>
      </c>
      <c r="E7" s="313">
        <v>44.851706771124789</v>
      </c>
      <c r="F7" s="313">
        <v>43.464929091605981</v>
      </c>
      <c r="G7" s="313">
        <v>38.997398521699637</v>
      </c>
      <c r="H7" s="313">
        <v>31.008822401227466</v>
      </c>
      <c r="I7" s="313">
        <v>26.600500715307586</v>
      </c>
      <c r="J7" s="313">
        <v>23.972471802714587</v>
      </c>
      <c r="K7" s="313">
        <v>18.391584662368508</v>
      </c>
      <c r="L7" s="314">
        <v>35.694801186707288</v>
      </c>
    </row>
    <row r="8" spans="2:12" s="309" customFormat="1" ht="20.100000000000001" customHeight="1" x14ac:dyDescent="0.2">
      <c r="B8" s="875"/>
      <c r="C8" s="312" t="s">
        <v>225</v>
      </c>
      <c r="D8" s="313">
        <v>42.658101872794717</v>
      </c>
      <c r="E8" s="313">
        <v>37.675507020280811</v>
      </c>
      <c r="F8" s="313">
        <v>36.217979935716372</v>
      </c>
      <c r="G8" s="313">
        <v>33.351155296735691</v>
      </c>
      <c r="H8" s="313">
        <v>29.765058236272878</v>
      </c>
      <c r="I8" s="313">
        <v>32.204718530685383</v>
      </c>
      <c r="J8" s="313">
        <v>38.354545454545452</v>
      </c>
      <c r="K8" s="313">
        <v>32.302038880986252</v>
      </c>
      <c r="L8" s="314">
        <v>34.426727466358273</v>
      </c>
    </row>
    <row r="9" spans="2:12" s="309" customFormat="1" ht="20.100000000000001" customHeight="1" x14ac:dyDescent="0.2">
      <c r="B9" s="867" t="s">
        <v>223</v>
      </c>
      <c r="C9" s="312" t="s">
        <v>224</v>
      </c>
      <c r="D9" s="313">
        <v>39.562513103641066</v>
      </c>
      <c r="E9" s="313">
        <v>40.994980808975498</v>
      </c>
      <c r="F9" s="313">
        <v>40.975358018320222</v>
      </c>
      <c r="G9" s="313">
        <v>38.591094362839343</v>
      </c>
      <c r="H9" s="313">
        <v>36.166322418988926</v>
      </c>
      <c r="I9" s="313">
        <v>34.064723822433074</v>
      </c>
      <c r="J9" s="313">
        <v>30.818839163572402</v>
      </c>
      <c r="K9" s="313">
        <v>19.626894675476098</v>
      </c>
      <c r="L9" s="314">
        <v>37.002127721027854</v>
      </c>
    </row>
    <row r="10" spans="2:12" s="309" customFormat="1" ht="20.100000000000001" customHeight="1" x14ac:dyDescent="0.2">
      <c r="B10" s="875"/>
      <c r="C10" s="312" t="s">
        <v>225</v>
      </c>
      <c r="D10" s="313">
        <v>42.209725438306315</v>
      </c>
      <c r="E10" s="313">
        <v>42.29838195948529</v>
      </c>
      <c r="F10" s="313">
        <v>42.40937725911391</v>
      </c>
      <c r="G10" s="313">
        <v>42.462521504055047</v>
      </c>
      <c r="H10" s="313">
        <v>40.930955818901069</v>
      </c>
      <c r="I10" s="313">
        <v>29.726054492409631</v>
      </c>
      <c r="J10" s="313">
        <v>13.11597578015836</v>
      </c>
      <c r="K10" s="313">
        <v>17.730317199545055</v>
      </c>
      <c r="L10" s="314">
        <v>38.694088454782857</v>
      </c>
    </row>
    <row r="11" spans="2:12" s="309" customFormat="1" ht="20.100000000000001" customHeight="1" x14ac:dyDescent="0.2">
      <c r="B11" s="867" t="s">
        <v>226</v>
      </c>
      <c r="C11" s="312" t="s">
        <v>224</v>
      </c>
      <c r="D11" s="313">
        <v>38.51393575803025</v>
      </c>
      <c r="E11" s="313">
        <v>39.490534521158125</v>
      </c>
      <c r="F11" s="313">
        <v>39.826785490146854</v>
      </c>
      <c r="G11" s="313">
        <v>38.857522417801391</v>
      </c>
      <c r="H11" s="313">
        <v>37.626970227670753</v>
      </c>
      <c r="I11" s="313">
        <v>35.33541341653666</v>
      </c>
      <c r="J11" s="313">
        <v>32.969576719576722</v>
      </c>
      <c r="K11" s="313">
        <v>21.237113402061855</v>
      </c>
      <c r="L11" s="314">
        <v>37.303543117115872</v>
      </c>
    </row>
    <row r="12" spans="2:12" s="309" customFormat="1" ht="20.100000000000001" customHeight="1" x14ac:dyDescent="0.2">
      <c r="B12" s="875"/>
      <c r="C12" s="312" t="s">
        <v>225</v>
      </c>
      <c r="D12" s="313">
        <v>39.968202264619201</v>
      </c>
      <c r="E12" s="313">
        <v>43.789994182664337</v>
      </c>
      <c r="F12" s="313">
        <v>43.292751662721223</v>
      </c>
      <c r="G12" s="313">
        <v>42.839829048925175</v>
      </c>
      <c r="H12" s="313">
        <v>35.57486410805469</v>
      </c>
      <c r="I12" s="313">
        <v>31.918172901779457</v>
      </c>
      <c r="J12" s="313">
        <v>33.187632576974998</v>
      </c>
      <c r="K12" s="313">
        <v>46.308332724749874</v>
      </c>
      <c r="L12" s="314">
        <v>38.631456289813997</v>
      </c>
    </row>
    <row r="13" spans="2:12" s="309" customFormat="1" ht="20.100000000000001" customHeight="1" x14ac:dyDescent="0.2">
      <c r="B13" s="867" t="s">
        <v>227</v>
      </c>
      <c r="C13" s="312" t="s">
        <v>224</v>
      </c>
      <c r="D13" s="313">
        <v>43.461959068895482</v>
      </c>
      <c r="E13" s="313">
        <v>45.046122309531945</v>
      </c>
      <c r="F13" s="313">
        <v>45.071868583162214</v>
      </c>
      <c r="G13" s="313">
        <v>45.41742680913908</v>
      </c>
      <c r="H13" s="313">
        <v>46.553007478821819</v>
      </c>
      <c r="I13" s="313">
        <v>45.086842731382347</v>
      </c>
      <c r="J13" s="313">
        <v>45.769923089510719</v>
      </c>
      <c r="K13" s="313">
        <v>30.974930362116993</v>
      </c>
      <c r="L13" s="314">
        <v>44.898000403958797</v>
      </c>
    </row>
    <row r="14" spans="2:12" s="309" customFormat="1" ht="20.100000000000001" customHeight="1" x14ac:dyDescent="0.2">
      <c r="B14" s="875"/>
      <c r="C14" s="312" t="s">
        <v>225</v>
      </c>
      <c r="D14" s="313">
        <v>57.706750502139549</v>
      </c>
      <c r="E14" s="313">
        <v>62.272919307139837</v>
      </c>
      <c r="F14" s="313">
        <v>62.388602987322706</v>
      </c>
      <c r="G14" s="313">
        <v>61.055320529282177</v>
      </c>
      <c r="H14" s="313">
        <v>57.839534982392124</v>
      </c>
      <c r="I14" s="313">
        <v>53.479925782637871</v>
      </c>
      <c r="J14" s="313">
        <v>47.561809830939119</v>
      </c>
      <c r="K14" s="313">
        <v>9.0274250888776031</v>
      </c>
      <c r="L14" s="314">
        <v>55.288524301497041</v>
      </c>
    </row>
    <row r="15" spans="2:12" s="309" customFormat="1" ht="20.100000000000001" customHeight="1" x14ac:dyDescent="0.2">
      <c r="B15" s="867" t="s">
        <v>228</v>
      </c>
      <c r="C15" s="312" t="s">
        <v>224</v>
      </c>
      <c r="D15" s="313">
        <v>42.8010906430804</v>
      </c>
      <c r="E15" s="313">
        <v>41.893414909032359</v>
      </c>
      <c r="F15" s="313">
        <v>41.874474642757079</v>
      </c>
      <c r="G15" s="313">
        <v>41.807062536989541</v>
      </c>
      <c r="H15" s="313">
        <v>44.703879362762983</v>
      </c>
      <c r="I15" s="313">
        <v>42.600227466590844</v>
      </c>
      <c r="J15" s="313">
        <v>39.919549477071605</v>
      </c>
      <c r="K15" s="313">
        <v>23.47406513872135</v>
      </c>
      <c r="L15" s="314">
        <v>42.119907790944779</v>
      </c>
    </row>
    <row r="16" spans="2:12" s="309" customFormat="1" ht="20.100000000000001" customHeight="1" x14ac:dyDescent="0.2">
      <c r="B16" s="875"/>
      <c r="C16" s="312" t="s">
        <v>225</v>
      </c>
      <c r="D16" s="313">
        <v>43.184959911528892</v>
      </c>
      <c r="E16" s="313">
        <v>40.750915750915752</v>
      </c>
      <c r="F16" s="313">
        <v>37.393713576000764</v>
      </c>
      <c r="G16" s="313">
        <v>37.595896811770587</v>
      </c>
      <c r="H16" s="313">
        <v>27.772128940064306</v>
      </c>
      <c r="I16" s="313">
        <v>20.726408901947302</v>
      </c>
      <c r="J16" s="313">
        <v>22.297348628732053</v>
      </c>
      <c r="K16" s="313">
        <v>16.240039489457725</v>
      </c>
      <c r="L16" s="314">
        <v>30.235764637130647</v>
      </c>
    </row>
    <row r="17" spans="2:12" s="309" customFormat="1" ht="20.100000000000001" customHeight="1" x14ac:dyDescent="0.2">
      <c r="B17" s="867" t="s">
        <v>229</v>
      </c>
      <c r="C17" s="312" t="s">
        <v>224</v>
      </c>
      <c r="D17" s="313">
        <v>51.969546507778887</v>
      </c>
      <c r="E17" s="313">
        <v>55.706713780918726</v>
      </c>
      <c r="F17" s="313">
        <v>56.700860357379227</v>
      </c>
      <c r="G17" s="313">
        <v>58.894903864103043</v>
      </c>
      <c r="H17" s="313">
        <v>57.023720546005272</v>
      </c>
      <c r="I17" s="313">
        <v>48.307021188201084</v>
      </c>
      <c r="J17" s="313">
        <v>41.065830721003131</v>
      </c>
      <c r="K17" s="313">
        <v>25.865522174535048</v>
      </c>
      <c r="L17" s="314">
        <v>53.617881852048967</v>
      </c>
    </row>
    <row r="18" spans="2:12" s="309" customFormat="1" ht="20.100000000000001" customHeight="1" x14ac:dyDescent="0.2">
      <c r="B18" s="868"/>
      <c r="C18" s="315" t="s">
        <v>225</v>
      </c>
      <c r="D18" s="316">
        <v>53.823308527343485</v>
      </c>
      <c r="E18" s="316">
        <v>63.231783019768883</v>
      </c>
      <c r="F18" s="316">
        <v>62.937525858502276</v>
      </c>
      <c r="G18" s="316">
        <v>57.141533042914084</v>
      </c>
      <c r="H18" s="316">
        <v>43.940002923121895</v>
      </c>
      <c r="I18" s="316">
        <v>31.550587099887405</v>
      </c>
      <c r="J18" s="316">
        <v>26.987569867356303</v>
      </c>
      <c r="K18" s="316">
        <v>14.346266710140201</v>
      </c>
      <c r="L18" s="317">
        <v>45.553679227062709</v>
      </c>
    </row>
  </sheetData>
  <mergeCells count="8">
    <mergeCell ref="B17:B18"/>
    <mergeCell ref="B5:C6"/>
    <mergeCell ref="D5:L5"/>
    <mergeCell ref="B9:B10"/>
    <mergeCell ref="B11:B12"/>
    <mergeCell ref="B13:B14"/>
    <mergeCell ref="B15:B1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8063E99-4596-4274-A003-5709D8CA030F}">
            <xm:f>Sheet1!$D$4</xm:f>
            <xm:f>Sheet1!$E$4</xm:f>
            <x14:dxf>
              <numFmt numFmtId="173" formatCode="&quot;&lt; 1&quot;"/>
            </x14:dxf>
          </x14:cfRule>
          <xm:sqref>D7:L18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1" max="1" width="9" style="149"/>
    <col min="2" max="2" width="20.625" style="149" customWidth="1"/>
    <col min="3" max="4" width="12.625" style="149" customWidth="1"/>
    <col min="5" max="5" width="6.625" style="149" customWidth="1"/>
    <col min="6" max="7" width="12.625" style="149" customWidth="1"/>
    <col min="8" max="8" width="6.625" style="149" customWidth="1"/>
    <col min="9" max="10" width="12.625" style="149" customWidth="1"/>
    <col min="11" max="11" width="6.625" style="149" customWidth="1"/>
    <col min="12" max="13" width="12.625" style="149" customWidth="1"/>
    <col min="14" max="14" width="6.625" style="149" customWidth="1"/>
    <col min="15" max="16" width="12.625" style="149" customWidth="1"/>
    <col min="17" max="17" width="6.625" style="149" customWidth="1"/>
    <col min="18" max="19" width="12.625" style="149" customWidth="1"/>
    <col min="20" max="20" width="6.625" style="149" customWidth="1"/>
    <col min="21" max="16384" width="9" style="149"/>
  </cols>
  <sheetData>
    <row r="3" spans="2:20" ht="15" customHeight="1" x14ac:dyDescent="0.2">
      <c r="B3" s="149" t="s">
        <v>183</v>
      </c>
      <c r="C3" s="149" t="s">
        <v>488</v>
      </c>
    </row>
    <row r="5" spans="2:20" ht="15" customHeight="1" x14ac:dyDescent="0.2">
      <c r="B5" s="876" t="s">
        <v>214</v>
      </c>
      <c r="C5" s="878" t="s">
        <v>332</v>
      </c>
      <c r="D5" s="878"/>
      <c r="E5" s="878"/>
      <c r="F5" s="878" t="s">
        <v>223</v>
      </c>
      <c r="G5" s="878"/>
      <c r="H5" s="878"/>
      <c r="I5" s="878" t="s">
        <v>226</v>
      </c>
      <c r="J5" s="878"/>
      <c r="K5" s="878"/>
      <c r="L5" s="878" t="s">
        <v>227</v>
      </c>
      <c r="M5" s="878"/>
      <c r="N5" s="878"/>
      <c r="O5" s="878" t="s">
        <v>228</v>
      </c>
      <c r="P5" s="878"/>
      <c r="Q5" s="878"/>
      <c r="R5" s="878" t="s">
        <v>229</v>
      </c>
      <c r="S5" s="878"/>
      <c r="T5" s="879"/>
    </row>
    <row r="6" spans="2:20" ht="15" customHeight="1" x14ac:dyDescent="0.2">
      <c r="B6" s="877"/>
      <c r="C6" s="38" t="s">
        <v>78</v>
      </c>
      <c r="D6" s="880" t="s">
        <v>79</v>
      </c>
      <c r="E6" s="880"/>
      <c r="F6" s="38" t="s">
        <v>78</v>
      </c>
      <c r="G6" s="880" t="s">
        <v>79</v>
      </c>
      <c r="H6" s="880"/>
      <c r="I6" s="38" t="s">
        <v>78</v>
      </c>
      <c r="J6" s="880" t="s">
        <v>79</v>
      </c>
      <c r="K6" s="880"/>
      <c r="L6" s="38" t="s">
        <v>78</v>
      </c>
      <c r="M6" s="880" t="s">
        <v>79</v>
      </c>
      <c r="N6" s="880"/>
      <c r="O6" s="38" t="s">
        <v>78</v>
      </c>
      <c r="P6" s="880" t="s">
        <v>79</v>
      </c>
      <c r="Q6" s="880"/>
      <c r="R6" s="38" t="s">
        <v>78</v>
      </c>
      <c r="S6" s="880" t="s">
        <v>79</v>
      </c>
      <c r="T6" s="881"/>
    </row>
    <row r="7" spans="2:20" ht="30" customHeight="1" x14ac:dyDescent="0.2">
      <c r="B7" s="877"/>
      <c r="C7" s="864" t="s">
        <v>326</v>
      </c>
      <c r="D7" s="864"/>
      <c r="E7" s="150" t="s">
        <v>82</v>
      </c>
      <c r="F7" s="864" t="s">
        <v>326</v>
      </c>
      <c r="G7" s="864"/>
      <c r="H7" s="150" t="s">
        <v>82</v>
      </c>
      <c r="I7" s="864" t="s">
        <v>326</v>
      </c>
      <c r="J7" s="864"/>
      <c r="K7" s="150" t="s">
        <v>82</v>
      </c>
      <c r="L7" s="864" t="s">
        <v>326</v>
      </c>
      <c r="M7" s="864"/>
      <c r="N7" s="150" t="s">
        <v>82</v>
      </c>
      <c r="O7" s="864" t="s">
        <v>326</v>
      </c>
      <c r="P7" s="864"/>
      <c r="Q7" s="150" t="s">
        <v>82</v>
      </c>
      <c r="R7" s="864" t="s">
        <v>326</v>
      </c>
      <c r="S7" s="864"/>
      <c r="T7" s="151" t="s">
        <v>82</v>
      </c>
    </row>
    <row r="8" spans="2:20" ht="15" customHeight="1" x14ac:dyDescent="0.2">
      <c r="B8" s="152" t="str">
        <f>Index!$B$4</f>
        <v>Yorkshire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2:20" ht="15" customHeight="1" x14ac:dyDescent="0.2">
      <c r="B9" s="193" t="s">
        <v>215</v>
      </c>
      <c r="C9" s="194">
        <f>'Section 9 chart data'!$C$114</f>
        <v>15.823</v>
      </c>
      <c r="D9" s="194">
        <f>'Section 9 chart data'!$C$128</f>
        <v>44.212000000000003</v>
      </c>
      <c r="E9" s="154">
        <f>'Section 9 chart data'!$D$128</f>
        <v>11.11</v>
      </c>
      <c r="F9" s="194">
        <f>'Section 9 chart data'!$D$114</f>
        <v>14.308999999999999</v>
      </c>
      <c r="G9" s="194">
        <f>'Section 9 chart data'!$E$128</f>
        <v>30.23</v>
      </c>
      <c r="H9" s="154">
        <f>'Section 9 chart data'!$F$128</f>
        <v>10.6</v>
      </c>
      <c r="I9" s="194">
        <f>'Section 9 chart data'!$E$114</f>
        <v>16.001999999999999</v>
      </c>
      <c r="J9" s="194">
        <f>'Section 9 chart data'!$G$128</f>
        <v>25.788</v>
      </c>
      <c r="K9" s="154">
        <f>'Section 9 chart data'!$H$128</f>
        <v>12.93</v>
      </c>
      <c r="L9" s="194">
        <f>'Section 9 chart data'!$F$114</f>
        <v>12.802</v>
      </c>
      <c r="M9" s="194">
        <f>'Section 9 chart data'!$I$128</f>
        <v>22.902000000000001</v>
      </c>
      <c r="N9" s="154">
        <f>'Section 9 chart data'!$J$128</f>
        <v>14.89</v>
      </c>
      <c r="O9" s="194">
        <f>'Section 9 chart data'!$G$114</f>
        <v>15.037000000000001</v>
      </c>
      <c r="P9" s="194">
        <f>'Section 9 chart data'!$K$128</f>
        <v>21.702000000000002</v>
      </c>
      <c r="Q9" s="154">
        <f>'Section 9 chart data'!$L$128</f>
        <v>16.37</v>
      </c>
      <c r="R9" s="194">
        <f>'Section 9 chart data'!$H$114</f>
        <v>18.126000000000001</v>
      </c>
      <c r="S9" s="194">
        <f>'Section 9 chart data'!$M$128</f>
        <v>29.294</v>
      </c>
      <c r="T9" s="160">
        <f>'Section 9 chart data'!$N$128</f>
        <v>14.82</v>
      </c>
    </row>
    <row r="10" spans="2:20" ht="15" customHeight="1" x14ac:dyDescent="0.2">
      <c r="B10" s="159" t="s">
        <v>216</v>
      </c>
      <c r="C10" s="194">
        <f>'Section 9 chart data'!$C$115</f>
        <v>7.1479999999999997</v>
      </c>
      <c r="D10" s="194">
        <f>'Section 9 chart data'!$C$129</f>
        <v>17.948</v>
      </c>
      <c r="E10" s="154">
        <f>'Section 9 chart data'!$D$129</f>
        <v>12.22</v>
      </c>
      <c r="F10" s="194">
        <f>'Section 9 chart data'!$D$115</f>
        <v>6.774</v>
      </c>
      <c r="G10" s="194">
        <f>'Section 9 chart data'!$E$129</f>
        <v>15.698</v>
      </c>
      <c r="H10" s="154">
        <f>'Section 9 chart data'!$F$129</f>
        <v>11.85</v>
      </c>
      <c r="I10" s="194">
        <f>'Section 9 chart data'!$E$115</f>
        <v>7.1840000000000002</v>
      </c>
      <c r="J10" s="194">
        <f>'Section 9 chart data'!$G$129</f>
        <v>13.752000000000001</v>
      </c>
      <c r="K10" s="154">
        <f>'Section 9 chart data'!$H$129</f>
        <v>14.59</v>
      </c>
      <c r="L10" s="194">
        <f>'Section 9 chart data'!$F$115</f>
        <v>5.8540000000000001</v>
      </c>
      <c r="M10" s="194">
        <f>'Section 9 chart data'!$I$129</f>
        <v>11.835000000000001</v>
      </c>
      <c r="N10" s="154">
        <f>'Section 9 chart data'!$J$129</f>
        <v>16.97</v>
      </c>
      <c r="O10" s="194">
        <f>'Section 9 chart data'!$G$115</f>
        <v>6.2110000000000003</v>
      </c>
      <c r="P10" s="194">
        <f>'Section 9 chart data'!$K$129</f>
        <v>8.7360000000000007</v>
      </c>
      <c r="Q10" s="154">
        <f>'Section 9 chart data'!$L$129</f>
        <v>20.29</v>
      </c>
      <c r="R10" s="194">
        <f>'Section 9 chart data'!$H$115</f>
        <v>5.66</v>
      </c>
      <c r="S10" s="194">
        <f>'Section 9 chart data'!$M$129</f>
        <v>10.471</v>
      </c>
      <c r="T10" s="160">
        <f>'Section 9 chart data'!$N$129</f>
        <v>23.32</v>
      </c>
    </row>
    <row r="11" spans="2:20" ht="15" customHeight="1" x14ac:dyDescent="0.2">
      <c r="B11" s="159" t="s">
        <v>217</v>
      </c>
      <c r="C11" s="194">
        <f>'Section 9 chart data'!$C$116</f>
        <v>7.827</v>
      </c>
      <c r="D11" s="194">
        <f>'Section 9 chart data'!$C$130</f>
        <v>20.533999999999999</v>
      </c>
      <c r="E11" s="154">
        <f>'Section 9 chart data'!$D$130</f>
        <v>12.83</v>
      </c>
      <c r="F11" s="194">
        <f>'Section 9 chart data'!$D$116</f>
        <v>7.7510000000000003</v>
      </c>
      <c r="G11" s="194">
        <f>'Section 9 chart data'!$E$130</f>
        <v>19.366</v>
      </c>
      <c r="H11" s="154">
        <f>'Section 9 chart data'!$F$130</f>
        <v>12.88</v>
      </c>
      <c r="I11" s="194">
        <f>'Section 9 chart data'!$E$116</f>
        <v>7.9669999999999996</v>
      </c>
      <c r="J11" s="194">
        <f>'Section 9 chart data'!$G$130</f>
        <v>17.742000000000001</v>
      </c>
      <c r="K11" s="154">
        <f>'Section 9 chart data'!$H$130</f>
        <v>15.78</v>
      </c>
      <c r="L11" s="194">
        <f>'Section 9 chart data'!$F$116</f>
        <v>6.8179999999999996</v>
      </c>
      <c r="M11" s="194">
        <f>'Section 9 chart data'!$I$130</f>
        <v>15.933999999999999</v>
      </c>
      <c r="N11" s="154">
        <f>'Section 9 chart data'!$J$130</f>
        <v>18.16</v>
      </c>
      <c r="O11" s="194">
        <f>'Section 9 chart data'!$G$116</f>
        <v>7.1379999999999999</v>
      </c>
      <c r="P11" s="194">
        <f>'Section 9 chart data'!$K$130</f>
        <v>10.467000000000001</v>
      </c>
      <c r="Q11" s="154">
        <f>'Section 9 chart data'!$L$130</f>
        <v>19.37</v>
      </c>
      <c r="R11" s="194">
        <f>'Section 9 chart data'!$H$116</f>
        <v>6.0439999999999996</v>
      </c>
      <c r="S11" s="194">
        <f>'Section 9 chart data'!$M$130</f>
        <v>12.085000000000001</v>
      </c>
      <c r="T11" s="160">
        <f>'Section 9 chart data'!$N$130</f>
        <v>25.74</v>
      </c>
    </row>
    <row r="12" spans="2:20" ht="15" customHeight="1" x14ac:dyDescent="0.2">
      <c r="B12" s="159" t="s">
        <v>218</v>
      </c>
      <c r="C12" s="194">
        <f>'Section 9 chart data'!$C$117</f>
        <v>24.216999999999999</v>
      </c>
      <c r="D12" s="194">
        <f>'Section 9 chart data'!$C$131</f>
        <v>69.203000000000003</v>
      </c>
      <c r="E12" s="154">
        <f>'Section 9 chart data'!$D$131</f>
        <v>14.15</v>
      </c>
      <c r="F12" s="194">
        <f>'Section 9 chart data'!$D$117</f>
        <v>26.006</v>
      </c>
      <c r="G12" s="194">
        <f>'Section 9 chart data'!$E$131</f>
        <v>81.38</v>
      </c>
      <c r="H12" s="154">
        <f>'Section 9 chart data'!$F$131</f>
        <v>15.47</v>
      </c>
      <c r="I12" s="194">
        <f>'Section 9 chart data'!$E$117</f>
        <v>27.099</v>
      </c>
      <c r="J12" s="194">
        <f>'Section 9 chart data'!$G$131</f>
        <v>78.385000000000005</v>
      </c>
      <c r="K12" s="154">
        <f>'Section 9 chart data'!$H$131</f>
        <v>15.31</v>
      </c>
      <c r="L12" s="194">
        <f>'Section 9 chart data'!$F$117</f>
        <v>23.021999999999998</v>
      </c>
      <c r="M12" s="194">
        <f>'Section 9 chart data'!$I$131</f>
        <v>73.986999999999995</v>
      </c>
      <c r="N12" s="154">
        <f>'Section 9 chart data'!$J$131</f>
        <v>17.77</v>
      </c>
      <c r="O12" s="194">
        <f>'Section 9 chart data'!$G$117</f>
        <v>25.344999999999999</v>
      </c>
      <c r="P12" s="194">
        <f>'Section 9 chart data'!$K$131</f>
        <v>46.012999999999998</v>
      </c>
      <c r="Q12" s="154">
        <f>'Section 9 chart data'!$L$131</f>
        <v>18.87</v>
      </c>
      <c r="R12" s="194">
        <f>'Section 9 chart data'!$H$117</f>
        <v>21.428000000000001</v>
      </c>
      <c r="S12" s="194">
        <f>'Section 9 chart data'!$M$131</f>
        <v>43.155999999999999</v>
      </c>
      <c r="T12" s="160">
        <f>'Section 9 chart data'!$N$131</f>
        <v>24.41</v>
      </c>
    </row>
    <row r="13" spans="2:20" ht="15" customHeight="1" x14ac:dyDescent="0.2">
      <c r="B13" s="159" t="s">
        <v>219</v>
      </c>
      <c r="C13" s="194">
        <f>'Section 9 chart data'!$C$118</f>
        <v>26.07</v>
      </c>
      <c r="D13" s="194">
        <f>'Section 9 chart data'!$C$132</f>
        <v>75.125</v>
      </c>
      <c r="E13" s="154">
        <f>'Section 9 chart data'!$D$132</f>
        <v>13.37</v>
      </c>
      <c r="F13" s="194">
        <f>'Section 9 chart data'!$D$118</f>
        <v>29.533000000000001</v>
      </c>
      <c r="G13" s="194">
        <f>'Section 9 chart data'!$E$132</f>
        <v>117.041</v>
      </c>
      <c r="H13" s="154">
        <f>'Section 9 chart data'!$F$132</f>
        <v>20.61</v>
      </c>
      <c r="I13" s="194">
        <f>'Section 9 chart data'!$E$118</f>
        <v>34.26</v>
      </c>
      <c r="J13" s="194">
        <f>'Section 9 chart data'!$G$132</f>
        <v>97.135999999999996</v>
      </c>
      <c r="K13" s="154">
        <f>'Section 9 chart data'!$H$132</f>
        <v>12.03</v>
      </c>
      <c r="L13" s="194">
        <f>'Section 9 chart data'!$F$118</f>
        <v>28.213000000000001</v>
      </c>
      <c r="M13" s="194">
        <f>'Section 9 chart data'!$I$132</f>
        <v>117.845</v>
      </c>
      <c r="N13" s="154">
        <f>'Section 9 chart data'!$J$132</f>
        <v>21.34</v>
      </c>
      <c r="O13" s="194">
        <f>'Section 9 chart data'!$G$118</f>
        <v>32.892000000000003</v>
      </c>
      <c r="P13" s="194">
        <f>'Section 9 chart data'!$K$132</f>
        <v>72.778000000000006</v>
      </c>
      <c r="Q13" s="154">
        <f>'Section 9 chart data'!$L$132</f>
        <v>15.56</v>
      </c>
      <c r="R13" s="194">
        <f>'Section 9 chart data'!$H$118</f>
        <v>25.420999999999999</v>
      </c>
      <c r="S13" s="194">
        <f>'Section 9 chart data'!$M$132</f>
        <v>54.735999999999997</v>
      </c>
      <c r="T13" s="160">
        <f>'Section 9 chart data'!$N$132</f>
        <v>19.22</v>
      </c>
    </row>
    <row r="14" spans="2:20" ht="15" customHeight="1" x14ac:dyDescent="0.2">
      <c r="B14" s="159" t="s">
        <v>220</v>
      </c>
      <c r="C14" s="194">
        <f>'Section 9 chart data'!$C$119</f>
        <v>11.183999999999999</v>
      </c>
      <c r="D14" s="194">
        <f>'Section 9 chart data'!$C$133</f>
        <v>26.788</v>
      </c>
      <c r="E14" s="154">
        <f>'Section 9 chart data'!$D$133</f>
        <v>16.62</v>
      </c>
      <c r="F14" s="194">
        <f>'Section 9 chart data'!$D$119</f>
        <v>11.804</v>
      </c>
      <c r="G14" s="194">
        <f>'Section 9 chart data'!$E$133</f>
        <v>40.445999999999998</v>
      </c>
      <c r="H14" s="154">
        <f>'Section 9 chart data'!$F$133</f>
        <v>20.53</v>
      </c>
      <c r="I14" s="194">
        <f>'Section 9 chart data'!$E$119</f>
        <v>14.102</v>
      </c>
      <c r="J14" s="194">
        <f>'Section 9 chart data'!$G$133</f>
        <v>35.685000000000002</v>
      </c>
      <c r="K14" s="154">
        <f>'Section 9 chart data'!$H$133</f>
        <v>15.31</v>
      </c>
      <c r="L14" s="194">
        <f>'Section 9 chart data'!$F$119</f>
        <v>12.609</v>
      </c>
      <c r="M14" s="194">
        <f>'Section 9 chart data'!$I$133</f>
        <v>50.661999999999999</v>
      </c>
      <c r="N14" s="154">
        <f>'Section 9 chart data'!$J$133</f>
        <v>21.07</v>
      </c>
      <c r="O14" s="194">
        <f>'Section 9 chart data'!$G$119</f>
        <v>14.068</v>
      </c>
      <c r="P14" s="194">
        <f>'Section 9 chart data'!$K$133</f>
        <v>31.992999999999999</v>
      </c>
      <c r="Q14" s="154">
        <f>'Section 9 chart data'!$L$133</f>
        <v>14.9</v>
      </c>
      <c r="R14" s="194">
        <f>'Section 9 chart data'!$H$119</f>
        <v>9.6280000000000001</v>
      </c>
      <c r="S14" s="194">
        <f>'Section 9 chart data'!$M$133</f>
        <v>24.867999999999999</v>
      </c>
      <c r="T14" s="160">
        <f>'Section 9 chart data'!$N$133</f>
        <v>19.39</v>
      </c>
    </row>
    <row r="15" spans="2:20" ht="15" customHeight="1" x14ac:dyDescent="0.2">
      <c r="B15" s="159" t="s">
        <v>221</v>
      </c>
      <c r="C15" s="194">
        <f>'Section 9 chart data'!$C$120</f>
        <v>5.2309999999999999</v>
      </c>
      <c r="D15" s="194">
        <f>'Section 9 chart data'!$C$134</f>
        <v>11</v>
      </c>
      <c r="E15" s="154">
        <f>'Section 9 chart data'!$D$134</f>
        <v>21.86</v>
      </c>
      <c r="F15" s="194">
        <f>'Section 9 chart data'!$D$120</f>
        <v>5.117</v>
      </c>
      <c r="G15" s="194">
        <f>'Section 9 chart data'!$E$134</f>
        <v>10.734999999999999</v>
      </c>
      <c r="H15" s="154">
        <f>'Section 9 chart data'!$F$134</f>
        <v>15.16</v>
      </c>
      <c r="I15" s="194">
        <f>'Section 9 chart data'!$E$120</f>
        <v>6.048</v>
      </c>
      <c r="J15" s="194">
        <f>'Section 9 chart data'!$G$134</f>
        <v>15.557</v>
      </c>
      <c r="K15" s="154">
        <f>'Section 9 chart data'!$H$134</f>
        <v>19.899999999999999</v>
      </c>
      <c r="L15" s="194">
        <f>'Section 9 chart data'!$F$120</f>
        <v>6.1109999999999998</v>
      </c>
      <c r="M15" s="194">
        <f>'Section 9 chart data'!$I$134</f>
        <v>20.466000000000001</v>
      </c>
      <c r="N15" s="154">
        <f>'Section 9 chart data'!$J$134</f>
        <v>19.54</v>
      </c>
      <c r="O15" s="194">
        <f>'Section 9 chart data'!$G$120</f>
        <v>6.2149999999999999</v>
      </c>
      <c r="P15" s="194">
        <f>'Section 9 chart data'!$K$134</f>
        <v>13.163</v>
      </c>
      <c r="Q15" s="154">
        <f>'Section 9 chart data'!$L$134</f>
        <v>15.5</v>
      </c>
      <c r="R15" s="194">
        <f>'Section 9 chart data'!$H$120</f>
        <v>4.1470000000000002</v>
      </c>
      <c r="S15" s="194">
        <f>'Section 9 chart data'!$M$134</f>
        <v>11.987</v>
      </c>
      <c r="T15" s="160">
        <f>'Section 9 chart data'!$N$134</f>
        <v>23.72</v>
      </c>
    </row>
    <row r="16" spans="2:20" ht="15" customHeight="1" x14ac:dyDescent="0.2">
      <c r="B16" s="159" t="s">
        <v>222</v>
      </c>
      <c r="C16" s="194">
        <f>'Section 9 chart data'!$C$121</f>
        <v>2.9470000000000001</v>
      </c>
      <c r="D16" s="194">
        <f>'Section 9 chart data'!$C$135</f>
        <v>8.4359999999999999</v>
      </c>
      <c r="E16" s="154">
        <f>'Section 9 chart data'!$D$135</f>
        <v>31.82</v>
      </c>
      <c r="F16" s="194">
        <f>'Section 9 chart data'!$D$121</f>
        <v>2.573</v>
      </c>
      <c r="G16" s="194">
        <f>'Section 9 chart data'!$E$135</f>
        <v>7.9130000000000003</v>
      </c>
      <c r="H16" s="154">
        <f>'Section 9 chart data'!$F$135</f>
        <v>20.84</v>
      </c>
      <c r="I16" s="194">
        <f>'Section 9 chart data'!$E$121</f>
        <v>3.395</v>
      </c>
      <c r="J16" s="194">
        <f>'Section 9 chart data'!$G$135</f>
        <v>13.693</v>
      </c>
      <c r="K16" s="154">
        <f>'Section 9 chart data'!$H$135</f>
        <v>26.95</v>
      </c>
      <c r="L16" s="194">
        <f>'Section 9 chart data'!$F$121</f>
        <v>3.59</v>
      </c>
      <c r="M16" s="194">
        <f>'Section 9 chart data'!$I$135</f>
        <v>15.752000000000001</v>
      </c>
      <c r="N16" s="154">
        <f>'Section 9 chart data'!$J$135</f>
        <v>27.25</v>
      </c>
      <c r="O16" s="194">
        <f>'Section 9 chart data'!$G$121</f>
        <v>4.1449999999999996</v>
      </c>
      <c r="P16" s="194">
        <f>'Section 9 chart data'!$K$135</f>
        <v>14.180999999999999</v>
      </c>
      <c r="Q16" s="154">
        <f>'Section 9 chart data'!$L$135</f>
        <v>26.37</v>
      </c>
      <c r="R16" s="194">
        <f>'Section 9 chart data'!$H$121</f>
        <v>3.4950000000000001</v>
      </c>
      <c r="S16" s="194">
        <f>'Section 9 chart data'!$M$135</f>
        <v>15.335000000000001</v>
      </c>
      <c r="T16" s="160">
        <f>'Section 9 chart data'!$N$135</f>
        <v>29.94</v>
      </c>
    </row>
    <row r="17" spans="2:20" ht="15" customHeight="1" x14ac:dyDescent="0.2">
      <c r="B17" s="195" t="s">
        <v>80</v>
      </c>
      <c r="C17" s="196">
        <f>'Section 9 chart data'!$C$122</f>
        <v>100.446</v>
      </c>
      <c r="D17" s="196">
        <f>'Section 9 chart data'!$C$136</f>
        <v>273.24700000000001</v>
      </c>
      <c r="E17" s="197">
        <f>'Section 9 chart data'!$D$136</f>
        <v>10.98</v>
      </c>
      <c r="F17" s="196">
        <f>'Section 9 chart data'!$D$122</f>
        <v>103.867</v>
      </c>
      <c r="G17" s="196">
        <f>'Section 9 chart data'!$E$136</f>
        <v>322.80900000000003</v>
      </c>
      <c r="H17" s="197">
        <f>'Section 9 chart data'!$F$136</f>
        <v>15.41</v>
      </c>
      <c r="I17" s="196">
        <f>'Section 9 chart data'!$E$122</f>
        <v>116.056</v>
      </c>
      <c r="J17" s="196">
        <f>'Section 9 chart data'!$G$136</f>
        <v>297.791</v>
      </c>
      <c r="K17" s="197">
        <f>'Section 9 chart data'!$H$136</f>
        <v>11.33</v>
      </c>
      <c r="L17" s="196">
        <f>'Section 9 chart data'!$F$122</f>
        <v>99.02</v>
      </c>
      <c r="M17" s="196">
        <f>'Section 9 chart data'!$I$136</f>
        <v>329.38299999999998</v>
      </c>
      <c r="N17" s="197">
        <f>'Section 9 chart data'!$J$136</f>
        <v>17.11</v>
      </c>
      <c r="O17" s="196">
        <f>'Section 9 chart data'!$G$122</f>
        <v>111.05200000000001</v>
      </c>
      <c r="P17" s="196">
        <f>'Section 9 chart data'!$K$136</f>
        <v>219.03200000000001</v>
      </c>
      <c r="Q17" s="197">
        <f>'Section 9 chart data'!$L$136</f>
        <v>13.09</v>
      </c>
      <c r="R17" s="196">
        <f>'Section 9 chart data'!$H$122</f>
        <v>93.95</v>
      </c>
      <c r="S17" s="196">
        <f>'Section 9 chart data'!$M$136</f>
        <v>201.93100000000001</v>
      </c>
      <c r="T17" s="198">
        <f>'Section 9 chart data'!$N$136</f>
        <v>15.73</v>
      </c>
    </row>
    <row r="20" spans="2:20" ht="15" customHeight="1" x14ac:dyDescent="0.2">
      <c r="B20" s="876" t="s">
        <v>214</v>
      </c>
      <c r="C20" s="878" t="s">
        <v>332</v>
      </c>
      <c r="D20" s="878"/>
      <c r="E20" s="878"/>
      <c r="F20" s="878" t="s">
        <v>223</v>
      </c>
      <c r="G20" s="878"/>
      <c r="H20" s="879"/>
    </row>
    <row r="21" spans="2:20" ht="15" customHeight="1" x14ac:dyDescent="0.2">
      <c r="B21" s="877"/>
      <c r="C21" s="305" t="s">
        <v>78</v>
      </c>
      <c r="D21" s="880" t="s">
        <v>79</v>
      </c>
      <c r="E21" s="880"/>
      <c r="F21" s="305" t="s">
        <v>78</v>
      </c>
      <c r="G21" s="880" t="s">
        <v>79</v>
      </c>
      <c r="H21" s="881"/>
    </row>
    <row r="22" spans="2:20" ht="30" customHeight="1" x14ac:dyDescent="0.2">
      <c r="B22" s="877"/>
      <c r="C22" s="864" t="s">
        <v>326</v>
      </c>
      <c r="D22" s="864"/>
      <c r="E22" s="150" t="s">
        <v>82</v>
      </c>
      <c r="F22" s="864" t="s">
        <v>326</v>
      </c>
      <c r="G22" s="864"/>
      <c r="H22" s="151" t="s">
        <v>82</v>
      </c>
    </row>
    <row r="23" spans="2:20" ht="15" customHeight="1" x14ac:dyDescent="0.2">
      <c r="B23" s="152" t="str">
        <f>Index!$B$4</f>
        <v>Yorkshire</v>
      </c>
      <c r="C23" s="153"/>
      <c r="D23" s="153"/>
      <c r="E23" s="153"/>
      <c r="F23" s="153"/>
      <c r="G23" s="153"/>
      <c r="H23" s="153"/>
    </row>
    <row r="24" spans="2:20" ht="15" customHeight="1" x14ac:dyDescent="0.2">
      <c r="B24" s="193" t="s">
        <v>215</v>
      </c>
      <c r="C24" s="194">
        <f>$C$9</f>
        <v>15.823</v>
      </c>
      <c r="D24" s="194">
        <f>$D$9</f>
        <v>44.212000000000003</v>
      </c>
      <c r="E24" s="154">
        <f>$E$9</f>
        <v>11.11</v>
      </c>
      <c r="F24" s="194">
        <f>$F$9</f>
        <v>14.308999999999999</v>
      </c>
      <c r="G24" s="194">
        <f>$G$9</f>
        <v>30.23</v>
      </c>
      <c r="H24" s="160">
        <f>$H$9</f>
        <v>10.6</v>
      </c>
    </row>
    <row r="25" spans="2:20" ht="15" customHeight="1" x14ac:dyDescent="0.2">
      <c r="B25" s="159" t="s">
        <v>216</v>
      </c>
      <c r="C25" s="194">
        <f>$C$10</f>
        <v>7.1479999999999997</v>
      </c>
      <c r="D25" s="194">
        <f>$D$10</f>
        <v>17.948</v>
      </c>
      <c r="E25" s="154">
        <f>$E$10</f>
        <v>12.22</v>
      </c>
      <c r="F25" s="194">
        <f>$F$10</f>
        <v>6.774</v>
      </c>
      <c r="G25" s="194">
        <f>$G$10</f>
        <v>15.698</v>
      </c>
      <c r="H25" s="160">
        <f>$H$10</f>
        <v>11.85</v>
      </c>
    </row>
    <row r="26" spans="2:20" ht="15" customHeight="1" x14ac:dyDescent="0.2">
      <c r="B26" s="159" t="s">
        <v>217</v>
      </c>
      <c r="C26" s="194">
        <f>$C$11</f>
        <v>7.827</v>
      </c>
      <c r="D26" s="194">
        <f>$D$11</f>
        <v>20.533999999999999</v>
      </c>
      <c r="E26" s="154">
        <f>$E$11</f>
        <v>12.83</v>
      </c>
      <c r="F26" s="194">
        <f>$F$11</f>
        <v>7.7510000000000003</v>
      </c>
      <c r="G26" s="194">
        <f>$G$11</f>
        <v>19.366</v>
      </c>
      <c r="H26" s="160">
        <f>$H$11</f>
        <v>12.88</v>
      </c>
    </row>
    <row r="27" spans="2:20" ht="15" customHeight="1" x14ac:dyDescent="0.2">
      <c r="B27" s="159" t="s">
        <v>218</v>
      </c>
      <c r="C27" s="194">
        <f>$C$12</f>
        <v>24.216999999999999</v>
      </c>
      <c r="D27" s="194">
        <f>$D$12</f>
        <v>69.203000000000003</v>
      </c>
      <c r="E27" s="154">
        <f>$E$12</f>
        <v>14.15</v>
      </c>
      <c r="F27" s="194">
        <f>$F$12</f>
        <v>26.006</v>
      </c>
      <c r="G27" s="194">
        <f>$G$12</f>
        <v>81.38</v>
      </c>
      <c r="H27" s="160">
        <f>$H$12</f>
        <v>15.47</v>
      </c>
    </row>
    <row r="28" spans="2:20" ht="15" customHeight="1" x14ac:dyDescent="0.2">
      <c r="B28" s="159" t="s">
        <v>219</v>
      </c>
      <c r="C28" s="194">
        <f>$C$13</f>
        <v>26.07</v>
      </c>
      <c r="D28" s="194">
        <f>$D$13</f>
        <v>75.125</v>
      </c>
      <c r="E28" s="154">
        <f>$E$13</f>
        <v>13.37</v>
      </c>
      <c r="F28" s="194">
        <f>$F$13</f>
        <v>29.533000000000001</v>
      </c>
      <c r="G28" s="194">
        <f>$G$13</f>
        <v>117.041</v>
      </c>
      <c r="H28" s="160">
        <f>$H$13</f>
        <v>20.61</v>
      </c>
    </row>
    <row r="29" spans="2:20" ht="15" customHeight="1" x14ac:dyDescent="0.2">
      <c r="B29" s="159" t="s">
        <v>220</v>
      </c>
      <c r="C29" s="194">
        <f>$C$14</f>
        <v>11.183999999999999</v>
      </c>
      <c r="D29" s="194">
        <f>$D$14</f>
        <v>26.788</v>
      </c>
      <c r="E29" s="154">
        <f>$E$14</f>
        <v>16.62</v>
      </c>
      <c r="F29" s="194">
        <f>$F$14</f>
        <v>11.804</v>
      </c>
      <c r="G29" s="194">
        <f>$G$14</f>
        <v>40.445999999999998</v>
      </c>
      <c r="H29" s="160">
        <f>$H$14</f>
        <v>20.53</v>
      </c>
    </row>
    <row r="30" spans="2:20" ht="15" customHeight="1" x14ac:dyDescent="0.2">
      <c r="B30" s="159" t="s">
        <v>221</v>
      </c>
      <c r="C30" s="194">
        <f>$C$15</f>
        <v>5.2309999999999999</v>
      </c>
      <c r="D30" s="194">
        <f>$D$15</f>
        <v>11</v>
      </c>
      <c r="E30" s="154">
        <f>$E$15</f>
        <v>21.86</v>
      </c>
      <c r="F30" s="194">
        <f>$F$15</f>
        <v>5.117</v>
      </c>
      <c r="G30" s="194">
        <f>$G$15</f>
        <v>10.734999999999999</v>
      </c>
      <c r="H30" s="160">
        <f>$H$15</f>
        <v>15.16</v>
      </c>
    </row>
    <row r="31" spans="2:20" ht="15" customHeight="1" x14ac:dyDescent="0.2">
      <c r="B31" s="159" t="s">
        <v>222</v>
      </c>
      <c r="C31" s="194">
        <f>$C$16</f>
        <v>2.9470000000000001</v>
      </c>
      <c r="D31" s="194">
        <f>$D$16</f>
        <v>8.4359999999999999</v>
      </c>
      <c r="E31" s="154">
        <f>$E$16</f>
        <v>31.82</v>
      </c>
      <c r="F31" s="194">
        <f>$F$16</f>
        <v>2.573</v>
      </c>
      <c r="G31" s="194">
        <f>$G$16</f>
        <v>7.9130000000000003</v>
      </c>
      <c r="H31" s="160">
        <f>$H$16</f>
        <v>20.84</v>
      </c>
    </row>
    <row r="32" spans="2:20" ht="15" customHeight="1" x14ac:dyDescent="0.2">
      <c r="B32" s="195" t="s">
        <v>80</v>
      </c>
      <c r="C32" s="196">
        <f>$C$17</f>
        <v>100.446</v>
      </c>
      <c r="D32" s="196">
        <f>$D$17</f>
        <v>273.24700000000001</v>
      </c>
      <c r="E32" s="197">
        <f>$E$17</f>
        <v>10.98</v>
      </c>
      <c r="F32" s="196">
        <f>$F$17</f>
        <v>103.867</v>
      </c>
      <c r="G32" s="196">
        <f>$G$17</f>
        <v>322.80900000000003</v>
      </c>
      <c r="H32" s="198">
        <f>$H$17</f>
        <v>15.41</v>
      </c>
    </row>
    <row r="35" spans="2:8" ht="15" customHeight="1" x14ac:dyDescent="0.2">
      <c r="B35" s="876" t="s">
        <v>214</v>
      </c>
      <c r="C35" s="878" t="s">
        <v>226</v>
      </c>
      <c r="D35" s="878"/>
      <c r="E35" s="878"/>
      <c r="F35" s="878" t="s">
        <v>227</v>
      </c>
      <c r="G35" s="878"/>
      <c r="H35" s="879"/>
    </row>
    <row r="36" spans="2:8" ht="15" customHeight="1" x14ac:dyDescent="0.2">
      <c r="B36" s="877"/>
      <c r="C36" s="305" t="s">
        <v>78</v>
      </c>
      <c r="D36" s="880" t="s">
        <v>79</v>
      </c>
      <c r="E36" s="880"/>
      <c r="F36" s="305" t="s">
        <v>78</v>
      </c>
      <c r="G36" s="880" t="s">
        <v>79</v>
      </c>
      <c r="H36" s="881"/>
    </row>
    <row r="37" spans="2:8" ht="30" customHeight="1" x14ac:dyDescent="0.2">
      <c r="B37" s="877"/>
      <c r="C37" s="864" t="s">
        <v>326</v>
      </c>
      <c r="D37" s="864"/>
      <c r="E37" s="150" t="s">
        <v>82</v>
      </c>
      <c r="F37" s="864" t="s">
        <v>326</v>
      </c>
      <c r="G37" s="864"/>
      <c r="H37" s="151" t="s">
        <v>82</v>
      </c>
    </row>
    <row r="38" spans="2:8" ht="15" customHeight="1" x14ac:dyDescent="0.2">
      <c r="B38" s="152" t="str">
        <f>Index!$B$4</f>
        <v>Yorkshire</v>
      </c>
      <c r="C38" s="153"/>
      <c r="D38" s="153"/>
      <c r="E38" s="153"/>
      <c r="F38" s="153"/>
      <c r="G38" s="153"/>
      <c r="H38" s="153"/>
    </row>
    <row r="39" spans="2:8" ht="15" customHeight="1" x14ac:dyDescent="0.2">
      <c r="B39" s="193" t="s">
        <v>215</v>
      </c>
      <c r="C39" s="194">
        <f>$I$9</f>
        <v>16.001999999999999</v>
      </c>
      <c r="D39" s="194">
        <f>$J$9</f>
        <v>25.788</v>
      </c>
      <c r="E39" s="154">
        <f>$K$9</f>
        <v>12.93</v>
      </c>
      <c r="F39" s="194">
        <f>$L$9</f>
        <v>12.802</v>
      </c>
      <c r="G39" s="194">
        <f>$M$9</f>
        <v>22.902000000000001</v>
      </c>
      <c r="H39" s="160">
        <f>$N$9</f>
        <v>14.89</v>
      </c>
    </row>
    <row r="40" spans="2:8" ht="15" customHeight="1" x14ac:dyDescent="0.2">
      <c r="B40" s="159" t="s">
        <v>216</v>
      </c>
      <c r="C40" s="194">
        <f>$I$10</f>
        <v>7.1840000000000002</v>
      </c>
      <c r="D40" s="194">
        <f>$J$10</f>
        <v>13.752000000000001</v>
      </c>
      <c r="E40" s="154">
        <f>$K$10</f>
        <v>14.59</v>
      </c>
      <c r="F40" s="194">
        <f>$L$10</f>
        <v>5.8540000000000001</v>
      </c>
      <c r="G40" s="194">
        <f>$M$10</f>
        <v>11.835000000000001</v>
      </c>
      <c r="H40" s="160">
        <f>$N$10</f>
        <v>16.97</v>
      </c>
    </row>
    <row r="41" spans="2:8" ht="15" customHeight="1" x14ac:dyDescent="0.2">
      <c r="B41" s="159" t="s">
        <v>217</v>
      </c>
      <c r="C41" s="194">
        <f>$I$11</f>
        <v>7.9669999999999996</v>
      </c>
      <c r="D41" s="194">
        <f>$J$11</f>
        <v>17.742000000000001</v>
      </c>
      <c r="E41" s="154">
        <f>$K$11</f>
        <v>15.78</v>
      </c>
      <c r="F41" s="194">
        <f>$L$11</f>
        <v>6.8179999999999996</v>
      </c>
      <c r="G41" s="194">
        <f>$M$11</f>
        <v>15.933999999999999</v>
      </c>
      <c r="H41" s="160">
        <f>$N$11</f>
        <v>18.16</v>
      </c>
    </row>
    <row r="42" spans="2:8" ht="15" customHeight="1" x14ac:dyDescent="0.2">
      <c r="B42" s="159" t="s">
        <v>218</v>
      </c>
      <c r="C42" s="194">
        <f>$I$12</f>
        <v>27.099</v>
      </c>
      <c r="D42" s="194">
        <f>$J$12</f>
        <v>78.385000000000005</v>
      </c>
      <c r="E42" s="154">
        <f>$K$12</f>
        <v>15.31</v>
      </c>
      <c r="F42" s="194">
        <f>$L$12</f>
        <v>23.021999999999998</v>
      </c>
      <c r="G42" s="194">
        <f>$M$12</f>
        <v>73.986999999999995</v>
      </c>
      <c r="H42" s="160">
        <f>$N$12</f>
        <v>17.77</v>
      </c>
    </row>
    <row r="43" spans="2:8" ht="15" customHeight="1" x14ac:dyDescent="0.2">
      <c r="B43" s="159" t="s">
        <v>219</v>
      </c>
      <c r="C43" s="194">
        <f>$I$13</f>
        <v>34.26</v>
      </c>
      <c r="D43" s="194">
        <f>$J$13</f>
        <v>97.135999999999996</v>
      </c>
      <c r="E43" s="154">
        <f>$K$13</f>
        <v>12.03</v>
      </c>
      <c r="F43" s="194">
        <f>$L$13</f>
        <v>28.213000000000001</v>
      </c>
      <c r="G43" s="194">
        <f>$M$13</f>
        <v>117.845</v>
      </c>
      <c r="H43" s="160">
        <f>$N$13</f>
        <v>21.34</v>
      </c>
    </row>
    <row r="44" spans="2:8" ht="15" customHeight="1" x14ac:dyDescent="0.2">
      <c r="B44" s="159" t="s">
        <v>220</v>
      </c>
      <c r="C44" s="194">
        <f>$I$14</f>
        <v>14.102</v>
      </c>
      <c r="D44" s="194">
        <f>$J$14</f>
        <v>35.685000000000002</v>
      </c>
      <c r="E44" s="154">
        <f>$K$14</f>
        <v>15.31</v>
      </c>
      <c r="F44" s="194">
        <f>$L$14</f>
        <v>12.609</v>
      </c>
      <c r="G44" s="194">
        <f>$M$14</f>
        <v>50.661999999999999</v>
      </c>
      <c r="H44" s="160">
        <f>$N$14</f>
        <v>21.07</v>
      </c>
    </row>
    <row r="45" spans="2:8" ht="15" customHeight="1" x14ac:dyDescent="0.2">
      <c r="B45" s="159" t="s">
        <v>221</v>
      </c>
      <c r="C45" s="194">
        <f>$I$15</f>
        <v>6.048</v>
      </c>
      <c r="D45" s="194">
        <f>$J$15</f>
        <v>15.557</v>
      </c>
      <c r="E45" s="154">
        <f>$K$15</f>
        <v>19.899999999999999</v>
      </c>
      <c r="F45" s="194">
        <f>$L$15</f>
        <v>6.1109999999999998</v>
      </c>
      <c r="G45" s="194">
        <f>$M$15</f>
        <v>20.466000000000001</v>
      </c>
      <c r="H45" s="160">
        <f>$N$15</f>
        <v>19.54</v>
      </c>
    </row>
    <row r="46" spans="2:8" ht="15" customHeight="1" x14ac:dyDescent="0.2">
      <c r="B46" s="159" t="s">
        <v>222</v>
      </c>
      <c r="C46" s="194">
        <f>$I$16</f>
        <v>3.395</v>
      </c>
      <c r="D46" s="194">
        <f>$J$16</f>
        <v>13.693</v>
      </c>
      <c r="E46" s="154">
        <f>$K$16</f>
        <v>26.95</v>
      </c>
      <c r="F46" s="194">
        <f>$L$16</f>
        <v>3.59</v>
      </c>
      <c r="G46" s="194">
        <f>$M$16</f>
        <v>15.752000000000001</v>
      </c>
      <c r="H46" s="160">
        <f>$N$16</f>
        <v>27.25</v>
      </c>
    </row>
    <row r="47" spans="2:8" ht="15" customHeight="1" x14ac:dyDescent="0.2">
      <c r="B47" s="195" t="s">
        <v>80</v>
      </c>
      <c r="C47" s="196">
        <f>$I$17</f>
        <v>116.056</v>
      </c>
      <c r="D47" s="196">
        <f>$J$17</f>
        <v>297.791</v>
      </c>
      <c r="E47" s="197">
        <f>$K$17</f>
        <v>11.33</v>
      </c>
      <c r="F47" s="196">
        <f>$L$17</f>
        <v>99.02</v>
      </c>
      <c r="G47" s="196">
        <f>$M$17</f>
        <v>329.38299999999998</v>
      </c>
      <c r="H47" s="198">
        <f>$N$17</f>
        <v>17.11</v>
      </c>
    </row>
    <row r="50" spans="2:8" ht="15" customHeight="1" x14ac:dyDescent="0.2">
      <c r="B50" s="876" t="s">
        <v>214</v>
      </c>
      <c r="C50" s="878" t="s">
        <v>228</v>
      </c>
      <c r="D50" s="878"/>
      <c r="E50" s="878"/>
      <c r="F50" s="878" t="s">
        <v>229</v>
      </c>
      <c r="G50" s="878"/>
      <c r="H50" s="879"/>
    </row>
    <row r="51" spans="2:8" ht="15" customHeight="1" x14ac:dyDescent="0.2">
      <c r="B51" s="877"/>
      <c r="C51" s="305" t="s">
        <v>78</v>
      </c>
      <c r="D51" s="880" t="s">
        <v>79</v>
      </c>
      <c r="E51" s="880"/>
      <c r="F51" s="305" t="s">
        <v>78</v>
      </c>
      <c r="G51" s="880" t="s">
        <v>79</v>
      </c>
      <c r="H51" s="881"/>
    </row>
    <row r="52" spans="2:8" ht="30" customHeight="1" x14ac:dyDescent="0.2">
      <c r="B52" s="877"/>
      <c r="C52" s="864" t="s">
        <v>326</v>
      </c>
      <c r="D52" s="864"/>
      <c r="E52" s="150" t="s">
        <v>82</v>
      </c>
      <c r="F52" s="864" t="s">
        <v>326</v>
      </c>
      <c r="G52" s="864"/>
      <c r="H52" s="151" t="s">
        <v>82</v>
      </c>
    </row>
    <row r="53" spans="2:8" ht="15" customHeight="1" x14ac:dyDescent="0.2">
      <c r="B53" s="152" t="str">
        <f>Index!$B$4</f>
        <v>Yorkshire</v>
      </c>
      <c r="C53" s="153"/>
      <c r="D53" s="153"/>
      <c r="E53" s="153"/>
      <c r="F53" s="153"/>
      <c r="G53" s="153"/>
      <c r="H53" s="153"/>
    </row>
    <row r="54" spans="2:8" ht="15" customHeight="1" x14ac:dyDescent="0.2">
      <c r="B54" s="193" t="s">
        <v>215</v>
      </c>
      <c r="C54" s="194">
        <f>$O$9</f>
        <v>15.037000000000001</v>
      </c>
      <c r="D54" s="194">
        <f>$P$9</f>
        <v>21.702000000000002</v>
      </c>
      <c r="E54" s="154">
        <f>$Q$9</f>
        <v>16.37</v>
      </c>
      <c r="F54" s="194">
        <f>$R$9</f>
        <v>18.126000000000001</v>
      </c>
      <c r="G54" s="194">
        <f>$S$9</f>
        <v>29.294</v>
      </c>
      <c r="H54" s="160">
        <f>$T$9</f>
        <v>14.82</v>
      </c>
    </row>
    <row r="55" spans="2:8" ht="15" customHeight="1" x14ac:dyDescent="0.2">
      <c r="B55" s="159" t="s">
        <v>216</v>
      </c>
      <c r="C55" s="194">
        <f>$O$10</f>
        <v>6.2110000000000003</v>
      </c>
      <c r="D55" s="194">
        <f>$P$10</f>
        <v>8.7360000000000007</v>
      </c>
      <c r="E55" s="154">
        <f>$Q$10</f>
        <v>20.29</v>
      </c>
      <c r="F55" s="194">
        <f>$R$10</f>
        <v>5.66</v>
      </c>
      <c r="G55" s="194">
        <f>$S$10</f>
        <v>10.471</v>
      </c>
      <c r="H55" s="160">
        <f>$T$10</f>
        <v>23.32</v>
      </c>
    </row>
    <row r="56" spans="2:8" ht="15" customHeight="1" x14ac:dyDescent="0.2">
      <c r="B56" s="159" t="s">
        <v>217</v>
      </c>
      <c r="C56" s="194">
        <f>$O$11</f>
        <v>7.1379999999999999</v>
      </c>
      <c r="D56" s="194">
        <f>$P$11</f>
        <v>10.467000000000001</v>
      </c>
      <c r="E56" s="154">
        <f>$Q$11</f>
        <v>19.37</v>
      </c>
      <c r="F56" s="194">
        <f>$R$11</f>
        <v>6.0439999999999996</v>
      </c>
      <c r="G56" s="194">
        <f>$S$11</f>
        <v>12.085000000000001</v>
      </c>
      <c r="H56" s="160">
        <f>$T$11</f>
        <v>25.74</v>
      </c>
    </row>
    <row r="57" spans="2:8" ht="15" customHeight="1" x14ac:dyDescent="0.2">
      <c r="B57" s="159" t="s">
        <v>218</v>
      </c>
      <c r="C57" s="194">
        <f>$O$12</f>
        <v>25.344999999999999</v>
      </c>
      <c r="D57" s="194">
        <f>$P$12</f>
        <v>46.012999999999998</v>
      </c>
      <c r="E57" s="154">
        <f>$Q$12</f>
        <v>18.87</v>
      </c>
      <c r="F57" s="194">
        <f>$R$12</f>
        <v>21.428000000000001</v>
      </c>
      <c r="G57" s="194">
        <f>$S$12</f>
        <v>43.155999999999999</v>
      </c>
      <c r="H57" s="160">
        <f>$T$12</f>
        <v>24.41</v>
      </c>
    </row>
    <row r="58" spans="2:8" ht="15" customHeight="1" x14ac:dyDescent="0.2">
      <c r="B58" s="159" t="s">
        <v>219</v>
      </c>
      <c r="C58" s="194">
        <f>$O$13</f>
        <v>32.892000000000003</v>
      </c>
      <c r="D58" s="194">
        <f>$P$13</f>
        <v>72.778000000000006</v>
      </c>
      <c r="E58" s="154">
        <f>$Q$13</f>
        <v>15.56</v>
      </c>
      <c r="F58" s="194">
        <f>$R$13</f>
        <v>25.420999999999999</v>
      </c>
      <c r="G58" s="194">
        <f>$S$13</f>
        <v>54.735999999999997</v>
      </c>
      <c r="H58" s="160">
        <f>$T$13</f>
        <v>19.22</v>
      </c>
    </row>
    <row r="59" spans="2:8" ht="15" customHeight="1" x14ac:dyDescent="0.2">
      <c r="B59" s="159" t="s">
        <v>220</v>
      </c>
      <c r="C59" s="194">
        <f>$O$14</f>
        <v>14.068</v>
      </c>
      <c r="D59" s="194">
        <f>$P$14</f>
        <v>31.992999999999999</v>
      </c>
      <c r="E59" s="154">
        <f>$Q$14</f>
        <v>14.9</v>
      </c>
      <c r="F59" s="194">
        <f>$R$14</f>
        <v>9.6280000000000001</v>
      </c>
      <c r="G59" s="194">
        <f>$S$14</f>
        <v>24.867999999999999</v>
      </c>
      <c r="H59" s="160">
        <f>$T$14</f>
        <v>19.39</v>
      </c>
    </row>
    <row r="60" spans="2:8" ht="15" customHeight="1" x14ac:dyDescent="0.2">
      <c r="B60" s="159" t="s">
        <v>221</v>
      </c>
      <c r="C60" s="194">
        <f>$O$15</f>
        <v>6.2149999999999999</v>
      </c>
      <c r="D60" s="194">
        <f>$P$15</f>
        <v>13.163</v>
      </c>
      <c r="E60" s="154">
        <f>$Q$15</f>
        <v>15.5</v>
      </c>
      <c r="F60" s="194">
        <f>$R$15</f>
        <v>4.1470000000000002</v>
      </c>
      <c r="G60" s="194">
        <f>$S$15</f>
        <v>11.987</v>
      </c>
      <c r="H60" s="160">
        <f>$T$15</f>
        <v>23.72</v>
      </c>
    </row>
    <row r="61" spans="2:8" ht="15" customHeight="1" x14ac:dyDescent="0.2">
      <c r="B61" s="159" t="s">
        <v>222</v>
      </c>
      <c r="C61" s="194">
        <f>$O$16</f>
        <v>4.1449999999999996</v>
      </c>
      <c r="D61" s="194">
        <f>$P$16</f>
        <v>14.180999999999999</v>
      </c>
      <c r="E61" s="154">
        <f>$Q$16</f>
        <v>26.37</v>
      </c>
      <c r="F61" s="194">
        <f>$R$16</f>
        <v>3.4950000000000001</v>
      </c>
      <c r="G61" s="194">
        <f>$S$16</f>
        <v>15.335000000000001</v>
      </c>
      <c r="H61" s="160">
        <f>$T$16</f>
        <v>29.94</v>
      </c>
    </row>
    <row r="62" spans="2:8" ht="15" customHeight="1" x14ac:dyDescent="0.2">
      <c r="B62" s="195" t="s">
        <v>80</v>
      </c>
      <c r="C62" s="196">
        <f>$O$17</f>
        <v>111.05200000000001</v>
      </c>
      <c r="D62" s="196">
        <f>$P$17</f>
        <v>219.03200000000001</v>
      </c>
      <c r="E62" s="197">
        <f>$Q$17</f>
        <v>13.09</v>
      </c>
      <c r="F62" s="196">
        <f>$R$17</f>
        <v>93.95</v>
      </c>
      <c r="G62" s="196">
        <f>$S$17</f>
        <v>201.93100000000001</v>
      </c>
      <c r="H62" s="198">
        <f>$T$17</f>
        <v>15.73</v>
      </c>
    </row>
  </sheetData>
  <mergeCells count="40">
    <mergeCell ref="J6:K6"/>
    <mergeCell ref="M6:N6"/>
    <mergeCell ref="P6:Q6"/>
    <mergeCell ref="R7:S7"/>
    <mergeCell ref="S6:T6"/>
    <mergeCell ref="C7:D7"/>
    <mergeCell ref="F7:G7"/>
    <mergeCell ref="I7:J7"/>
    <mergeCell ref="L7:M7"/>
    <mergeCell ref="O7:P7"/>
    <mergeCell ref="F22:G22"/>
    <mergeCell ref="R5:T5"/>
    <mergeCell ref="G6:H6"/>
    <mergeCell ref="B20:B22"/>
    <mergeCell ref="C20:E20"/>
    <mergeCell ref="F20:H20"/>
    <mergeCell ref="D21:E21"/>
    <mergeCell ref="G21:H21"/>
    <mergeCell ref="C22:D22"/>
    <mergeCell ref="B5:B7"/>
    <mergeCell ref="F5:H5"/>
    <mergeCell ref="I5:K5"/>
    <mergeCell ref="L5:N5"/>
    <mergeCell ref="O5:Q5"/>
    <mergeCell ref="C5:E5"/>
    <mergeCell ref="D6:E6"/>
    <mergeCell ref="G36:H36"/>
    <mergeCell ref="D36:E36"/>
    <mergeCell ref="B35:B37"/>
    <mergeCell ref="F35:H35"/>
    <mergeCell ref="C35:E35"/>
    <mergeCell ref="F37:G37"/>
    <mergeCell ref="C37:D37"/>
    <mergeCell ref="C52:D52"/>
    <mergeCell ref="F52:G52"/>
    <mergeCell ref="B50:B52"/>
    <mergeCell ref="C50:E50"/>
    <mergeCell ref="F50:H50"/>
    <mergeCell ref="D51:E51"/>
    <mergeCell ref="G51:H51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85CBCD6E-4B42-4785-B203-B7052B699929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26" id="{3D55225D-B80B-4C8D-A068-CAF9F30FFE6D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25" id="{4330A61D-A85D-4FDB-A135-3C94EB3F2445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24" id="{D780CCF9-599C-4391-BFE3-29BE37B297A3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23" id="{E96D8D71-7BBE-479F-9261-2F3D61B272B9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15" id="{C9D468DB-A0B5-4F01-BFDC-611E5D545276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4" id="{6988DC64-89D3-4482-AFD9-70DC7B8EAE2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6" operator="between" id="{A215588D-EE49-493C-A55C-494509995DF9}">
            <xm:f>Sheet1!$D$4</xm:f>
            <xm:f>Sheet1!$E$4</xm:f>
            <x14:dxf>
              <numFmt numFmtId="173" formatCode="&quot;&lt; 1&quot;"/>
            </x14:dxf>
          </x14:cfRule>
          <xm:sqref>F9:G17 I9:J17 L9:M17 O9:P17 R9:S17</xm:sqref>
        </x14:conditionalFormatting>
        <x14:conditionalFormatting xmlns:xm="http://schemas.microsoft.com/office/excel/2006/main">
          <x14:cfRule type="cellIs" priority="13" operator="between" id="{58D21B95-2484-4517-974B-731A3E75FCAB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11" id="{DB96DE89-382E-4E5F-BA7D-2861B1040570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0" operator="between" id="{A16F72A6-C666-4874-98EC-6FA97B285D40}">
            <xm:f>Sheet1!$D$4</xm:f>
            <xm:f>Sheet1!$E$4</xm:f>
            <x14:dxf>
              <numFmt numFmtId="173" formatCode="&quot;&lt; 1&quot;"/>
            </x14:dxf>
          </x14:cfRule>
          <xm:sqref>F39:G47 C39:C47</xm:sqref>
        </x14:conditionalFormatting>
        <x14:conditionalFormatting xmlns:xm="http://schemas.microsoft.com/office/excel/2006/main">
          <x14:cfRule type="expression" priority="8" id="{81A6BAB7-4625-4E24-9CD9-E381434D5B84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7" operator="between" id="{38B0111E-04C1-487F-90A9-B551EED7F235}">
            <xm:f>Sheet1!$D$4</xm:f>
            <xm:f>Sheet1!$E$4</xm:f>
            <x14:dxf>
              <numFmt numFmtId="173" formatCode="&quot;&lt; 1&quot;"/>
            </x14:dxf>
          </x14:cfRule>
          <xm:sqref>C54:C62 F54:G62</xm:sqref>
        </x14:conditionalFormatting>
        <x14:conditionalFormatting xmlns:xm="http://schemas.microsoft.com/office/excel/2006/main">
          <x14:cfRule type="expression" priority="6" id="{33E907A2-9B44-4620-BCF4-DDCD7ECE391F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cellIs" priority="5" operator="between" id="{95B400E5-F04E-403B-9E42-4EB37CAECC1F}">
            <xm:f>Sheet1!$D$4</xm:f>
            <xm:f>Sheet1!$E$4</xm:f>
            <x14:dxf>
              <numFmt numFmtId="173" formatCode="&quot;&lt; 1&quot;"/>
            </x14:dxf>
          </x14:cfRule>
          <xm:sqref>C9:D17</xm:sqref>
        </x14:conditionalFormatting>
        <x14:conditionalFormatting xmlns:xm="http://schemas.microsoft.com/office/excel/2006/main">
          <x14:cfRule type="expression" priority="4" id="{A8C000C4-771E-4321-8ADF-D52D6B69CB2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3" operator="between" id="{45555E9C-6C35-4109-AB6B-1800017BE1C0}">
            <xm:f>Sheet1!$D$4</xm:f>
            <xm:f>Sheet1!$E$4</xm:f>
            <x14:dxf>
              <numFmt numFmtId="173" formatCode="&quot;&lt; 1&quot;"/>
            </x14:dxf>
          </x14:cfRule>
          <xm:sqref>D39:D47</xm:sqref>
        </x14:conditionalFormatting>
        <x14:conditionalFormatting xmlns:xm="http://schemas.microsoft.com/office/excel/2006/main">
          <x14:cfRule type="expression" priority="2" id="{1E908BCB-BDDD-4669-B3AB-E414FE059DC6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E286BE9B-C8F1-4B4C-AB4D-EC79A6EB274B}">
            <xm:f>Sheet1!$D$4</xm:f>
            <xm:f>Sheet1!$E$4</xm:f>
            <x14:dxf>
              <numFmt numFmtId="173" formatCode="&quot;&lt; 1&quot;"/>
            </x14:dxf>
          </x14:cfRule>
          <xm:sqref>D54:D62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187</v>
      </c>
      <c r="C3" t="s">
        <v>763</v>
      </c>
    </row>
    <row r="5" spans="2:6" ht="15" customHeight="1" x14ac:dyDescent="0.2">
      <c r="B5" s="882" t="s">
        <v>230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883"/>
      <c r="C6" s="26" t="s">
        <v>326</v>
      </c>
      <c r="D6" s="26" t="s">
        <v>326</v>
      </c>
      <c r="E6" s="3" t="s">
        <v>82</v>
      </c>
      <c r="F6" s="27" t="s">
        <v>326</v>
      </c>
    </row>
    <row r="7" spans="2:6" ht="15" customHeight="1" x14ac:dyDescent="0.2">
      <c r="B7" s="152" t="str">
        <f>Index!$B$4</f>
        <v>Yorkshire</v>
      </c>
      <c r="C7" s="152"/>
      <c r="D7" s="152"/>
      <c r="E7" s="152"/>
      <c r="F7" s="152"/>
    </row>
    <row r="8" spans="2:6" ht="15" customHeight="1" x14ac:dyDescent="0.2">
      <c r="B8" s="42" t="s">
        <v>332</v>
      </c>
      <c r="C8" s="43">
        <f>'Section 9 chart data'!D15</f>
        <v>2435.145</v>
      </c>
      <c r="D8" s="44">
        <f>'Section 9 chart data'!J15</f>
        <v>5630.8630000000003</v>
      </c>
      <c r="E8" s="147">
        <f>'Section 9 chart data'!K15</f>
        <v>6.3</v>
      </c>
      <c r="F8" s="45">
        <f t="shared" ref="F8:F13" si="0">SUM(C8,D8)</f>
        <v>8066.0079999999998</v>
      </c>
    </row>
    <row r="9" spans="2:6" ht="15" customHeight="1" x14ac:dyDescent="0.2">
      <c r="B9" s="42" t="s">
        <v>223</v>
      </c>
      <c r="C9" s="43">
        <f>'Section 9 chart data'!D16</f>
        <v>2596.8040000000001</v>
      </c>
      <c r="D9" s="44">
        <f>'Section 9 chart data'!J16</f>
        <v>5230.9960000000001</v>
      </c>
      <c r="E9" s="147">
        <f>'Section 9 chart data'!K16</f>
        <v>6.06</v>
      </c>
      <c r="F9" s="45">
        <f t="shared" si="0"/>
        <v>7827.8</v>
      </c>
    </row>
    <row r="10" spans="2:6" ht="15" customHeight="1" x14ac:dyDescent="0.2">
      <c r="B10" s="42" t="s">
        <v>226</v>
      </c>
      <c r="C10" s="43">
        <f>'Section 9 chart data'!D17</f>
        <v>2600.5700000000002</v>
      </c>
      <c r="D10" s="44">
        <f>'Section 9 chart data'!J17</f>
        <v>4568.3580000000002</v>
      </c>
      <c r="E10" s="147">
        <f>'Section 9 chart data'!K17</f>
        <v>6.8</v>
      </c>
      <c r="F10" s="45">
        <f t="shared" si="0"/>
        <v>7168.9279999999999</v>
      </c>
    </row>
    <row r="11" spans="2:6" ht="15" customHeight="1" x14ac:dyDescent="0.2">
      <c r="B11" s="42" t="s">
        <v>227</v>
      </c>
      <c r="C11" s="43">
        <f>'Section 9 chart data'!D18</f>
        <v>2624.279</v>
      </c>
      <c r="D11" s="44">
        <f>'Section 9 chart data'!J18</f>
        <v>3692.4720000000002</v>
      </c>
      <c r="E11" s="147">
        <f>'Section 9 chart data'!K18</f>
        <v>6.68</v>
      </c>
      <c r="F11" s="45">
        <f t="shared" si="0"/>
        <v>6316.7510000000002</v>
      </c>
    </row>
    <row r="12" spans="2:6" ht="15" customHeight="1" x14ac:dyDescent="0.2">
      <c r="B12" s="42" t="s">
        <v>228</v>
      </c>
      <c r="C12" s="43">
        <f>'Section 9 chart data'!D19</f>
        <v>2666.6930000000002</v>
      </c>
      <c r="D12" s="44">
        <f>'Section 9 chart data'!J19</f>
        <v>3053.9250000000002</v>
      </c>
      <c r="E12" s="147">
        <f>'Section 9 chart data'!K19</f>
        <v>7.04</v>
      </c>
      <c r="F12" s="45">
        <f t="shared" si="0"/>
        <v>5720.6180000000004</v>
      </c>
    </row>
    <row r="13" spans="2:6" ht="15" customHeight="1" x14ac:dyDescent="0.2">
      <c r="B13" s="46" t="s">
        <v>229</v>
      </c>
      <c r="C13" s="47">
        <f>'Section 9 chart data'!D20</f>
        <v>2704.9110000000001</v>
      </c>
      <c r="D13" s="48">
        <f>'Section 9 chart data'!J20</f>
        <v>2752.4690000000001</v>
      </c>
      <c r="E13" s="148">
        <f>'Section 9 chart data'!K20</f>
        <v>7.19</v>
      </c>
      <c r="F13" s="49">
        <f t="shared" si="0"/>
        <v>5457.38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CD393A4-461C-4F9F-9E59-1D214D99D058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B25D872-5221-49BF-A422-47FF21B74B11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190</v>
      </c>
      <c r="C3" t="s">
        <v>764</v>
      </c>
    </row>
    <row r="5" spans="2:6" ht="15" customHeight="1" x14ac:dyDescent="0.2">
      <c r="B5" s="882" t="s">
        <v>230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883"/>
      <c r="C6" s="26" t="s">
        <v>326</v>
      </c>
      <c r="D6" s="26" t="s">
        <v>326</v>
      </c>
      <c r="E6" s="3" t="s">
        <v>82</v>
      </c>
      <c r="F6" s="27" t="s">
        <v>326</v>
      </c>
    </row>
    <row r="7" spans="2:6" ht="15" customHeight="1" x14ac:dyDescent="0.2">
      <c r="B7" s="152" t="str">
        <f>Index!$B$4</f>
        <v>Yorkshire</v>
      </c>
      <c r="C7" s="778"/>
      <c r="D7" s="778"/>
      <c r="E7" s="778"/>
      <c r="F7" s="778"/>
    </row>
    <row r="8" spans="2:6" ht="15" customHeight="1" x14ac:dyDescent="0.2">
      <c r="B8" s="42" t="s">
        <v>332</v>
      </c>
      <c r="C8" s="43">
        <f>'Section 9 chart data'!D25</f>
        <v>97.088999999999999</v>
      </c>
      <c r="D8" s="44">
        <f>'Section 9 chart data'!J25</f>
        <v>201.416</v>
      </c>
      <c r="E8" s="147">
        <f>'Section 9 chart data'!K25</f>
        <v>5.78</v>
      </c>
      <c r="F8" s="45">
        <f t="shared" ref="F8:F13" si="0">SUM(C8,D8)</f>
        <v>298.505</v>
      </c>
    </row>
    <row r="9" spans="2:6" ht="15" customHeight="1" x14ac:dyDescent="0.2">
      <c r="B9" s="42" t="s">
        <v>223</v>
      </c>
      <c r="C9" s="43">
        <f>'Section 9 chart data'!D26</f>
        <v>116.971</v>
      </c>
      <c r="D9" s="44">
        <f>'Section 9 chart data'!J26</f>
        <v>185.56100000000001</v>
      </c>
      <c r="E9" s="147">
        <f>'Section 9 chart data'!K26</f>
        <v>5.83</v>
      </c>
      <c r="F9" s="45">
        <f t="shared" si="0"/>
        <v>302.53200000000004</v>
      </c>
    </row>
    <row r="10" spans="2:6" ht="15" customHeight="1" x14ac:dyDescent="0.2">
      <c r="B10" s="42" t="s">
        <v>226</v>
      </c>
      <c r="C10" s="43">
        <f>'Section 9 chart data'!D27</f>
        <v>109.52200000000001</v>
      </c>
      <c r="D10" s="44">
        <f>'Section 9 chart data'!J27</f>
        <v>162.881</v>
      </c>
      <c r="E10" s="147">
        <f>'Section 9 chart data'!K27</f>
        <v>6.26</v>
      </c>
      <c r="F10" s="45">
        <f t="shared" si="0"/>
        <v>272.40300000000002</v>
      </c>
    </row>
    <row r="11" spans="2:6" ht="15" customHeight="1" x14ac:dyDescent="0.2">
      <c r="B11" s="42" t="s">
        <v>227</v>
      </c>
      <c r="C11" s="43">
        <f>'Section 9 chart data'!D28</f>
        <v>109.864</v>
      </c>
      <c r="D11" s="44">
        <f>'Section 9 chart data'!J28</f>
        <v>145.10900000000001</v>
      </c>
      <c r="E11" s="147">
        <f>'Section 9 chart data'!K28</f>
        <v>6.52</v>
      </c>
      <c r="F11" s="45">
        <f t="shared" si="0"/>
        <v>254.97300000000001</v>
      </c>
    </row>
    <row r="12" spans="2:6" ht="15" customHeight="1" x14ac:dyDescent="0.2">
      <c r="B12" s="42" t="s">
        <v>228</v>
      </c>
      <c r="C12" s="43">
        <f>'Section 9 chart data'!D29</f>
        <v>109.54600000000001</v>
      </c>
      <c r="D12" s="44">
        <f>'Section 9 chart data'!J29</f>
        <v>132.946</v>
      </c>
      <c r="E12" s="147">
        <f>'Section 9 chart data'!K29</f>
        <v>6.7</v>
      </c>
      <c r="F12" s="45">
        <f t="shared" si="0"/>
        <v>242.49200000000002</v>
      </c>
    </row>
    <row r="13" spans="2:6" ht="15" customHeight="1" x14ac:dyDescent="0.2">
      <c r="B13" s="46" t="s">
        <v>229</v>
      </c>
      <c r="C13" s="47">
        <f>'Section 9 chart data'!D30</f>
        <v>113.589</v>
      </c>
      <c r="D13" s="48">
        <f>'Section 9 chart data'!J30</f>
        <v>144.755</v>
      </c>
      <c r="E13" s="148">
        <f>'Section 9 chart data'!K30</f>
        <v>6.59</v>
      </c>
      <c r="F13" s="49">
        <f t="shared" si="0"/>
        <v>258.34399999999999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E533BBB-CC77-42DC-85AC-567562BFF083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5C7F6489-B298-40D7-A560-9CE273F2DADA}">
            <xm:f>Sheet1!$D$4</xm:f>
            <xm:f>Sheet1!$E$4</xm:f>
            <x14:dxf>
              <numFmt numFmtId="173" formatCode="&quot;&lt; 1&quot;"/>
            </x14:dxf>
          </x14:cfRule>
          <xm:sqref>C8:D13 F8:F13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686</v>
      </c>
    </row>
    <row r="3" spans="1:2" ht="18" x14ac:dyDescent="0.25">
      <c r="B3" s="319" t="str">
        <f>Index!$E$70</f>
        <v>50-year softwood forecast</v>
      </c>
    </row>
  </sheetData>
  <hyperlinks>
    <hyperlink ref="A1" location="Index!B70" display="Return to index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192</v>
      </c>
      <c r="C3" t="s">
        <v>494</v>
      </c>
    </row>
    <row r="5" spans="2:6" ht="15" customHeight="1" x14ac:dyDescent="0.2">
      <c r="B5" s="860" t="s">
        <v>230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861"/>
      <c r="C6" s="26" t="s">
        <v>326</v>
      </c>
      <c r="D6" s="26" t="s">
        <v>326</v>
      </c>
      <c r="E6" s="3" t="s">
        <v>82</v>
      </c>
      <c r="F6" s="27" t="s">
        <v>326</v>
      </c>
    </row>
    <row r="7" spans="2:6" ht="15" customHeight="1" x14ac:dyDescent="0.2">
      <c r="B7" s="143" t="str">
        <f>Index!$B$4</f>
        <v>Yorkshire</v>
      </c>
      <c r="C7" s="136"/>
      <c r="D7" s="136"/>
      <c r="E7" s="136"/>
      <c r="F7" s="136"/>
    </row>
    <row r="8" spans="2:6" ht="15" customHeight="1" x14ac:dyDescent="0.2">
      <c r="B8" s="42" t="s">
        <v>332</v>
      </c>
      <c r="C8" s="137">
        <f>'Section 10 chart data'!D50</f>
        <v>100.446</v>
      </c>
      <c r="D8" s="138">
        <f>'Section 10 chart data'!J50</f>
        <v>273.24700000000001</v>
      </c>
      <c r="E8" s="695">
        <f>'Section 10 chart data'!K50</f>
        <v>10.98</v>
      </c>
      <c r="F8" s="139">
        <f>SUM(C8,D8)</f>
        <v>373.69299999999998</v>
      </c>
    </row>
    <row r="9" spans="2:6" ht="15" customHeight="1" x14ac:dyDescent="0.2">
      <c r="B9" s="42" t="s">
        <v>223</v>
      </c>
      <c r="C9" s="137">
        <f>'Section 10 chart data'!D51</f>
        <v>103.867</v>
      </c>
      <c r="D9" s="138">
        <f>'Section 10 chart data'!J51</f>
        <v>322.80900000000003</v>
      </c>
      <c r="E9" s="695">
        <f>'Section 10 chart data'!K51</f>
        <v>15.41</v>
      </c>
      <c r="F9" s="139">
        <f t="shared" ref="F9:F17" si="0">SUM(C9,D9)</f>
        <v>426.67600000000004</v>
      </c>
    </row>
    <row r="10" spans="2:6" ht="15" customHeight="1" x14ac:dyDescent="0.2">
      <c r="B10" s="42" t="s">
        <v>226</v>
      </c>
      <c r="C10" s="137">
        <f>'Section 10 chart data'!D52</f>
        <v>116.056</v>
      </c>
      <c r="D10" s="138">
        <f>'Section 10 chart data'!J52</f>
        <v>297.791</v>
      </c>
      <c r="E10" s="695">
        <f>'Section 10 chart data'!K52</f>
        <v>11.33</v>
      </c>
      <c r="F10" s="139">
        <f t="shared" si="0"/>
        <v>413.84699999999998</v>
      </c>
    </row>
    <row r="11" spans="2:6" ht="15" customHeight="1" x14ac:dyDescent="0.2">
      <c r="B11" s="42" t="s">
        <v>227</v>
      </c>
      <c r="C11" s="137">
        <f>'Section 10 chart data'!D53</f>
        <v>99.02</v>
      </c>
      <c r="D11" s="138">
        <f>'Section 10 chart data'!J53</f>
        <v>329.38299999999998</v>
      </c>
      <c r="E11" s="695">
        <f>'Section 10 chart data'!K53</f>
        <v>17.11</v>
      </c>
      <c r="F11" s="139">
        <f t="shared" si="0"/>
        <v>428.40299999999996</v>
      </c>
    </row>
    <row r="12" spans="2:6" ht="15" customHeight="1" x14ac:dyDescent="0.2">
      <c r="B12" s="42" t="s">
        <v>228</v>
      </c>
      <c r="C12" s="137">
        <f>'Section 10 chart data'!D54</f>
        <v>111.05200000000001</v>
      </c>
      <c r="D12" s="138">
        <f>'Section 10 chart data'!J54</f>
        <v>219.03200000000001</v>
      </c>
      <c r="E12" s="695">
        <f>'Section 10 chart data'!K54</f>
        <v>13.09</v>
      </c>
      <c r="F12" s="139">
        <f t="shared" si="0"/>
        <v>330.084</v>
      </c>
    </row>
    <row r="13" spans="2:6" ht="15" customHeight="1" x14ac:dyDescent="0.2">
      <c r="B13" s="42" t="s">
        <v>229</v>
      </c>
      <c r="C13" s="137">
        <f>'Section 10 chart data'!D55</f>
        <v>93.95</v>
      </c>
      <c r="D13" s="138">
        <f>'Section 10 chart data'!J55</f>
        <v>201.93100000000001</v>
      </c>
      <c r="E13" s="695">
        <f>'Section 10 chart data'!K55</f>
        <v>15.73</v>
      </c>
      <c r="F13" s="139">
        <f t="shared" si="0"/>
        <v>295.88100000000003</v>
      </c>
    </row>
    <row r="14" spans="2:6" ht="15" customHeight="1" x14ac:dyDescent="0.2">
      <c r="B14" s="42" t="s">
        <v>333</v>
      </c>
      <c r="C14" s="137">
        <f>'Section 10 chart data'!D56</f>
        <v>80.665999999999997</v>
      </c>
      <c r="D14" s="138">
        <f>'Section 10 chart data'!J56</f>
        <v>170.36799999999999</v>
      </c>
      <c r="E14" s="695">
        <f>'Section 10 chart data'!K56</f>
        <v>14</v>
      </c>
      <c r="F14" s="139">
        <f t="shared" si="0"/>
        <v>251.03399999999999</v>
      </c>
    </row>
    <row r="15" spans="2:6" ht="15" customHeight="1" x14ac:dyDescent="0.2">
      <c r="B15" s="42" t="s">
        <v>334</v>
      </c>
      <c r="C15" s="137">
        <f>'Section 10 chart data'!D57</f>
        <v>90.037999999999997</v>
      </c>
      <c r="D15" s="138">
        <f>'Section 10 chart data'!J57</f>
        <v>171.24199999999999</v>
      </c>
      <c r="E15" s="695">
        <f>'Section 10 chart data'!K57</f>
        <v>13.4</v>
      </c>
      <c r="F15" s="139">
        <f t="shared" si="0"/>
        <v>261.27999999999997</v>
      </c>
    </row>
    <row r="16" spans="2:6" ht="15" customHeight="1" x14ac:dyDescent="0.2">
      <c r="B16" s="42" t="s">
        <v>232</v>
      </c>
      <c r="C16" s="137">
        <f>'Section 10 chart data'!D58</f>
        <v>66.185000000000002</v>
      </c>
      <c r="D16" s="138">
        <f>'Section 10 chart data'!J58</f>
        <v>142.273</v>
      </c>
      <c r="E16" s="695">
        <f>'Section 10 chart data'!K58</f>
        <v>9.18</v>
      </c>
      <c r="F16" s="139">
        <f t="shared" si="0"/>
        <v>208.458</v>
      </c>
    </row>
    <row r="17" spans="2:6" ht="15" customHeight="1" x14ac:dyDescent="0.2">
      <c r="B17" s="46" t="s">
        <v>233</v>
      </c>
      <c r="C17" s="137">
        <f>'Section 10 chart data'!D59</f>
        <v>208.17400000000001</v>
      </c>
      <c r="D17" s="138">
        <f>'Section 10 chart data'!J59</f>
        <v>158.34700000000001</v>
      </c>
      <c r="E17" s="695">
        <f>'Section 10 chart data'!K59</f>
        <v>10.81</v>
      </c>
      <c r="F17" s="139">
        <f t="shared" si="0"/>
        <v>366.52100000000002</v>
      </c>
    </row>
    <row r="18" spans="2:6" ht="15" customHeight="1" x14ac:dyDescent="0.2">
      <c r="B18" s="46" t="s">
        <v>234</v>
      </c>
      <c r="C18" s="137">
        <f>'Section 10 chart data'!D60</f>
        <v>75.813999999999993</v>
      </c>
      <c r="D18" s="138">
        <f>'Section 10 chart data'!J60</f>
        <v>158.708</v>
      </c>
      <c r="E18" s="695">
        <f>'Section 10 chart data'!K60</f>
        <v>12.84</v>
      </c>
      <c r="F18" s="140">
        <f>SUM(C18,D18)</f>
        <v>234.52199999999999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6AF0C4B-A212-4D89-8F59-FC52E443FD27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D2B0876D-A0EF-4161-9B98-1D8DF2DF0ED3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theme="8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194</v>
      </c>
      <c r="C3" t="s">
        <v>489</v>
      </c>
    </row>
    <row r="5" spans="2:35" ht="15" customHeight="1" x14ac:dyDescent="0.2">
      <c r="B5" s="862" t="s">
        <v>77</v>
      </c>
      <c r="C5" s="865" t="s">
        <v>332</v>
      </c>
      <c r="D5" s="865"/>
      <c r="E5" s="865"/>
      <c r="F5" s="865" t="s">
        <v>223</v>
      </c>
      <c r="G5" s="865"/>
      <c r="H5" s="865"/>
      <c r="I5" s="793" t="s">
        <v>226</v>
      </c>
      <c r="J5" s="795"/>
      <c r="K5" s="794"/>
      <c r="L5" s="793" t="s">
        <v>227</v>
      </c>
      <c r="M5" s="795"/>
      <c r="N5" s="794"/>
      <c r="O5" s="793" t="s">
        <v>228</v>
      </c>
      <c r="P5" s="795"/>
      <c r="Q5" s="794"/>
      <c r="R5" s="793" t="s">
        <v>229</v>
      </c>
      <c r="S5" s="795"/>
      <c r="T5" s="794"/>
      <c r="U5" s="793" t="s">
        <v>333</v>
      </c>
      <c r="V5" s="795"/>
      <c r="W5" s="794"/>
      <c r="X5" s="793" t="s">
        <v>334</v>
      </c>
      <c r="Y5" s="795"/>
      <c r="Z5" s="794"/>
      <c r="AA5" s="793" t="s">
        <v>232</v>
      </c>
      <c r="AB5" s="795"/>
      <c r="AC5" s="794"/>
      <c r="AD5" s="793" t="s">
        <v>233</v>
      </c>
      <c r="AE5" s="795"/>
      <c r="AF5" s="794"/>
      <c r="AG5" s="793" t="s">
        <v>234</v>
      </c>
      <c r="AH5" s="795"/>
      <c r="AI5" s="795"/>
    </row>
    <row r="6" spans="2:35" ht="15" customHeight="1" x14ac:dyDescent="0.2">
      <c r="B6" s="886"/>
      <c r="C6" s="129" t="s">
        <v>78</v>
      </c>
      <c r="D6" s="866" t="s">
        <v>79</v>
      </c>
      <c r="E6" s="866"/>
      <c r="F6" s="129" t="s">
        <v>78</v>
      </c>
      <c r="G6" s="866" t="s">
        <v>79</v>
      </c>
      <c r="H6" s="866"/>
      <c r="I6" s="129" t="s">
        <v>78</v>
      </c>
      <c r="J6" s="796" t="s">
        <v>79</v>
      </c>
      <c r="K6" s="797"/>
      <c r="L6" s="129" t="s">
        <v>78</v>
      </c>
      <c r="M6" s="796" t="s">
        <v>79</v>
      </c>
      <c r="N6" s="797"/>
      <c r="O6" s="129" t="s">
        <v>78</v>
      </c>
      <c r="P6" s="796" t="s">
        <v>79</v>
      </c>
      <c r="Q6" s="797"/>
      <c r="R6" s="129" t="s">
        <v>78</v>
      </c>
      <c r="S6" s="796" t="s">
        <v>79</v>
      </c>
      <c r="T6" s="797"/>
      <c r="U6" s="129" t="s">
        <v>78</v>
      </c>
      <c r="V6" s="796" t="s">
        <v>79</v>
      </c>
      <c r="W6" s="797"/>
      <c r="X6" s="129" t="s">
        <v>78</v>
      </c>
      <c r="Y6" s="796" t="s">
        <v>79</v>
      </c>
      <c r="Z6" s="797"/>
      <c r="AA6" s="129" t="s">
        <v>78</v>
      </c>
      <c r="AB6" s="796" t="s">
        <v>79</v>
      </c>
      <c r="AC6" s="797"/>
      <c r="AD6" s="129" t="s">
        <v>78</v>
      </c>
      <c r="AE6" s="796" t="s">
        <v>79</v>
      </c>
      <c r="AF6" s="797"/>
      <c r="AG6" s="129" t="s">
        <v>78</v>
      </c>
      <c r="AH6" s="796" t="s">
        <v>79</v>
      </c>
      <c r="AI6" s="798"/>
    </row>
    <row r="7" spans="2:35" ht="30" customHeight="1" x14ac:dyDescent="0.2">
      <c r="B7" s="886"/>
      <c r="C7" s="864" t="s">
        <v>326</v>
      </c>
      <c r="D7" s="864"/>
      <c r="E7" s="130" t="s">
        <v>82</v>
      </c>
      <c r="F7" s="864" t="s">
        <v>326</v>
      </c>
      <c r="G7" s="864"/>
      <c r="H7" s="130" t="s">
        <v>82</v>
      </c>
      <c r="I7" s="884" t="s">
        <v>326</v>
      </c>
      <c r="J7" s="885"/>
      <c r="K7" s="130" t="s">
        <v>82</v>
      </c>
      <c r="L7" s="884" t="s">
        <v>326</v>
      </c>
      <c r="M7" s="885"/>
      <c r="N7" s="130" t="s">
        <v>82</v>
      </c>
      <c r="O7" s="884" t="s">
        <v>326</v>
      </c>
      <c r="P7" s="885"/>
      <c r="Q7" s="130" t="s">
        <v>82</v>
      </c>
      <c r="R7" s="884" t="s">
        <v>326</v>
      </c>
      <c r="S7" s="885"/>
      <c r="T7" s="130" t="s">
        <v>82</v>
      </c>
      <c r="U7" s="884" t="s">
        <v>326</v>
      </c>
      <c r="V7" s="885"/>
      <c r="W7" s="130" t="s">
        <v>82</v>
      </c>
      <c r="X7" s="884" t="s">
        <v>326</v>
      </c>
      <c r="Y7" s="885"/>
      <c r="Z7" s="130" t="s">
        <v>82</v>
      </c>
      <c r="AA7" s="884" t="s">
        <v>326</v>
      </c>
      <c r="AB7" s="885"/>
      <c r="AC7" s="130" t="s">
        <v>82</v>
      </c>
      <c r="AD7" s="884" t="s">
        <v>326</v>
      </c>
      <c r="AE7" s="885"/>
      <c r="AF7" s="130" t="s">
        <v>82</v>
      </c>
      <c r="AG7" s="884" t="s">
        <v>326</v>
      </c>
      <c r="AH7" s="885"/>
      <c r="AI7" s="131" t="s">
        <v>82</v>
      </c>
    </row>
    <row r="8" spans="2:35" ht="15" customHeight="1" x14ac:dyDescent="0.2">
      <c r="B8" s="143" t="str">
        <f>Index!$B$4</f>
        <v>Yorkshire</v>
      </c>
      <c r="C8" s="134"/>
      <c r="D8" s="134"/>
      <c r="E8" s="135"/>
      <c r="F8" s="134"/>
      <c r="G8" s="134"/>
      <c r="H8" s="135"/>
      <c r="I8" s="134"/>
      <c r="J8" s="134"/>
      <c r="K8" s="135"/>
      <c r="L8" s="134"/>
      <c r="M8" s="134"/>
      <c r="N8" s="135"/>
      <c r="O8" s="134"/>
      <c r="P8" s="134"/>
      <c r="Q8" s="135"/>
      <c r="R8" s="134"/>
      <c r="S8" s="134"/>
      <c r="T8" s="135"/>
      <c r="U8" s="134"/>
      <c r="V8" s="134"/>
      <c r="W8" s="135"/>
      <c r="X8" s="134"/>
      <c r="Y8" s="134"/>
      <c r="Z8" s="135"/>
      <c r="AA8" s="134"/>
      <c r="AB8" s="134"/>
      <c r="AC8" s="135"/>
      <c r="AD8" s="134"/>
      <c r="AE8" s="134"/>
      <c r="AF8" s="135"/>
      <c r="AG8" s="134"/>
      <c r="AH8" s="134"/>
      <c r="AI8" s="135"/>
    </row>
    <row r="9" spans="2:35" ht="15" customHeight="1" x14ac:dyDescent="0.2">
      <c r="B9" s="132" t="s">
        <v>92</v>
      </c>
      <c r="C9" s="324">
        <f>'Section 10 chart data'!$C$66</f>
        <v>100.446</v>
      </c>
      <c r="D9" s="324">
        <f>'Section 10 chart data'!$C$83</f>
        <v>273.24700000000001</v>
      </c>
      <c r="E9" s="699">
        <f>'Section 10 chart data'!$D$83</f>
        <v>10.98</v>
      </c>
      <c r="F9" s="324">
        <f>'Section 10 chart data'!$D$66</f>
        <v>103.867</v>
      </c>
      <c r="G9" s="324">
        <f>'Section 10 chart data'!$E$83</f>
        <v>322.80900000000003</v>
      </c>
      <c r="H9" s="699">
        <f>'Section 10 chart data'!$F$83</f>
        <v>15.41</v>
      </c>
      <c r="I9" s="324">
        <f>'Section 10 chart data'!$E$66</f>
        <v>116.056</v>
      </c>
      <c r="J9" s="324">
        <f>'Section 10 chart data'!$G$83</f>
        <v>297.791</v>
      </c>
      <c r="K9" s="699">
        <f>'Section 10 chart data'!$H$83</f>
        <v>11.33</v>
      </c>
      <c r="L9" s="324">
        <f>'Section 10 chart data'!$F$66</f>
        <v>99.02</v>
      </c>
      <c r="M9" s="324">
        <f>'Section 10 chart data'!$I$83</f>
        <v>329.38299999999998</v>
      </c>
      <c r="N9" s="699">
        <f>'Section 10 chart data'!$J$83</f>
        <v>17.11</v>
      </c>
      <c r="O9" s="324">
        <f>'Section 10 chart data'!$G$66</f>
        <v>111.05200000000001</v>
      </c>
      <c r="P9" s="324">
        <f>'Section 10 chart data'!$K$83</f>
        <v>219.03200000000001</v>
      </c>
      <c r="Q9" s="699">
        <f>'Section 10 chart data'!$L$83</f>
        <v>13.09</v>
      </c>
      <c r="R9" s="324">
        <f>'Section 10 chart data'!$H$66</f>
        <v>93.95</v>
      </c>
      <c r="S9" s="324">
        <f>'Section 10 chart data'!$M$83</f>
        <v>201.93100000000001</v>
      </c>
      <c r="T9" s="699">
        <f>'Section 10 chart data'!$N$83</f>
        <v>15.73</v>
      </c>
      <c r="U9" s="324">
        <f>'Section 10 chart data'!$I$66</f>
        <v>80.665999999999997</v>
      </c>
      <c r="V9" s="324">
        <f>'Section 10 chart data'!$O$83</f>
        <v>170.36799999999999</v>
      </c>
      <c r="W9" s="699">
        <f>'Section 10 chart data'!$P$83</f>
        <v>14</v>
      </c>
      <c r="X9" s="324">
        <f>'Section 10 chart data'!$J$66</f>
        <v>90.037999999999997</v>
      </c>
      <c r="Y9" s="324">
        <f>'Section 10 chart data'!$Q$83</f>
        <v>171.24199999999999</v>
      </c>
      <c r="Z9" s="699">
        <f>'Section 10 chart data'!$R$83</f>
        <v>13.4</v>
      </c>
      <c r="AA9" s="324">
        <f>'Section 10 chart data'!$K$66</f>
        <v>66.185000000000002</v>
      </c>
      <c r="AB9" s="324">
        <f>'Section 10 chart data'!$S$83</f>
        <v>142.273</v>
      </c>
      <c r="AC9" s="699">
        <f>'Section 10 chart data'!$T$83</f>
        <v>9.18</v>
      </c>
      <c r="AD9" s="324">
        <f>'Section 10 chart data'!$L$66</f>
        <v>208.17400000000001</v>
      </c>
      <c r="AE9" s="324">
        <f>'Section 10 chart data'!$U$83</f>
        <v>158.34700000000001</v>
      </c>
      <c r="AF9" s="699">
        <f>'Section 10 chart data'!$V$83</f>
        <v>10.81</v>
      </c>
      <c r="AG9" s="324">
        <f>'Section 10 chart data'!$M$66</f>
        <v>75.813999999999993</v>
      </c>
      <c r="AH9" s="324">
        <f>'Section 10 chart data'!$W$83</f>
        <v>158.708</v>
      </c>
      <c r="AI9" s="702">
        <f>'Section 10 chart data'!$X$83</f>
        <v>12.84</v>
      </c>
    </row>
    <row r="10" spans="2:35" ht="15" customHeight="1" x14ac:dyDescent="0.2">
      <c r="B10" s="159" t="s">
        <v>84</v>
      </c>
      <c r="C10" s="325">
        <f>'Section 10 chart data'!$C$67</f>
        <v>32.673000000000002</v>
      </c>
      <c r="D10" s="325">
        <f>'Section 10 chart data'!$C$84</f>
        <v>60.113</v>
      </c>
      <c r="E10" s="700">
        <f>'Section 10 chart data'!$D$84</f>
        <v>24.8</v>
      </c>
      <c r="F10" s="325">
        <f>'Section 10 chart data'!$D$67</f>
        <v>36.232999999999997</v>
      </c>
      <c r="G10" s="325">
        <f>'Section 10 chart data'!$E$84</f>
        <v>112.483</v>
      </c>
      <c r="H10" s="700">
        <f>'Section 10 chart data'!$F$84</f>
        <v>34.909999999999997</v>
      </c>
      <c r="I10" s="325">
        <f>'Section 10 chart data'!$E$67</f>
        <v>39.148000000000003</v>
      </c>
      <c r="J10" s="325">
        <f>'Section 10 chart data'!$G$84</f>
        <v>85.506</v>
      </c>
      <c r="K10" s="700">
        <f>'Section 10 chart data'!$H$84</f>
        <v>28.82</v>
      </c>
      <c r="L10" s="325">
        <f>'Section 10 chart data'!$F$67</f>
        <v>41.552</v>
      </c>
      <c r="M10" s="325">
        <f>'Section 10 chart data'!$I$84</f>
        <v>171.56899999999999</v>
      </c>
      <c r="N10" s="700">
        <f>'Section 10 chart data'!$J$84</f>
        <v>31.41</v>
      </c>
      <c r="O10" s="325">
        <f>'Section 10 chart data'!$G$67</f>
        <v>45.069000000000003</v>
      </c>
      <c r="P10" s="325">
        <f>'Section 10 chart data'!$K$84</f>
        <v>47.622</v>
      </c>
      <c r="Q10" s="700">
        <f>'Section 10 chart data'!$L$84</f>
        <v>37.17</v>
      </c>
      <c r="R10" s="325">
        <f>'Section 10 chart data'!$H$67</f>
        <v>47.661000000000001</v>
      </c>
      <c r="S10" s="325">
        <f>'Section 10 chart data'!$M$84</f>
        <v>68.054000000000002</v>
      </c>
      <c r="T10" s="700">
        <f>'Section 10 chart data'!$N$84</f>
        <v>31.75</v>
      </c>
      <c r="U10" s="325">
        <f>'Section 10 chart data'!$I$67</f>
        <v>41.886000000000003</v>
      </c>
      <c r="V10" s="325">
        <f>'Section 10 chart data'!$O$84</f>
        <v>34.100999999999999</v>
      </c>
      <c r="W10" s="700">
        <f>'Section 10 chart data'!$P$84</f>
        <v>25.9</v>
      </c>
      <c r="X10" s="325">
        <f>'Section 10 chart data'!$J$67</f>
        <v>45.057000000000002</v>
      </c>
      <c r="Y10" s="325">
        <f>'Section 10 chart data'!$Q$84</f>
        <v>31.966000000000001</v>
      </c>
      <c r="Z10" s="700">
        <f>'Section 10 chart data'!$R$84</f>
        <v>16.09</v>
      </c>
      <c r="AA10" s="325">
        <f>'Section 10 chart data'!$K$67</f>
        <v>26.396000000000001</v>
      </c>
      <c r="AB10" s="325">
        <f>'Section 10 chart data'!$S$84</f>
        <v>40.74</v>
      </c>
      <c r="AC10" s="700">
        <f>'Section 10 chart data'!$T$84</f>
        <v>14.1</v>
      </c>
      <c r="AD10" s="325">
        <f>'Section 10 chart data'!$L$67</f>
        <v>106.417</v>
      </c>
      <c r="AE10" s="325">
        <f>'Section 10 chart data'!$U$84</f>
        <v>45.744999999999997</v>
      </c>
      <c r="AF10" s="700">
        <f>'Section 10 chart data'!$V$84</f>
        <v>15.86</v>
      </c>
      <c r="AG10" s="325">
        <f>'Section 10 chart data'!$M$67</f>
        <v>32.311999999999998</v>
      </c>
      <c r="AH10" s="325">
        <f>'Section 10 chart data'!$W$84</f>
        <v>76.616</v>
      </c>
      <c r="AI10" s="703">
        <f>'Section 10 chart data'!$X$84</f>
        <v>23.66</v>
      </c>
    </row>
    <row r="11" spans="2:35" ht="15" customHeight="1" x14ac:dyDescent="0.2">
      <c r="B11" s="159" t="s">
        <v>85</v>
      </c>
      <c r="C11" s="325">
        <f>'Section 10 chart data'!$C$68</f>
        <v>29.265000000000001</v>
      </c>
      <c r="D11" s="325">
        <f>'Section 10 chart data'!$C$85</f>
        <v>32.844000000000001</v>
      </c>
      <c r="E11" s="700">
        <f>'Section 10 chart data'!$D$85</f>
        <v>25.27</v>
      </c>
      <c r="F11" s="325">
        <f>'Section 10 chart data'!$D$68</f>
        <v>24.52</v>
      </c>
      <c r="G11" s="325">
        <f>'Section 10 chart data'!$E$85</f>
        <v>52.808999999999997</v>
      </c>
      <c r="H11" s="700">
        <f>'Section 10 chart data'!$F$85</f>
        <v>32.950000000000003</v>
      </c>
      <c r="I11" s="325">
        <f>'Section 10 chart data'!$E$68</f>
        <v>31.87</v>
      </c>
      <c r="J11" s="325">
        <f>'Section 10 chart data'!$G$85</f>
        <v>59.811</v>
      </c>
      <c r="K11" s="700">
        <f>'Section 10 chart data'!$H$85</f>
        <v>27.32</v>
      </c>
      <c r="L11" s="325">
        <f>'Section 10 chart data'!$F$68</f>
        <v>22.983000000000001</v>
      </c>
      <c r="M11" s="325">
        <f>'Section 10 chart data'!$I$85</f>
        <v>65.727999999999994</v>
      </c>
      <c r="N11" s="700">
        <f>'Section 10 chart data'!$J$85</f>
        <v>25.46</v>
      </c>
      <c r="O11" s="325">
        <f>'Section 10 chart data'!$G$68</f>
        <v>25.61</v>
      </c>
      <c r="P11" s="325">
        <f>'Section 10 chart data'!$K$85</f>
        <v>49.316000000000003</v>
      </c>
      <c r="Q11" s="700">
        <f>'Section 10 chart data'!$L$85</f>
        <v>33.78</v>
      </c>
      <c r="R11" s="325">
        <f>'Section 10 chart data'!$H$68</f>
        <v>13.785</v>
      </c>
      <c r="S11" s="325">
        <f>'Section 10 chart data'!$M$85</f>
        <v>46.804000000000002</v>
      </c>
      <c r="T11" s="700">
        <f>'Section 10 chart data'!$N$85</f>
        <v>38.53</v>
      </c>
      <c r="U11" s="325">
        <f>'Section 10 chart data'!$I$68</f>
        <v>11.965999999999999</v>
      </c>
      <c r="V11" s="325">
        <f>'Section 10 chart data'!$O$85</f>
        <v>42.305999999999997</v>
      </c>
      <c r="W11" s="700">
        <f>'Section 10 chart data'!$P$85</f>
        <v>32.869999999999997</v>
      </c>
      <c r="X11" s="325">
        <f>'Section 10 chart data'!$J$68</f>
        <v>15.058999999999999</v>
      </c>
      <c r="Y11" s="325">
        <f>'Section 10 chart data'!$Q$85</f>
        <v>41.094000000000001</v>
      </c>
      <c r="Z11" s="700">
        <f>'Section 10 chart data'!$R$85</f>
        <v>32.19</v>
      </c>
      <c r="AA11" s="325">
        <f>'Section 10 chart data'!$K$68</f>
        <v>14.66</v>
      </c>
      <c r="AB11" s="325">
        <f>'Section 10 chart data'!$S$85</f>
        <v>22.427</v>
      </c>
      <c r="AC11" s="700">
        <f>'Section 10 chart data'!$T$85</f>
        <v>24.01</v>
      </c>
      <c r="AD11" s="325">
        <f>'Section 10 chart data'!$L$68</f>
        <v>28.228000000000002</v>
      </c>
      <c r="AE11" s="325">
        <f>'Section 10 chart data'!$U$85</f>
        <v>30.584</v>
      </c>
      <c r="AF11" s="700">
        <f>'Section 10 chart data'!$V$85</f>
        <v>31.51</v>
      </c>
      <c r="AG11" s="325">
        <f>'Section 10 chart data'!$M$68</f>
        <v>15.265000000000001</v>
      </c>
      <c r="AH11" s="325">
        <f>'Section 10 chart data'!$W$85</f>
        <v>16.97</v>
      </c>
      <c r="AI11" s="703">
        <f>'Section 10 chart data'!$X$85</f>
        <v>10.91</v>
      </c>
    </row>
    <row r="12" spans="2:35" ht="15" customHeight="1" x14ac:dyDescent="0.2">
      <c r="B12" s="159" t="s">
        <v>86</v>
      </c>
      <c r="C12" s="325">
        <f>'Section 10 chart data'!$C$69</f>
        <v>5.4210000000000003</v>
      </c>
      <c r="D12" s="325">
        <f>'Section 10 chart data'!$C$86</f>
        <v>10.532</v>
      </c>
      <c r="E12" s="700">
        <f>'Section 10 chart data'!$D$86</f>
        <v>32.17</v>
      </c>
      <c r="F12" s="325">
        <f>'Section 10 chart data'!$D$69</f>
        <v>5.8390000000000004</v>
      </c>
      <c r="G12" s="325">
        <f>'Section 10 chart data'!$E$86</f>
        <v>52.194000000000003</v>
      </c>
      <c r="H12" s="700">
        <f>'Section 10 chart data'!$F$86</f>
        <v>50.22</v>
      </c>
      <c r="I12" s="325">
        <f>'Section 10 chart data'!$E$69</f>
        <v>4.7709999999999999</v>
      </c>
      <c r="J12" s="325">
        <f>'Section 10 chart data'!$G$86</f>
        <v>9.8829999999999991</v>
      </c>
      <c r="K12" s="700">
        <f>'Section 10 chart data'!$H$86</f>
        <v>40.49</v>
      </c>
      <c r="L12" s="325">
        <f>'Section 10 chart data'!$F$69</f>
        <v>2.7370000000000001</v>
      </c>
      <c r="M12" s="325">
        <f>'Section 10 chart data'!$I$86</f>
        <v>8.1630000000000003</v>
      </c>
      <c r="N12" s="700">
        <f>'Section 10 chart data'!$J$86</f>
        <v>33.65</v>
      </c>
      <c r="O12" s="325">
        <f>'Section 10 chart data'!$G$69</f>
        <v>2.4929999999999999</v>
      </c>
      <c r="P12" s="325">
        <f>'Section 10 chart data'!$K$86</f>
        <v>14.329000000000001</v>
      </c>
      <c r="Q12" s="700">
        <f>'Section 10 chart data'!$L$86</f>
        <v>64.12</v>
      </c>
      <c r="R12" s="325">
        <f>'Section 10 chart data'!$H$69</f>
        <v>3.5550000000000002</v>
      </c>
      <c r="S12" s="325">
        <f>'Section 10 chart data'!$M$86</f>
        <v>4.7510000000000003</v>
      </c>
      <c r="T12" s="700">
        <f>'Section 10 chart data'!$N$86</f>
        <v>31.51</v>
      </c>
      <c r="U12" s="325">
        <f>'Section 10 chart data'!$I$69</f>
        <v>2.3969999999999998</v>
      </c>
      <c r="V12" s="325">
        <f>'Section 10 chart data'!$O$86</f>
        <v>4.1100000000000003</v>
      </c>
      <c r="W12" s="700">
        <f>'Section 10 chart data'!$P$86</f>
        <v>36.69</v>
      </c>
      <c r="X12" s="325">
        <f>'Section 10 chart data'!$J$69</f>
        <v>2.1850000000000001</v>
      </c>
      <c r="Y12" s="325">
        <f>'Section 10 chart data'!$Q$86</f>
        <v>10.257</v>
      </c>
      <c r="Z12" s="700">
        <f>'Section 10 chart data'!$R$86</f>
        <v>73.36</v>
      </c>
      <c r="AA12" s="325">
        <f>'Section 10 chart data'!$K$69</f>
        <v>2.0609999999999999</v>
      </c>
      <c r="AB12" s="325">
        <f>'Section 10 chart data'!$S$86</f>
        <v>9.4749999999999996</v>
      </c>
      <c r="AC12" s="700">
        <f>'Section 10 chart data'!$T$86</f>
        <v>61.78</v>
      </c>
      <c r="AD12" s="325">
        <f>'Section 10 chart data'!$L$69</f>
        <v>2.1789999999999998</v>
      </c>
      <c r="AE12" s="325">
        <f>'Section 10 chart data'!$U$86</f>
        <v>4.2590000000000003</v>
      </c>
      <c r="AF12" s="700">
        <f>'Section 10 chart data'!$V$86</f>
        <v>49.66</v>
      </c>
      <c r="AG12" s="325">
        <f>'Section 10 chart data'!$M$69</f>
        <v>1.671</v>
      </c>
      <c r="AH12" s="325">
        <f>'Section 10 chart data'!$W$86</f>
        <v>0.38400000000000001</v>
      </c>
      <c r="AI12" s="703">
        <f>'Section 10 chart data'!$X$86</f>
        <v>36.51</v>
      </c>
    </row>
    <row r="13" spans="2:35" ht="15" customHeight="1" x14ac:dyDescent="0.2">
      <c r="B13" s="159" t="s">
        <v>87</v>
      </c>
      <c r="C13" s="325">
        <f>'Section 10 chart data'!$C$70</f>
        <v>3.181</v>
      </c>
      <c r="D13" s="325">
        <f>'Section 10 chart data'!$C$87</f>
        <v>33.957000000000001</v>
      </c>
      <c r="E13" s="700">
        <f>'Section 10 chart data'!$D$87</f>
        <v>36.76</v>
      </c>
      <c r="F13" s="325">
        <f>'Section 10 chart data'!$D$70</f>
        <v>2.2000000000000002</v>
      </c>
      <c r="G13" s="325">
        <f>'Section 10 chart data'!$E$87</f>
        <v>12.425000000000001</v>
      </c>
      <c r="H13" s="700">
        <f>'Section 10 chart data'!$F$87</f>
        <v>23.39</v>
      </c>
      <c r="I13" s="325">
        <f>'Section 10 chart data'!$E$70</f>
        <v>4.1449999999999996</v>
      </c>
      <c r="J13" s="325">
        <f>'Section 10 chart data'!$G$87</f>
        <v>29.535</v>
      </c>
      <c r="K13" s="700">
        <f>'Section 10 chart data'!$H$87</f>
        <v>35.9</v>
      </c>
      <c r="L13" s="325">
        <f>'Section 10 chart data'!$F$70</f>
        <v>2.9060000000000001</v>
      </c>
      <c r="M13" s="325">
        <f>'Section 10 chart data'!$I$87</f>
        <v>10.542</v>
      </c>
      <c r="N13" s="700">
        <f>'Section 10 chart data'!$J$87</f>
        <v>23.94</v>
      </c>
      <c r="O13" s="325">
        <f>'Section 10 chart data'!$G$70</f>
        <v>1.706</v>
      </c>
      <c r="P13" s="325">
        <f>'Section 10 chart data'!$K$87</f>
        <v>18.603999999999999</v>
      </c>
      <c r="Q13" s="700">
        <f>'Section 10 chart data'!$L$87</f>
        <v>27.65</v>
      </c>
      <c r="R13" s="325">
        <f>'Section 10 chart data'!$H$70</f>
        <v>2.7130000000000001</v>
      </c>
      <c r="S13" s="325">
        <f>'Section 10 chart data'!$M$87</f>
        <v>23.933</v>
      </c>
      <c r="T13" s="700">
        <f>'Section 10 chart data'!$N$87</f>
        <v>30.21</v>
      </c>
      <c r="U13" s="325">
        <f>'Section 10 chart data'!$I$70</f>
        <v>2.4289999999999998</v>
      </c>
      <c r="V13" s="325">
        <f>'Section 10 chart data'!$O$87</f>
        <v>23.492999999999999</v>
      </c>
      <c r="W13" s="700">
        <f>'Section 10 chart data'!$P$87</f>
        <v>37.159999999999997</v>
      </c>
      <c r="X13" s="325">
        <f>'Section 10 chart data'!$J$70</f>
        <v>3.4580000000000002</v>
      </c>
      <c r="Y13" s="325">
        <f>'Section 10 chart data'!$Q$87</f>
        <v>36.454000000000001</v>
      </c>
      <c r="Z13" s="700">
        <f>'Section 10 chart data'!$R$87</f>
        <v>42.03</v>
      </c>
      <c r="AA13" s="325">
        <f>'Section 10 chart data'!$K$70</f>
        <v>2.923</v>
      </c>
      <c r="AB13" s="325">
        <f>'Section 10 chart data'!$S$87</f>
        <v>21.920999999999999</v>
      </c>
      <c r="AC13" s="700">
        <f>'Section 10 chart data'!$T$87</f>
        <v>37.51</v>
      </c>
      <c r="AD13" s="325">
        <f>'Section 10 chart data'!$L$70</f>
        <v>6.5090000000000003</v>
      </c>
      <c r="AE13" s="325">
        <f>'Section 10 chart data'!$U$87</f>
        <v>19.829999999999998</v>
      </c>
      <c r="AF13" s="700">
        <f>'Section 10 chart data'!$V$87</f>
        <v>54.85</v>
      </c>
      <c r="AG13" s="325">
        <f>'Section 10 chart data'!$M$70</f>
        <v>3.1619999999999999</v>
      </c>
      <c r="AH13" s="325">
        <f>'Section 10 chart data'!$W$87</f>
        <v>12.653</v>
      </c>
      <c r="AI13" s="703">
        <f>'Section 10 chart data'!$X$87</f>
        <v>23.35</v>
      </c>
    </row>
    <row r="14" spans="2:35" ht="15" customHeight="1" x14ac:dyDescent="0.2">
      <c r="B14" s="159" t="s">
        <v>88</v>
      </c>
      <c r="C14" s="325">
        <f>'Section 10 chart data'!$C$71</f>
        <v>18.920999999999999</v>
      </c>
      <c r="D14" s="325">
        <f>'Section 10 chart data'!$C$88</f>
        <v>83.578000000000003</v>
      </c>
      <c r="E14" s="700">
        <f>'Section 10 chart data'!$D$88</f>
        <v>15.31</v>
      </c>
      <c r="F14" s="325">
        <f>'Section 10 chart data'!$D$71</f>
        <v>19.518999999999998</v>
      </c>
      <c r="G14" s="325">
        <f>'Section 10 chart data'!$E$88</f>
        <v>74.009</v>
      </c>
      <c r="H14" s="700">
        <f>'Section 10 chart data'!$F$88</f>
        <v>16.84</v>
      </c>
      <c r="I14" s="325">
        <f>'Section 10 chart data'!$E$71</f>
        <v>18.391999999999999</v>
      </c>
      <c r="J14" s="325">
        <f>'Section 10 chart data'!$G$88</f>
        <v>78.783000000000001</v>
      </c>
      <c r="K14" s="700">
        <f>'Section 10 chart data'!$H$88</f>
        <v>16.72</v>
      </c>
      <c r="L14" s="325">
        <f>'Section 10 chart data'!$F$71</f>
        <v>13.657</v>
      </c>
      <c r="M14" s="325">
        <f>'Section 10 chart data'!$I$88</f>
        <v>46.954999999999998</v>
      </c>
      <c r="N14" s="700">
        <f>'Section 10 chart data'!$J$88</f>
        <v>15.14</v>
      </c>
      <c r="O14" s="325">
        <f>'Section 10 chart data'!$G$71</f>
        <v>17.332000000000001</v>
      </c>
      <c r="P14" s="325">
        <f>'Section 10 chart data'!$K$88</f>
        <v>49</v>
      </c>
      <c r="Q14" s="700">
        <f>'Section 10 chart data'!$L$88</f>
        <v>15.15</v>
      </c>
      <c r="R14" s="325">
        <f>'Section 10 chart data'!$H$71</f>
        <v>13.521000000000001</v>
      </c>
      <c r="S14" s="325">
        <f>'Section 10 chart data'!$M$88</f>
        <v>23.414000000000001</v>
      </c>
      <c r="T14" s="700">
        <f>'Section 10 chart data'!$N$88</f>
        <v>14.82</v>
      </c>
      <c r="U14" s="325">
        <f>'Section 10 chart data'!$I$71</f>
        <v>12.157</v>
      </c>
      <c r="V14" s="325">
        <f>'Section 10 chart data'!$O$88</f>
        <v>20.888000000000002</v>
      </c>
      <c r="W14" s="700">
        <f>'Section 10 chart data'!$P$88</f>
        <v>15.23</v>
      </c>
      <c r="X14" s="325">
        <f>'Section 10 chart data'!$J$71</f>
        <v>11.648</v>
      </c>
      <c r="Y14" s="325">
        <f>'Section 10 chart data'!$Q$88</f>
        <v>20.568999999999999</v>
      </c>
      <c r="Z14" s="700">
        <f>'Section 10 chart data'!$R$88</f>
        <v>15.52</v>
      </c>
      <c r="AA14" s="325">
        <f>'Section 10 chart data'!$K$71</f>
        <v>8.6140000000000008</v>
      </c>
      <c r="AB14" s="325">
        <f>'Section 10 chart data'!$S$88</f>
        <v>20.152999999999999</v>
      </c>
      <c r="AC14" s="700">
        <f>'Section 10 chart data'!$T$88</f>
        <v>14.45</v>
      </c>
      <c r="AD14" s="325">
        <f>'Section 10 chart data'!$L$71</f>
        <v>42.421999999999997</v>
      </c>
      <c r="AE14" s="325">
        <f>'Section 10 chart data'!$U$88</f>
        <v>22.309000000000001</v>
      </c>
      <c r="AF14" s="700">
        <f>'Section 10 chart data'!$V$88</f>
        <v>13.64</v>
      </c>
      <c r="AG14" s="325">
        <f>'Section 10 chart data'!$M$71</f>
        <v>6.94</v>
      </c>
      <c r="AH14" s="325">
        <f>'Section 10 chart data'!$W$88</f>
        <v>10.303000000000001</v>
      </c>
      <c r="AI14" s="703">
        <f>'Section 10 chart data'!$X$88</f>
        <v>12.89</v>
      </c>
    </row>
    <row r="15" spans="2:35" ht="15" customHeight="1" x14ac:dyDescent="0.2">
      <c r="B15" s="159" t="s">
        <v>89</v>
      </c>
      <c r="C15" s="325">
        <f>'Section 10 chart data'!$C$72</f>
        <v>2.7869999999999999</v>
      </c>
      <c r="D15" s="325">
        <f>'Section 10 chart data'!$C$89</f>
        <v>7.5519999999999996</v>
      </c>
      <c r="E15" s="700">
        <f>'Section 10 chart data'!$D$89</f>
        <v>40.549999999999997</v>
      </c>
      <c r="F15" s="325">
        <f>'Section 10 chart data'!$D$72</f>
        <v>3.7360000000000002</v>
      </c>
      <c r="G15" s="325">
        <f>'Section 10 chart data'!$E$89</f>
        <v>8.44</v>
      </c>
      <c r="H15" s="700">
        <f>'Section 10 chart data'!$F$89</f>
        <v>37.409999999999997</v>
      </c>
      <c r="I15" s="325">
        <f>'Section 10 chart data'!$E$72</f>
        <v>3.2610000000000001</v>
      </c>
      <c r="J15" s="325">
        <f>'Section 10 chart data'!$G$89</f>
        <v>14.7</v>
      </c>
      <c r="K15" s="700">
        <f>'Section 10 chart data'!$H$89</f>
        <v>51.93</v>
      </c>
      <c r="L15" s="325">
        <f>'Section 10 chart data'!$F$72</f>
        <v>4.5069999999999997</v>
      </c>
      <c r="M15" s="325">
        <f>'Section 10 chart data'!$I$89</f>
        <v>8.7569999999999997</v>
      </c>
      <c r="N15" s="700">
        <f>'Section 10 chart data'!$J$89</f>
        <v>41.35</v>
      </c>
      <c r="O15" s="325">
        <f>'Section 10 chart data'!$G$72</f>
        <v>5.3220000000000001</v>
      </c>
      <c r="P15" s="325">
        <f>'Section 10 chart data'!$K$89</f>
        <v>7.7610000000000001</v>
      </c>
      <c r="Q15" s="700">
        <f>'Section 10 chart data'!$L$89</f>
        <v>34.6</v>
      </c>
      <c r="R15" s="325">
        <f>'Section 10 chart data'!$H$72</f>
        <v>7.6589999999999998</v>
      </c>
      <c r="S15" s="325">
        <f>'Section 10 chart data'!$M$89</f>
        <v>6.1619999999999999</v>
      </c>
      <c r="T15" s="700">
        <f>'Section 10 chart data'!$N$89</f>
        <v>16.41</v>
      </c>
      <c r="U15" s="325">
        <f>'Section 10 chart data'!$I$72</f>
        <v>5.1520000000000001</v>
      </c>
      <c r="V15" s="325">
        <f>'Section 10 chart data'!$O$89</f>
        <v>7.9589999999999996</v>
      </c>
      <c r="W15" s="700">
        <f>'Section 10 chart data'!$P$89</f>
        <v>12.06</v>
      </c>
      <c r="X15" s="325">
        <f>'Section 10 chart data'!$J$72</f>
        <v>6.8630000000000004</v>
      </c>
      <c r="Y15" s="325">
        <f>'Section 10 chart data'!$Q$89</f>
        <v>17.858000000000001</v>
      </c>
      <c r="Z15" s="700">
        <f>'Section 10 chart data'!$R$89</f>
        <v>25.77</v>
      </c>
      <c r="AA15" s="325">
        <f>'Section 10 chart data'!$K$72</f>
        <v>5.2640000000000002</v>
      </c>
      <c r="AB15" s="325">
        <f>'Section 10 chart data'!$S$89</f>
        <v>12.794</v>
      </c>
      <c r="AC15" s="700">
        <f>'Section 10 chart data'!$T$89</f>
        <v>10.29</v>
      </c>
      <c r="AD15" s="325">
        <f>'Section 10 chart data'!$L$72</f>
        <v>13.535</v>
      </c>
      <c r="AE15" s="325">
        <f>'Section 10 chart data'!$U$89</f>
        <v>18.25</v>
      </c>
      <c r="AF15" s="700">
        <f>'Section 10 chart data'!$V$89</f>
        <v>16.850000000000001</v>
      </c>
      <c r="AG15" s="325">
        <f>'Section 10 chart data'!$M$72</f>
        <v>7.1219999999999999</v>
      </c>
      <c r="AH15" s="325">
        <f>'Section 10 chart data'!$W$89</f>
        <v>19.026</v>
      </c>
      <c r="AI15" s="703">
        <f>'Section 10 chart data'!$X$89</f>
        <v>16.170000000000002</v>
      </c>
    </row>
    <row r="16" spans="2:35" ht="15" customHeight="1" x14ac:dyDescent="0.2">
      <c r="B16" s="159" t="s">
        <v>90</v>
      </c>
      <c r="C16" s="325">
        <f>'Section 10 chart data'!$C$73</f>
        <v>5.7069999999999999</v>
      </c>
      <c r="D16" s="325">
        <f>'Section 10 chart data'!$C$90</f>
        <v>33.563000000000002</v>
      </c>
      <c r="E16" s="700">
        <f>'Section 10 chart data'!$D$90</f>
        <v>56.19</v>
      </c>
      <c r="F16" s="325">
        <f>'Section 10 chart data'!$D$73</f>
        <v>9.798</v>
      </c>
      <c r="G16" s="325">
        <f>'Section 10 chart data'!$E$90</f>
        <v>3.0350000000000001</v>
      </c>
      <c r="H16" s="700">
        <f>'Section 10 chart data'!$F$90</f>
        <v>32.76</v>
      </c>
      <c r="I16" s="325">
        <f>'Section 10 chart data'!$E$73</f>
        <v>12.53</v>
      </c>
      <c r="J16" s="325">
        <f>'Section 10 chart data'!$G$90</f>
        <v>7.7610000000000001</v>
      </c>
      <c r="K16" s="700">
        <f>'Section 10 chart data'!$H$90</f>
        <v>65.23</v>
      </c>
      <c r="L16" s="325">
        <f>'Section 10 chart data'!$F$73</f>
        <v>8.3979999999999997</v>
      </c>
      <c r="M16" s="325">
        <f>'Section 10 chart data'!$I$90</f>
        <v>8.2550000000000008</v>
      </c>
      <c r="N16" s="700">
        <f>'Section 10 chart data'!$J$90</f>
        <v>45.8</v>
      </c>
      <c r="O16" s="325">
        <f>'Section 10 chart data'!$G$73</f>
        <v>10.205</v>
      </c>
      <c r="P16" s="325">
        <f>'Section 10 chart data'!$K$90</f>
        <v>16.526</v>
      </c>
      <c r="Q16" s="700">
        <f>'Section 10 chart data'!$L$90</f>
        <v>64.39</v>
      </c>
      <c r="R16" s="325">
        <f>'Section 10 chart data'!$H$73</f>
        <v>1.68</v>
      </c>
      <c r="S16" s="325">
        <f>'Section 10 chart data'!$M$90</f>
        <v>21.628</v>
      </c>
      <c r="T16" s="700">
        <f>'Section 10 chart data'!$N$90</f>
        <v>59.18</v>
      </c>
      <c r="U16" s="325">
        <f>'Section 10 chart data'!$I$73</f>
        <v>0.628</v>
      </c>
      <c r="V16" s="325">
        <f>'Section 10 chart data'!$O$90</f>
        <v>26.86</v>
      </c>
      <c r="W16" s="700">
        <f>'Section 10 chart data'!$P$90</f>
        <v>58.55</v>
      </c>
      <c r="X16" s="325">
        <f>'Section 10 chart data'!$J$73</f>
        <v>1.105</v>
      </c>
      <c r="Y16" s="325">
        <f>'Section 10 chart data'!$Q$90</f>
        <v>0.57299999999999995</v>
      </c>
      <c r="Z16" s="700">
        <f>'Section 10 chart data'!$R$90</f>
        <v>41.32</v>
      </c>
      <c r="AA16" s="325">
        <f>'Section 10 chart data'!$K$73</f>
        <v>1.0129999999999999</v>
      </c>
      <c r="AB16" s="325">
        <f>'Section 10 chart data'!$S$90</f>
        <v>1.4670000000000001</v>
      </c>
      <c r="AC16" s="700">
        <f>'Section 10 chart data'!$T$90</f>
        <v>62.6</v>
      </c>
      <c r="AD16" s="325">
        <f>'Section 10 chart data'!$L$73</f>
        <v>1.4610000000000001</v>
      </c>
      <c r="AE16" s="325">
        <f>'Section 10 chart data'!$U$90</f>
        <v>0.51800000000000002</v>
      </c>
      <c r="AF16" s="700">
        <f>'Section 10 chart data'!$V$90</f>
        <v>34.090000000000003</v>
      </c>
      <c r="AG16" s="325">
        <f>'Section 10 chart data'!$M$73</f>
        <v>1.804</v>
      </c>
      <c r="AH16" s="325">
        <f>'Section 10 chart data'!$W$90</f>
        <v>1.877</v>
      </c>
      <c r="AI16" s="703">
        <f>'Section 10 chart data'!$X$90</f>
        <v>58.82</v>
      </c>
    </row>
    <row r="17" spans="2:35" ht="15" customHeight="1" x14ac:dyDescent="0.2">
      <c r="B17" s="161" t="s">
        <v>91</v>
      </c>
      <c r="C17" s="326">
        <f>'Section 10 chart data'!$C$74</f>
        <v>2.4910000000000001</v>
      </c>
      <c r="D17" s="326">
        <f>'Section 10 chart data'!$C$91</f>
        <v>10.151999999999999</v>
      </c>
      <c r="E17" s="701">
        <f>'Section 10 chart data'!$D$91</f>
        <v>34.729999999999997</v>
      </c>
      <c r="F17" s="326">
        <f>'Section 10 chart data'!$D$74</f>
        <v>2.0209999999999999</v>
      </c>
      <c r="G17" s="326">
        <f>'Section 10 chart data'!$E$91</f>
        <v>6.4390000000000001</v>
      </c>
      <c r="H17" s="701">
        <f>'Section 10 chart data'!$F$91</f>
        <v>26.06</v>
      </c>
      <c r="I17" s="326">
        <f>'Section 10 chart data'!$E$74</f>
        <v>1.9410000000000001</v>
      </c>
      <c r="J17" s="326">
        <f>'Section 10 chart data'!$G$91</f>
        <v>10.625</v>
      </c>
      <c r="K17" s="701">
        <f>'Section 10 chart data'!$H$91</f>
        <v>53.22</v>
      </c>
      <c r="L17" s="326">
        <f>'Section 10 chart data'!$F$74</f>
        <v>2.2799999999999998</v>
      </c>
      <c r="M17" s="326">
        <f>'Section 10 chart data'!$I$91</f>
        <v>10.686999999999999</v>
      </c>
      <c r="N17" s="701">
        <f>'Section 10 chart data'!$J$91</f>
        <v>47.41</v>
      </c>
      <c r="O17" s="326">
        <f>'Section 10 chart data'!$G$74</f>
        <v>3.3149999999999999</v>
      </c>
      <c r="P17" s="326">
        <f>'Section 10 chart data'!$K$91</f>
        <v>14.948</v>
      </c>
      <c r="Q17" s="701">
        <f>'Section 10 chart data'!$L$91</f>
        <v>48.7</v>
      </c>
      <c r="R17" s="326">
        <f>'Section 10 chart data'!$H$74</f>
        <v>3.3759999999999999</v>
      </c>
      <c r="S17" s="326">
        <f>'Section 10 chart data'!$M$91</f>
        <v>6.4249999999999998</v>
      </c>
      <c r="T17" s="701">
        <f>'Section 10 chart data'!$N$91</f>
        <v>37.9</v>
      </c>
      <c r="U17" s="326">
        <f>'Section 10 chart data'!$I$74</f>
        <v>4.0519999999999996</v>
      </c>
      <c r="V17" s="326">
        <f>'Section 10 chart data'!$O$91</f>
        <v>10.009</v>
      </c>
      <c r="W17" s="701">
        <f>'Section 10 chart data'!$P$91</f>
        <v>30.28</v>
      </c>
      <c r="X17" s="326">
        <f>'Section 10 chart data'!$J$74</f>
        <v>4.6619999999999999</v>
      </c>
      <c r="Y17" s="326">
        <f>'Section 10 chart data'!$Q$91</f>
        <v>11.787000000000001</v>
      </c>
      <c r="Z17" s="701">
        <f>'Section 10 chart data'!$R$91</f>
        <v>20.67</v>
      </c>
      <c r="AA17" s="326">
        <f>'Section 10 chart data'!$K$74</f>
        <v>5.2530000000000001</v>
      </c>
      <c r="AB17" s="326">
        <f>'Section 10 chart data'!$S$91</f>
        <v>12.855</v>
      </c>
      <c r="AC17" s="701">
        <f>'Section 10 chart data'!$T$91</f>
        <v>10.58</v>
      </c>
      <c r="AD17" s="326">
        <f>'Section 10 chart data'!$L$74</f>
        <v>7.423</v>
      </c>
      <c r="AE17" s="326">
        <f>'Section 10 chart data'!$U$91</f>
        <v>16.440000000000001</v>
      </c>
      <c r="AF17" s="701">
        <f>'Section 10 chart data'!$V$91</f>
        <v>10.19</v>
      </c>
      <c r="AG17" s="326">
        <f>'Section 10 chart data'!$M$74</f>
        <v>7.5369999999999999</v>
      </c>
      <c r="AH17" s="326">
        <f>'Section 10 chart data'!$W$91</f>
        <v>20.6</v>
      </c>
      <c r="AI17" s="704">
        <f>'Section 10 chart data'!$X$91</f>
        <v>11.44</v>
      </c>
    </row>
    <row r="20" spans="2:35" ht="15" customHeight="1" x14ac:dyDescent="0.2">
      <c r="B20" s="862" t="s">
        <v>77</v>
      </c>
      <c r="C20" s="865" t="s">
        <v>332</v>
      </c>
      <c r="D20" s="865"/>
      <c r="E20" s="865"/>
      <c r="F20" s="865" t="s">
        <v>223</v>
      </c>
      <c r="G20" s="865"/>
      <c r="H20" s="793"/>
    </row>
    <row r="21" spans="2:35" ht="15" customHeight="1" x14ac:dyDescent="0.2">
      <c r="B21" s="886"/>
      <c r="C21" s="321" t="s">
        <v>78</v>
      </c>
      <c r="D21" s="866" t="s">
        <v>79</v>
      </c>
      <c r="E21" s="866"/>
      <c r="F21" s="321" t="s">
        <v>78</v>
      </c>
      <c r="G21" s="866" t="s">
        <v>79</v>
      </c>
      <c r="H21" s="796"/>
    </row>
    <row r="22" spans="2:35" ht="30" customHeight="1" x14ac:dyDescent="0.2">
      <c r="B22" s="886"/>
      <c r="C22" s="864" t="s">
        <v>326</v>
      </c>
      <c r="D22" s="864"/>
      <c r="E22" s="130" t="s">
        <v>82</v>
      </c>
      <c r="F22" s="864" t="s">
        <v>326</v>
      </c>
      <c r="G22" s="864"/>
      <c r="H22" s="131" t="s">
        <v>82</v>
      </c>
    </row>
    <row r="23" spans="2:35" ht="15" customHeight="1" x14ac:dyDescent="0.2">
      <c r="B23" s="143" t="str">
        <f>Index!$B$4</f>
        <v>Yorkshire</v>
      </c>
      <c r="C23" s="134"/>
      <c r="D23" s="134"/>
      <c r="E23" s="135"/>
      <c r="F23" s="134"/>
      <c r="G23" s="134"/>
      <c r="H23" s="135"/>
    </row>
    <row r="24" spans="2:35" ht="15" customHeight="1" x14ac:dyDescent="0.2">
      <c r="B24" s="132" t="s">
        <v>92</v>
      </c>
      <c r="C24" s="324">
        <f>$C$9</f>
        <v>100.446</v>
      </c>
      <c r="D24" s="324">
        <f>$D$9</f>
        <v>273.24700000000001</v>
      </c>
      <c r="E24" s="699">
        <f>$E$9</f>
        <v>10.98</v>
      </c>
      <c r="F24" s="324">
        <f>$F$9</f>
        <v>103.867</v>
      </c>
      <c r="G24" s="324">
        <f>$G$9</f>
        <v>322.80900000000003</v>
      </c>
      <c r="H24" s="702">
        <f>$H$9</f>
        <v>15.41</v>
      </c>
    </row>
    <row r="25" spans="2:35" ht="15" customHeight="1" x14ac:dyDescent="0.2">
      <c r="B25" s="159" t="s">
        <v>84</v>
      </c>
      <c r="C25" s="325">
        <f>$C$10</f>
        <v>32.673000000000002</v>
      </c>
      <c r="D25" s="325">
        <f>$D$10</f>
        <v>60.113</v>
      </c>
      <c r="E25" s="700">
        <f>$E$10</f>
        <v>24.8</v>
      </c>
      <c r="F25" s="325">
        <f>$F$10</f>
        <v>36.232999999999997</v>
      </c>
      <c r="G25" s="325">
        <f>$G$10</f>
        <v>112.483</v>
      </c>
      <c r="H25" s="703">
        <f>$H$10</f>
        <v>34.909999999999997</v>
      </c>
    </row>
    <row r="26" spans="2:35" ht="15" customHeight="1" x14ac:dyDescent="0.2">
      <c r="B26" s="159" t="s">
        <v>85</v>
      </c>
      <c r="C26" s="325">
        <f>$C$11</f>
        <v>29.265000000000001</v>
      </c>
      <c r="D26" s="325">
        <f>$D$11</f>
        <v>32.844000000000001</v>
      </c>
      <c r="E26" s="700">
        <f>$E$11</f>
        <v>25.27</v>
      </c>
      <c r="F26" s="325">
        <f>$F$11</f>
        <v>24.52</v>
      </c>
      <c r="G26" s="325">
        <f>$G$11</f>
        <v>52.808999999999997</v>
      </c>
      <c r="H26" s="703">
        <f>$H$11</f>
        <v>32.950000000000003</v>
      </c>
    </row>
    <row r="27" spans="2:35" ht="15" customHeight="1" x14ac:dyDescent="0.2">
      <c r="B27" s="159" t="s">
        <v>86</v>
      </c>
      <c r="C27" s="325">
        <f>$C$12</f>
        <v>5.4210000000000003</v>
      </c>
      <c r="D27" s="325">
        <f>$D$12</f>
        <v>10.532</v>
      </c>
      <c r="E27" s="700">
        <f>$E$12</f>
        <v>32.17</v>
      </c>
      <c r="F27" s="325">
        <f>$F$12</f>
        <v>5.8390000000000004</v>
      </c>
      <c r="G27" s="325">
        <f>$G$12</f>
        <v>52.194000000000003</v>
      </c>
      <c r="H27" s="703">
        <f>$H$12</f>
        <v>50.22</v>
      </c>
    </row>
    <row r="28" spans="2:35" ht="15" customHeight="1" x14ac:dyDescent="0.2">
      <c r="B28" s="159" t="s">
        <v>87</v>
      </c>
      <c r="C28" s="325">
        <f>$C$13</f>
        <v>3.181</v>
      </c>
      <c r="D28" s="325">
        <f>$D$13</f>
        <v>33.957000000000001</v>
      </c>
      <c r="E28" s="700">
        <f>$E$13</f>
        <v>36.76</v>
      </c>
      <c r="F28" s="325">
        <f>$F$13</f>
        <v>2.2000000000000002</v>
      </c>
      <c r="G28" s="325">
        <f>$G$13</f>
        <v>12.425000000000001</v>
      </c>
      <c r="H28" s="703">
        <f>$H$13</f>
        <v>23.39</v>
      </c>
    </row>
    <row r="29" spans="2:35" ht="15" customHeight="1" x14ac:dyDescent="0.2">
      <c r="B29" s="159" t="s">
        <v>88</v>
      </c>
      <c r="C29" s="325">
        <f>$C$14</f>
        <v>18.920999999999999</v>
      </c>
      <c r="D29" s="325">
        <f>$D$14</f>
        <v>83.578000000000003</v>
      </c>
      <c r="E29" s="700">
        <f>$E$14</f>
        <v>15.31</v>
      </c>
      <c r="F29" s="325">
        <f>$F$14</f>
        <v>19.518999999999998</v>
      </c>
      <c r="G29" s="325">
        <f>$G$14</f>
        <v>74.009</v>
      </c>
      <c r="H29" s="703">
        <f>$H$14</f>
        <v>16.84</v>
      </c>
    </row>
    <row r="30" spans="2:35" ht="15" customHeight="1" x14ac:dyDescent="0.2">
      <c r="B30" s="159" t="s">
        <v>89</v>
      </c>
      <c r="C30" s="325">
        <f>$C$15</f>
        <v>2.7869999999999999</v>
      </c>
      <c r="D30" s="325">
        <f>$D$15</f>
        <v>7.5519999999999996</v>
      </c>
      <c r="E30" s="700">
        <f>$E$15</f>
        <v>40.549999999999997</v>
      </c>
      <c r="F30" s="325">
        <f>$F$15</f>
        <v>3.7360000000000002</v>
      </c>
      <c r="G30" s="325">
        <f>$G$15</f>
        <v>8.44</v>
      </c>
      <c r="H30" s="703">
        <f>$H$15</f>
        <v>37.409999999999997</v>
      </c>
    </row>
    <row r="31" spans="2:35" ht="15" customHeight="1" x14ac:dyDescent="0.2">
      <c r="B31" s="159" t="s">
        <v>90</v>
      </c>
      <c r="C31" s="325">
        <f>$C$16</f>
        <v>5.7069999999999999</v>
      </c>
      <c r="D31" s="325">
        <f>$D$16</f>
        <v>33.563000000000002</v>
      </c>
      <c r="E31" s="700">
        <f>$E$16</f>
        <v>56.19</v>
      </c>
      <c r="F31" s="325">
        <f>$F$16</f>
        <v>9.798</v>
      </c>
      <c r="G31" s="325">
        <f>$G$16</f>
        <v>3.0350000000000001</v>
      </c>
      <c r="H31" s="703">
        <f>$H$16</f>
        <v>32.76</v>
      </c>
    </row>
    <row r="32" spans="2:35" ht="15" customHeight="1" x14ac:dyDescent="0.2">
      <c r="B32" s="161" t="s">
        <v>91</v>
      </c>
      <c r="C32" s="326">
        <f>$C$17</f>
        <v>2.4910000000000001</v>
      </c>
      <c r="D32" s="326">
        <f>$D$17</f>
        <v>10.151999999999999</v>
      </c>
      <c r="E32" s="701">
        <f>$E$17</f>
        <v>34.729999999999997</v>
      </c>
      <c r="F32" s="326">
        <f>$F$17</f>
        <v>2.0209999999999999</v>
      </c>
      <c r="G32" s="326">
        <f>$G$17</f>
        <v>6.4390000000000001</v>
      </c>
      <c r="H32" s="704">
        <f>$H$17</f>
        <v>26.06</v>
      </c>
    </row>
    <row r="35" spans="2:8" ht="15" customHeight="1" x14ac:dyDescent="0.2">
      <c r="B35" s="862" t="s">
        <v>77</v>
      </c>
      <c r="C35" s="865" t="s">
        <v>226</v>
      </c>
      <c r="D35" s="865"/>
      <c r="E35" s="865"/>
      <c r="F35" s="865" t="s">
        <v>227</v>
      </c>
      <c r="G35" s="865"/>
      <c r="H35" s="793"/>
    </row>
    <row r="36" spans="2:8" ht="15" customHeight="1" x14ac:dyDescent="0.2">
      <c r="B36" s="886"/>
      <c r="C36" s="321" t="s">
        <v>78</v>
      </c>
      <c r="D36" s="866" t="s">
        <v>79</v>
      </c>
      <c r="E36" s="866"/>
      <c r="F36" s="321" t="s">
        <v>78</v>
      </c>
      <c r="G36" s="866" t="s">
        <v>79</v>
      </c>
      <c r="H36" s="796"/>
    </row>
    <row r="37" spans="2:8" ht="30" customHeight="1" x14ac:dyDescent="0.2">
      <c r="B37" s="886"/>
      <c r="C37" s="864" t="s">
        <v>326</v>
      </c>
      <c r="D37" s="864"/>
      <c r="E37" s="130" t="s">
        <v>82</v>
      </c>
      <c r="F37" s="864" t="s">
        <v>326</v>
      </c>
      <c r="G37" s="864"/>
      <c r="H37" s="131" t="s">
        <v>82</v>
      </c>
    </row>
    <row r="38" spans="2:8" ht="15" customHeight="1" x14ac:dyDescent="0.2">
      <c r="B38" s="143" t="str">
        <f>Index!$B$4</f>
        <v>Yorkshire</v>
      </c>
      <c r="C38" s="134"/>
      <c r="D38" s="134"/>
      <c r="E38" s="135"/>
      <c r="F38" s="134"/>
      <c r="G38" s="134"/>
      <c r="H38" s="135"/>
    </row>
    <row r="39" spans="2:8" ht="15" customHeight="1" x14ac:dyDescent="0.2">
      <c r="B39" s="132" t="s">
        <v>92</v>
      </c>
      <c r="C39" s="324">
        <f>$I$9</f>
        <v>116.056</v>
      </c>
      <c r="D39" s="324">
        <f>$J$9</f>
        <v>297.791</v>
      </c>
      <c r="E39" s="699">
        <f>$K$9</f>
        <v>11.33</v>
      </c>
      <c r="F39" s="324">
        <f>$L$9</f>
        <v>99.02</v>
      </c>
      <c r="G39" s="324">
        <f>$M$9</f>
        <v>329.38299999999998</v>
      </c>
      <c r="H39" s="702">
        <f>$N$9</f>
        <v>17.11</v>
      </c>
    </row>
    <row r="40" spans="2:8" ht="15" customHeight="1" x14ac:dyDescent="0.2">
      <c r="B40" s="159" t="s">
        <v>84</v>
      </c>
      <c r="C40" s="325">
        <f>$I$10</f>
        <v>39.148000000000003</v>
      </c>
      <c r="D40" s="325">
        <f>$J$10</f>
        <v>85.506</v>
      </c>
      <c r="E40" s="700">
        <f>$K$10</f>
        <v>28.82</v>
      </c>
      <c r="F40" s="325">
        <f>$L$10</f>
        <v>41.552</v>
      </c>
      <c r="G40" s="325">
        <f>$M$10</f>
        <v>171.56899999999999</v>
      </c>
      <c r="H40" s="703">
        <f>$N$10</f>
        <v>31.41</v>
      </c>
    </row>
    <row r="41" spans="2:8" ht="15" customHeight="1" x14ac:dyDescent="0.2">
      <c r="B41" s="159" t="s">
        <v>85</v>
      </c>
      <c r="C41" s="325">
        <f>$I$11</f>
        <v>31.87</v>
      </c>
      <c r="D41" s="325">
        <f>$J$11</f>
        <v>59.811</v>
      </c>
      <c r="E41" s="700">
        <f>$K$11</f>
        <v>27.32</v>
      </c>
      <c r="F41" s="325">
        <f>$L$11</f>
        <v>22.983000000000001</v>
      </c>
      <c r="G41" s="325">
        <f>$M$11</f>
        <v>65.727999999999994</v>
      </c>
      <c r="H41" s="703">
        <f>$N$11</f>
        <v>25.46</v>
      </c>
    </row>
    <row r="42" spans="2:8" ht="15" customHeight="1" x14ac:dyDescent="0.2">
      <c r="B42" s="159" t="s">
        <v>86</v>
      </c>
      <c r="C42" s="325">
        <f>$I$12</f>
        <v>4.7709999999999999</v>
      </c>
      <c r="D42" s="325">
        <f>$J$12</f>
        <v>9.8829999999999991</v>
      </c>
      <c r="E42" s="700">
        <f>$K$12</f>
        <v>40.49</v>
      </c>
      <c r="F42" s="325">
        <f>$L$12</f>
        <v>2.7370000000000001</v>
      </c>
      <c r="G42" s="325">
        <f>$M$12</f>
        <v>8.1630000000000003</v>
      </c>
      <c r="H42" s="703">
        <f>$N$12</f>
        <v>33.65</v>
      </c>
    </row>
    <row r="43" spans="2:8" ht="15" customHeight="1" x14ac:dyDescent="0.2">
      <c r="B43" s="159" t="s">
        <v>87</v>
      </c>
      <c r="C43" s="325">
        <f>$I$13</f>
        <v>4.1449999999999996</v>
      </c>
      <c r="D43" s="325">
        <f>$J$13</f>
        <v>29.535</v>
      </c>
      <c r="E43" s="700">
        <f>$K$13</f>
        <v>35.9</v>
      </c>
      <c r="F43" s="325">
        <f>$L$13</f>
        <v>2.9060000000000001</v>
      </c>
      <c r="G43" s="325">
        <f>$M$13</f>
        <v>10.542</v>
      </c>
      <c r="H43" s="703">
        <f>$N$13</f>
        <v>23.94</v>
      </c>
    </row>
    <row r="44" spans="2:8" ht="15" customHeight="1" x14ac:dyDescent="0.2">
      <c r="B44" s="159" t="s">
        <v>88</v>
      </c>
      <c r="C44" s="325">
        <f>$I$14</f>
        <v>18.391999999999999</v>
      </c>
      <c r="D44" s="325">
        <f>$J$14</f>
        <v>78.783000000000001</v>
      </c>
      <c r="E44" s="700">
        <f>$K$14</f>
        <v>16.72</v>
      </c>
      <c r="F44" s="325">
        <f>$L$14</f>
        <v>13.657</v>
      </c>
      <c r="G44" s="325">
        <f>$M$14</f>
        <v>46.954999999999998</v>
      </c>
      <c r="H44" s="703">
        <f>$N$14</f>
        <v>15.14</v>
      </c>
    </row>
    <row r="45" spans="2:8" ht="15" customHeight="1" x14ac:dyDescent="0.2">
      <c r="B45" s="159" t="s">
        <v>89</v>
      </c>
      <c r="C45" s="325">
        <f>$I$15</f>
        <v>3.2610000000000001</v>
      </c>
      <c r="D45" s="325">
        <f>$J$15</f>
        <v>14.7</v>
      </c>
      <c r="E45" s="700">
        <f>$K$15</f>
        <v>51.93</v>
      </c>
      <c r="F45" s="325">
        <f>$L$15</f>
        <v>4.5069999999999997</v>
      </c>
      <c r="G45" s="325">
        <f>$M$15</f>
        <v>8.7569999999999997</v>
      </c>
      <c r="H45" s="703">
        <f>$N$15</f>
        <v>41.35</v>
      </c>
    </row>
    <row r="46" spans="2:8" ht="15" customHeight="1" x14ac:dyDescent="0.2">
      <c r="B46" s="159" t="s">
        <v>90</v>
      </c>
      <c r="C46" s="325">
        <f>$I$16</f>
        <v>12.53</v>
      </c>
      <c r="D46" s="325">
        <f>$J$16</f>
        <v>7.7610000000000001</v>
      </c>
      <c r="E46" s="700">
        <f>$K$16</f>
        <v>65.23</v>
      </c>
      <c r="F46" s="325">
        <f>$L$16</f>
        <v>8.3979999999999997</v>
      </c>
      <c r="G46" s="325">
        <f>$M$16</f>
        <v>8.2550000000000008</v>
      </c>
      <c r="H46" s="703">
        <f>$N$16</f>
        <v>45.8</v>
      </c>
    </row>
    <row r="47" spans="2:8" ht="15" customHeight="1" x14ac:dyDescent="0.2">
      <c r="B47" s="161" t="s">
        <v>91</v>
      </c>
      <c r="C47" s="326">
        <f>$I$17</f>
        <v>1.9410000000000001</v>
      </c>
      <c r="D47" s="326">
        <f>$J$17</f>
        <v>10.625</v>
      </c>
      <c r="E47" s="701">
        <f>$K$17</f>
        <v>53.22</v>
      </c>
      <c r="F47" s="326">
        <f>$L$17</f>
        <v>2.2799999999999998</v>
      </c>
      <c r="G47" s="326">
        <f>$M$17</f>
        <v>10.686999999999999</v>
      </c>
      <c r="H47" s="704">
        <f>$N$17</f>
        <v>47.41</v>
      </c>
    </row>
    <row r="50" spans="2:8" ht="15" customHeight="1" x14ac:dyDescent="0.2">
      <c r="B50" s="862" t="s">
        <v>77</v>
      </c>
      <c r="C50" s="865" t="s">
        <v>228</v>
      </c>
      <c r="D50" s="865"/>
      <c r="E50" s="865"/>
      <c r="F50" s="865" t="s">
        <v>229</v>
      </c>
      <c r="G50" s="865"/>
      <c r="H50" s="793"/>
    </row>
    <row r="51" spans="2:8" ht="15" customHeight="1" x14ac:dyDescent="0.2">
      <c r="B51" s="886"/>
      <c r="C51" s="321" t="s">
        <v>78</v>
      </c>
      <c r="D51" s="866" t="s">
        <v>79</v>
      </c>
      <c r="E51" s="866"/>
      <c r="F51" s="321" t="s">
        <v>78</v>
      </c>
      <c r="G51" s="866" t="s">
        <v>79</v>
      </c>
      <c r="H51" s="796"/>
    </row>
    <row r="52" spans="2:8" ht="30" customHeight="1" x14ac:dyDescent="0.2">
      <c r="B52" s="886"/>
      <c r="C52" s="864" t="s">
        <v>326</v>
      </c>
      <c r="D52" s="864"/>
      <c r="E52" s="130" t="s">
        <v>82</v>
      </c>
      <c r="F52" s="864" t="s">
        <v>326</v>
      </c>
      <c r="G52" s="864"/>
      <c r="H52" s="131" t="s">
        <v>82</v>
      </c>
    </row>
    <row r="53" spans="2:8" ht="15" customHeight="1" x14ac:dyDescent="0.2">
      <c r="B53" s="143" t="str">
        <f>Index!$B$4</f>
        <v>Yorkshire</v>
      </c>
      <c r="C53" s="134"/>
      <c r="D53" s="134"/>
      <c r="E53" s="135"/>
      <c r="F53" s="134"/>
      <c r="G53" s="134"/>
      <c r="H53" s="135"/>
    </row>
    <row r="54" spans="2:8" ht="15" customHeight="1" x14ac:dyDescent="0.2">
      <c r="B54" s="132" t="s">
        <v>92</v>
      </c>
      <c r="C54" s="324">
        <f>$O$9</f>
        <v>111.05200000000001</v>
      </c>
      <c r="D54" s="324">
        <f>$P$9</f>
        <v>219.03200000000001</v>
      </c>
      <c r="E54" s="699">
        <f>$Q$9</f>
        <v>13.09</v>
      </c>
      <c r="F54" s="324">
        <f>$R$9</f>
        <v>93.95</v>
      </c>
      <c r="G54" s="324">
        <f>$S$9</f>
        <v>201.93100000000001</v>
      </c>
      <c r="H54" s="702">
        <f>$T$9</f>
        <v>15.73</v>
      </c>
    </row>
    <row r="55" spans="2:8" ht="15" customHeight="1" x14ac:dyDescent="0.2">
      <c r="B55" s="159" t="s">
        <v>84</v>
      </c>
      <c r="C55" s="325">
        <f>$O$10</f>
        <v>45.069000000000003</v>
      </c>
      <c r="D55" s="325">
        <f>$P$10</f>
        <v>47.622</v>
      </c>
      <c r="E55" s="700">
        <f>$Q$10</f>
        <v>37.17</v>
      </c>
      <c r="F55" s="325">
        <f>$R$10</f>
        <v>47.661000000000001</v>
      </c>
      <c r="G55" s="325">
        <f>$S$10</f>
        <v>68.054000000000002</v>
      </c>
      <c r="H55" s="703">
        <f>$T$10</f>
        <v>31.75</v>
      </c>
    </row>
    <row r="56" spans="2:8" ht="15" customHeight="1" x14ac:dyDescent="0.2">
      <c r="B56" s="159" t="s">
        <v>85</v>
      </c>
      <c r="C56" s="325">
        <f>$O$11</f>
        <v>25.61</v>
      </c>
      <c r="D56" s="325">
        <f>$P$11</f>
        <v>49.316000000000003</v>
      </c>
      <c r="E56" s="700">
        <f>$Q$11</f>
        <v>33.78</v>
      </c>
      <c r="F56" s="325">
        <f>$R$11</f>
        <v>13.785</v>
      </c>
      <c r="G56" s="325">
        <f>$S$11</f>
        <v>46.804000000000002</v>
      </c>
      <c r="H56" s="703">
        <f>$T$11</f>
        <v>38.53</v>
      </c>
    </row>
    <row r="57" spans="2:8" ht="15" customHeight="1" x14ac:dyDescent="0.2">
      <c r="B57" s="159" t="s">
        <v>86</v>
      </c>
      <c r="C57" s="325">
        <f>$O$12</f>
        <v>2.4929999999999999</v>
      </c>
      <c r="D57" s="325">
        <f>$P$12</f>
        <v>14.329000000000001</v>
      </c>
      <c r="E57" s="700">
        <f>$Q$12</f>
        <v>64.12</v>
      </c>
      <c r="F57" s="325">
        <f>$R$12</f>
        <v>3.5550000000000002</v>
      </c>
      <c r="G57" s="325">
        <f>$S$12</f>
        <v>4.7510000000000003</v>
      </c>
      <c r="H57" s="703">
        <f>$T$12</f>
        <v>31.51</v>
      </c>
    </row>
    <row r="58" spans="2:8" ht="15" customHeight="1" x14ac:dyDescent="0.2">
      <c r="B58" s="159" t="s">
        <v>87</v>
      </c>
      <c r="C58" s="325">
        <f>$O$13</f>
        <v>1.706</v>
      </c>
      <c r="D58" s="325">
        <f>$P$13</f>
        <v>18.603999999999999</v>
      </c>
      <c r="E58" s="700">
        <f>$Q$13</f>
        <v>27.65</v>
      </c>
      <c r="F58" s="325">
        <f>$R$13</f>
        <v>2.7130000000000001</v>
      </c>
      <c r="G58" s="325">
        <f>$S$13</f>
        <v>23.933</v>
      </c>
      <c r="H58" s="703">
        <f>$T$13</f>
        <v>30.21</v>
      </c>
    </row>
    <row r="59" spans="2:8" ht="15" customHeight="1" x14ac:dyDescent="0.2">
      <c r="B59" s="159" t="s">
        <v>88</v>
      </c>
      <c r="C59" s="325">
        <f>$O$14</f>
        <v>17.332000000000001</v>
      </c>
      <c r="D59" s="325">
        <f>$P$14</f>
        <v>49</v>
      </c>
      <c r="E59" s="700">
        <f>$Q$14</f>
        <v>15.15</v>
      </c>
      <c r="F59" s="325">
        <f>$R$14</f>
        <v>13.521000000000001</v>
      </c>
      <c r="G59" s="325">
        <f>$S$14</f>
        <v>23.414000000000001</v>
      </c>
      <c r="H59" s="703">
        <f>$T$14</f>
        <v>14.82</v>
      </c>
    </row>
    <row r="60" spans="2:8" ht="15" customHeight="1" x14ac:dyDescent="0.2">
      <c r="B60" s="159" t="s">
        <v>89</v>
      </c>
      <c r="C60" s="325">
        <f>$O$15</f>
        <v>5.3220000000000001</v>
      </c>
      <c r="D60" s="325">
        <f>$P$15</f>
        <v>7.7610000000000001</v>
      </c>
      <c r="E60" s="700">
        <f>$Q$15</f>
        <v>34.6</v>
      </c>
      <c r="F60" s="325">
        <f>$R$15</f>
        <v>7.6589999999999998</v>
      </c>
      <c r="G60" s="325">
        <f>$S$15</f>
        <v>6.1619999999999999</v>
      </c>
      <c r="H60" s="703">
        <f>$T$15</f>
        <v>16.41</v>
      </c>
    </row>
    <row r="61" spans="2:8" ht="15" customHeight="1" x14ac:dyDescent="0.2">
      <c r="B61" s="159" t="s">
        <v>90</v>
      </c>
      <c r="C61" s="325">
        <f>$O$16</f>
        <v>10.205</v>
      </c>
      <c r="D61" s="325">
        <f>$P$16</f>
        <v>16.526</v>
      </c>
      <c r="E61" s="700">
        <f>$Q$16</f>
        <v>64.39</v>
      </c>
      <c r="F61" s="325">
        <f>$R$16</f>
        <v>1.68</v>
      </c>
      <c r="G61" s="325">
        <f>$S$16</f>
        <v>21.628</v>
      </c>
      <c r="H61" s="703">
        <f>$T$16</f>
        <v>59.18</v>
      </c>
    </row>
    <row r="62" spans="2:8" ht="15" customHeight="1" x14ac:dyDescent="0.2">
      <c r="B62" s="161" t="s">
        <v>91</v>
      </c>
      <c r="C62" s="326">
        <f>$O$17</f>
        <v>3.3149999999999999</v>
      </c>
      <c r="D62" s="326">
        <f>$P$17</f>
        <v>14.948</v>
      </c>
      <c r="E62" s="701">
        <f>$Q$17</f>
        <v>48.7</v>
      </c>
      <c r="F62" s="326">
        <f>$R$17</f>
        <v>3.3759999999999999</v>
      </c>
      <c r="G62" s="326">
        <f>$S$17</f>
        <v>6.4249999999999998</v>
      </c>
      <c r="H62" s="704">
        <f>$T$17</f>
        <v>37.9</v>
      </c>
    </row>
    <row r="65" spans="2:8" ht="15" customHeight="1" x14ac:dyDescent="0.2">
      <c r="B65" s="862" t="s">
        <v>77</v>
      </c>
      <c r="C65" s="865" t="s">
        <v>333</v>
      </c>
      <c r="D65" s="865"/>
      <c r="E65" s="865"/>
      <c r="F65" s="865" t="s">
        <v>334</v>
      </c>
      <c r="G65" s="865"/>
      <c r="H65" s="793"/>
    </row>
    <row r="66" spans="2:8" ht="15" customHeight="1" x14ac:dyDescent="0.2">
      <c r="B66" s="886"/>
      <c r="C66" s="321" t="s">
        <v>78</v>
      </c>
      <c r="D66" s="866" t="s">
        <v>79</v>
      </c>
      <c r="E66" s="866"/>
      <c r="F66" s="321" t="s">
        <v>78</v>
      </c>
      <c r="G66" s="866" t="s">
        <v>79</v>
      </c>
      <c r="H66" s="796"/>
    </row>
    <row r="67" spans="2:8" ht="30" customHeight="1" x14ac:dyDescent="0.2">
      <c r="B67" s="886"/>
      <c r="C67" s="864" t="s">
        <v>326</v>
      </c>
      <c r="D67" s="864"/>
      <c r="E67" s="130" t="s">
        <v>82</v>
      </c>
      <c r="F67" s="864" t="s">
        <v>326</v>
      </c>
      <c r="G67" s="864"/>
      <c r="H67" s="131" t="s">
        <v>82</v>
      </c>
    </row>
    <row r="68" spans="2:8" ht="15" customHeight="1" x14ac:dyDescent="0.2">
      <c r="B68" s="143" t="str">
        <f>Index!$B$4</f>
        <v>Yorkshire</v>
      </c>
      <c r="C68" s="134"/>
      <c r="D68" s="134"/>
      <c r="E68" s="135"/>
      <c r="F68" s="134"/>
      <c r="G68" s="134"/>
      <c r="H68" s="135"/>
    </row>
    <row r="69" spans="2:8" ht="15" customHeight="1" x14ac:dyDescent="0.2">
      <c r="B69" s="132" t="s">
        <v>92</v>
      </c>
      <c r="C69" s="324">
        <f>$U$9</f>
        <v>80.665999999999997</v>
      </c>
      <c r="D69" s="324">
        <f>$V$9</f>
        <v>170.36799999999999</v>
      </c>
      <c r="E69" s="699">
        <f>$W$9</f>
        <v>14</v>
      </c>
      <c r="F69" s="324">
        <f>$X$9</f>
        <v>90.037999999999997</v>
      </c>
      <c r="G69" s="324">
        <f>$Y$9</f>
        <v>171.24199999999999</v>
      </c>
      <c r="H69" s="702">
        <f>$Z$9</f>
        <v>13.4</v>
      </c>
    </row>
    <row r="70" spans="2:8" ht="15" customHeight="1" x14ac:dyDescent="0.2">
      <c r="B70" s="159" t="s">
        <v>84</v>
      </c>
      <c r="C70" s="325">
        <f>$U$10</f>
        <v>41.886000000000003</v>
      </c>
      <c r="D70" s="325">
        <f>$V$10</f>
        <v>34.100999999999999</v>
      </c>
      <c r="E70" s="700">
        <f>$W$10</f>
        <v>25.9</v>
      </c>
      <c r="F70" s="325">
        <f>$X$10</f>
        <v>45.057000000000002</v>
      </c>
      <c r="G70" s="325">
        <f>$Y$10</f>
        <v>31.966000000000001</v>
      </c>
      <c r="H70" s="703">
        <f>$Z$10</f>
        <v>16.09</v>
      </c>
    </row>
    <row r="71" spans="2:8" ht="15" customHeight="1" x14ac:dyDescent="0.2">
      <c r="B71" s="159" t="s">
        <v>85</v>
      </c>
      <c r="C71" s="325">
        <f>$U$11</f>
        <v>11.965999999999999</v>
      </c>
      <c r="D71" s="325">
        <f>$V$11</f>
        <v>42.305999999999997</v>
      </c>
      <c r="E71" s="700">
        <f>$W$11</f>
        <v>32.869999999999997</v>
      </c>
      <c r="F71" s="325">
        <f>$X$11</f>
        <v>15.058999999999999</v>
      </c>
      <c r="G71" s="325">
        <f>$Y$11</f>
        <v>41.094000000000001</v>
      </c>
      <c r="H71" s="703">
        <f>$Z$11</f>
        <v>32.19</v>
      </c>
    </row>
    <row r="72" spans="2:8" ht="15" customHeight="1" x14ac:dyDescent="0.2">
      <c r="B72" s="159" t="s">
        <v>86</v>
      </c>
      <c r="C72" s="325">
        <f>$U$12</f>
        <v>2.3969999999999998</v>
      </c>
      <c r="D72" s="325">
        <f>$V$12</f>
        <v>4.1100000000000003</v>
      </c>
      <c r="E72" s="700">
        <f>$W$12</f>
        <v>36.69</v>
      </c>
      <c r="F72" s="325">
        <f>$X$12</f>
        <v>2.1850000000000001</v>
      </c>
      <c r="G72" s="325">
        <f>$Y$12</f>
        <v>10.257</v>
      </c>
      <c r="H72" s="703">
        <f>$Z$12</f>
        <v>73.36</v>
      </c>
    </row>
    <row r="73" spans="2:8" ht="15" customHeight="1" x14ac:dyDescent="0.2">
      <c r="B73" s="159" t="s">
        <v>87</v>
      </c>
      <c r="C73" s="325">
        <f>$U$13</f>
        <v>2.4289999999999998</v>
      </c>
      <c r="D73" s="325">
        <f>$V$13</f>
        <v>23.492999999999999</v>
      </c>
      <c r="E73" s="700">
        <f>$W$13</f>
        <v>37.159999999999997</v>
      </c>
      <c r="F73" s="325">
        <f>$X$13</f>
        <v>3.4580000000000002</v>
      </c>
      <c r="G73" s="325">
        <f>$Y$13</f>
        <v>36.454000000000001</v>
      </c>
      <c r="H73" s="703">
        <f>$Z$13</f>
        <v>42.03</v>
      </c>
    </row>
    <row r="74" spans="2:8" ht="15" customHeight="1" x14ac:dyDescent="0.2">
      <c r="B74" s="159" t="s">
        <v>88</v>
      </c>
      <c r="C74" s="325">
        <f>$U$14</f>
        <v>12.157</v>
      </c>
      <c r="D74" s="325">
        <f>$V$14</f>
        <v>20.888000000000002</v>
      </c>
      <c r="E74" s="700">
        <f>$W$14</f>
        <v>15.23</v>
      </c>
      <c r="F74" s="325">
        <f>$X$14</f>
        <v>11.648</v>
      </c>
      <c r="G74" s="325">
        <f>$Y$14</f>
        <v>20.568999999999999</v>
      </c>
      <c r="H74" s="703">
        <f>$Z$14</f>
        <v>15.52</v>
      </c>
    </row>
    <row r="75" spans="2:8" ht="15" customHeight="1" x14ac:dyDescent="0.2">
      <c r="B75" s="159" t="s">
        <v>89</v>
      </c>
      <c r="C75" s="325">
        <f>$U$15</f>
        <v>5.1520000000000001</v>
      </c>
      <c r="D75" s="325">
        <f>$V$15</f>
        <v>7.9589999999999996</v>
      </c>
      <c r="E75" s="700">
        <f>$W$15</f>
        <v>12.06</v>
      </c>
      <c r="F75" s="325">
        <f>$X$15</f>
        <v>6.8630000000000004</v>
      </c>
      <c r="G75" s="325">
        <f>$Y$15</f>
        <v>17.858000000000001</v>
      </c>
      <c r="H75" s="703">
        <f>$Z$15</f>
        <v>25.77</v>
      </c>
    </row>
    <row r="76" spans="2:8" ht="15" customHeight="1" x14ac:dyDescent="0.2">
      <c r="B76" s="159" t="s">
        <v>90</v>
      </c>
      <c r="C76" s="325">
        <f>$U$16</f>
        <v>0.628</v>
      </c>
      <c r="D76" s="325">
        <f>$V$16</f>
        <v>26.86</v>
      </c>
      <c r="E76" s="700">
        <f>$W$16</f>
        <v>58.55</v>
      </c>
      <c r="F76" s="325">
        <f>$X$16</f>
        <v>1.105</v>
      </c>
      <c r="G76" s="325">
        <f>$Y$16</f>
        <v>0.57299999999999995</v>
      </c>
      <c r="H76" s="703">
        <f>$Z$16</f>
        <v>41.32</v>
      </c>
    </row>
    <row r="77" spans="2:8" ht="15" customHeight="1" x14ac:dyDescent="0.2">
      <c r="B77" s="161" t="s">
        <v>91</v>
      </c>
      <c r="C77" s="326">
        <f>$U$17</f>
        <v>4.0519999999999996</v>
      </c>
      <c r="D77" s="326">
        <f>$V$17</f>
        <v>10.009</v>
      </c>
      <c r="E77" s="701">
        <f>$W$17</f>
        <v>30.28</v>
      </c>
      <c r="F77" s="326">
        <f>$X$17</f>
        <v>4.6619999999999999</v>
      </c>
      <c r="G77" s="326">
        <f>$Y$17</f>
        <v>11.787000000000001</v>
      </c>
      <c r="H77" s="704">
        <f>$Z$17</f>
        <v>20.67</v>
      </c>
    </row>
    <row r="80" spans="2:8" ht="15" customHeight="1" x14ac:dyDescent="0.2">
      <c r="B80" s="862" t="s">
        <v>77</v>
      </c>
      <c r="C80" s="865" t="s">
        <v>232</v>
      </c>
      <c r="D80" s="865"/>
      <c r="E80" s="865"/>
      <c r="F80" s="865" t="s">
        <v>233</v>
      </c>
      <c r="G80" s="865"/>
      <c r="H80" s="793"/>
    </row>
    <row r="81" spans="2:8" ht="15" customHeight="1" x14ac:dyDescent="0.2">
      <c r="B81" s="886"/>
      <c r="C81" s="321" t="s">
        <v>78</v>
      </c>
      <c r="D81" s="866" t="s">
        <v>79</v>
      </c>
      <c r="E81" s="866"/>
      <c r="F81" s="321" t="s">
        <v>78</v>
      </c>
      <c r="G81" s="866" t="s">
        <v>79</v>
      </c>
      <c r="H81" s="796"/>
    </row>
    <row r="82" spans="2:8" ht="30" customHeight="1" x14ac:dyDescent="0.2">
      <c r="B82" s="886"/>
      <c r="C82" s="864" t="s">
        <v>326</v>
      </c>
      <c r="D82" s="864"/>
      <c r="E82" s="130" t="s">
        <v>82</v>
      </c>
      <c r="F82" s="864" t="s">
        <v>326</v>
      </c>
      <c r="G82" s="864"/>
      <c r="H82" s="131" t="s">
        <v>82</v>
      </c>
    </row>
    <row r="83" spans="2:8" ht="15" customHeight="1" x14ac:dyDescent="0.2">
      <c r="B83" s="143" t="str">
        <f>Index!$B$4</f>
        <v>Yorkshire</v>
      </c>
      <c r="C83" s="134"/>
      <c r="D83" s="134"/>
      <c r="E83" s="135"/>
      <c r="F83" s="134"/>
      <c r="G83" s="134"/>
      <c r="H83" s="135"/>
    </row>
    <row r="84" spans="2:8" ht="15" customHeight="1" x14ac:dyDescent="0.2">
      <c r="B84" s="132" t="s">
        <v>92</v>
      </c>
      <c r="C84" s="324">
        <f>$AA$9</f>
        <v>66.185000000000002</v>
      </c>
      <c r="D84" s="324">
        <f>$AB$9</f>
        <v>142.273</v>
      </c>
      <c r="E84" s="699">
        <f>$AC$9</f>
        <v>9.18</v>
      </c>
      <c r="F84" s="324">
        <f>$AD$9</f>
        <v>208.17400000000001</v>
      </c>
      <c r="G84" s="324">
        <f>$AE$9</f>
        <v>158.34700000000001</v>
      </c>
      <c r="H84" s="702">
        <f>$AF$9</f>
        <v>10.81</v>
      </c>
    </row>
    <row r="85" spans="2:8" ht="15" customHeight="1" x14ac:dyDescent="0.2">
      <c r="B85" s="159" t="s">
        <v>84</v>
      </c>
      <c r="C85" s="325">
        <f>$AA$10</f>
        <v>26.396000000000001</v>
      </c>
      <c r="D85" s="325">
        <f>$AB$10</f>
        <v>40.74</v>
      </c>
      <c r="E85" s="700">
        <f>$AC$10</f>
        <v>14.1</v>
      </c>
      <c r="F85" s="325">
        <f>$AD$10</f>
        <v>106.417</v>
      </c>
      <c r="G85" s="325">
        <f>$AE$10</f>
        <v>45.744999999999997</v>
      </c>
      <c r="H85" s="703">
        <f>$AF$10</f>
        <v>15.86</v>
      </c>
    </row>
    <row r="86" spans="2:8" ht="15" customHeight="1" x14ac:dyDescent="0.2">
      <c r="B86" s="159" t="s">
        <v>85</v>
      </c>
      <c r="C86" s="325">
        <f>$AA$11</f>
        <v>14.66</v>
      </c>
      <c r="D86" s="325">
        <f>$AB$11</f>
        <v>22.427</v>
      </c>
      <c r="E86" s="700">
        <f>$AC$11</f>
        <v>24.01</v>
      </c>
      <c r="F86" s="325">
        <f>$AD$11</f>
        <v>28.228000000000002</v>
      </c>
      <c r="G86" s="325">
        <f>$AE$11</f>
        <v>30.584</v>
      </c>
      <c r="H86" s="703">
        <f>$AF$11</f>
        <v>31.51</v>
      </c>
    </row>
    <row r="87" spans="2:8" ht="15" customHeight="1" x14ac:dyDescent="0.2">
      <c r="B87" s="159" t="s">
        <v>86</v>
      </c>
      <c r="C87" s="325">
        <f>$AA$12</f>
        <v>2.0609999999999999</v>
      </c>
      <c r="D87" s="325">
        <f>$AB$12</f>
        <v>9.4749999999999996</v>
      </c>
      <c r="E87" s="700">
        <f>$AC$12</f>
        <v>61.78</v>
      </c>
      <c r="F87" s="325">
        <f>$AD$12</f>
        <v>2.1789999999999998</v>
      </c>
      <c r="G87" s="325">
        <f>$AE$12</f>
        <v>4.2590000000000003</v>
      </c>
      <c r="H87" s="703">
        <f>$AF$12</f>
        <v>49.66</v>
      </c>
    </row>
    <row r="88" spans="2:8" ht="15" customHeight="1" x14ac:dyDescent="0.2">
      <c r="B88" s="159" t="s">
        <v>87</v>
      </c>
      <c r="C88" s="325">
        <f>$AA$13</f>
        <v>2.923</v>
      </c>
      <c r="D88" s="325">
        <f>$AB$13</f>
        <v>21.920999999999999</v>
      </c>
      <c r="E88" s="700">
        <f>$AC$13</f>
        <v>37.51</v>
      </c>
      <c r="F88" s="325">
        <f>$AD$13</f>
        <v>6.5090000000000003</v>
      </c>
      <c r="G88" s="325">
        <f>$AE$13</f>
        <v>19.829999999999998</v>
      </c>
      <c r="H88" s="703">
        <f>$AF$13</f>
        <v>54.85</v>
      </c>
    </row>
    <row r="89" spans="2:8" ht="15" customHeight="1" x14ac:dyDescent="0.2">
      <c r="B89" s="159" t="s">
        <v>88</v>
      </c>
      <c r="C89" s="325">
        <f>$AA$14</f>
        <v>8.6140000000000008</v>
      </c>
      <c r="D89" s="325">
        <f>$AB$14</f>
        <v>20.152999999999999</v>
      </c>
      <c r="E89" s="700">
        <f>$AC$14</f>
        <v>14.45</v>
      </c>
      <c r="F89" s="325">
        <f>$AD$14</f>
        <v>42.421999999999997</v>
      </c>
      <c r="G89" s="325">
        <f>$AE$14</f>
        <v>22.309000000000001</v>
      </c>
      <c r="H89" s="703">
        <f>$AF$14</f>
        <v>13.64</v>
      </c>
    </row>
    <row r="90" spans="2:8" ht="15" customHeight="1" x14ac:dyDescent="0.2">
      <c r="B90" s="159" t="s">
        <v>89</v>
      </c>
      <c r="C90" s="325">
        <f>$AA$15</f>
        <v>5.2640000000000002</v>
      </c>
      <c r="D90" s="325">
        <f>$AB$15</f>
        <v>12.794</v>
      </c>
      <c r="E90" s="700">
        <f>$AC$15</f>
        <v>10.29</v>
      </c>
      <c r="F90" s="325">
        <f>$AD$15</f>
        <v>13.535</v>
      </c>
      <c r="G90" s="325">
        <f>$AE$15</f>
        <v>18.25</v>
      </c>
      <c r="H90" s="703">
        <f>$AF$15</f>
        <v>16.850000000000001</v>
      </c>
    </row>
    <row r="91" spans="2:8" ht="15" customHeight="1" x14ac:dyDescent="0.2">
      <c r="B91" s="159" t="s">
        <v>90</v>
      </c>
      <c r="C91" s="325">
        <f>$AA$16</f>
        <v>1.0129999999999999</v>
      </c>
      <c r="D91" s="325">
        <f>$AB$16</f>
        <v>1.4670000000000001</v>
      </c>
      <c r="E91" s="700">
        <f>$AC$16</f>
        <v>62.6</v>
      </c>
      <c r="F91" s="325">
        <f>$AD$16</f>
        <v>1.4610000000000001</v>
      </c>
      <c r="G91" s="325">
        <f>$AE$16</f>
        <v>0.51800000000000002</v>
      </c>
      <c r="H91" s="703">
        <f>$AF$16</f>
        <v>34.090000000000003</v>
      </c>
    </row>
    <row r="92" spans="2:8" ht="15" customHeight="1" x14ac:dyDescent="0.2">
      <c r="B92" s="161" t="s">
        <v>91</v>
      </c>
      <c r="C92" s="326">
        <f>$AA$17</f>
        <v>5.2530000000000001</v>
      </c>
      <c r="D92" s="326">
        <f>$AB$17</f>
        <v>12.855</v>
      </c>
      <c r="E92" s="701">
        <f>$AC$17</f>
        <v>10.58</v>
      </c>
      <c r="F92" s="326">
        <f>$AD$17</f>
        <v>7.423</v>
      </c>
      <c r="G92" s="326">
        <f>$AE$17</f>
        <v>16.440000000000001</v>
      </c>
      <c r="H92" s="704">
        <f>$AF$17</f>
        <v>10.19</v>
      </c>
    </row>
    <row r="95" spans="2:8" ht="15" customHeight="1" x14ac:dyDescent="0.2">
      <c r="B95" s="862" t="s">
        <v>77</v>
      </c>
      <c r="C95" s="865" t="s">
        <v>234</v>
      </c>
      <c r="D95" s="865"/>
      <c r="E95" s="793"/>
    </row>
    <row r="96" spans="2:8" ht="15" customHeight="1" x14ac:dyDescent="0.2">
      <c r="B96" s="886"/>
      <c r="C96" s="321" t="s">
        <v>78</v>
      </c>
      <c r="D96" s="866" t="s">
        <v>79</v>
      </c>
      <c r="E96" s="796"/>
    </row>
    <row r="97" spans="2:5" ht="30" customHeight="1" x14ac:dyDescent="0.2">
      <c r="B97" s="886"/>
      <c r="C97" s="864" t="s">
        <v>326</v>
      </c>
      <c r="D97" s="864"/>
      <c r="E97" s="131" t="s">
        <v>82</v>
      </c>
    </row>
    <row r="98" spans="2:5" ht="15" customHeight="1" x14ac:dyDescent="0.2">
      <c r="B98" s="143" t="str">
        <f>Index!$B$4</f>
        <v>Yorkshire</v>
      </c>
      <c r="C98" s="134"/>
      <c r="D98" s="134"/>
      <c r="E98" s="135"/>
    </row>
    <row r="99" spans="2:5" ht="15" customHeight="1" x14ac:dyDescent="0.2">
      <c r="B99" s="132" t="s">
        <v>92</v>
      </c>
      <c r="C99" s="324">
        <f>$AG$9</f>
        <v>75.813999999999993</v>
      </c>
      <c r="D99" s="324">
        <f>$AH$9</f>
        <v>158.708</v>
      </c>
      <c r="E99" s="702">
        <f>$AI$9</f>
        <v>12.84</v>
      </c>
    </row>
    <row r="100" spans="2:5" ht="15" customHeight="1" x14ac:dyDescent="0.2">
      <c r="B100" s="159" t="s">
        <v>84</v>
      </c>
      <c r="C100" s="325">
        <f>$AG$10</f>
        <v>32.311999999999998</v>
      </c>
      <c r="D100" s="325">
        <f>$AH$10</f>
        <v>76.616</v>
      </c>
      <c r="E100" s="703">
        <f>$AI$10</f>
        <v>23.66</v>
      </c>
    </row>
    <row r="101" spans="2:5" ht="15" customHeight="1" x14ac:dyDescent="0.2">
      <c r="B101" s="159" t="s">
        <v>85</v>
      </c>
      <c r="C101" s="325">
        <f>$AG$11</f>
        <v>15.265000000000001</v>
      </c>
      <c r="D101" s="325">
        <f>$AH$11</f>
        <v>16.97</v>
      </c>
      <c r="E101" s="703">
        <f>$AI$11</f>
        <v>10.91</v>
      </c>
    </row>
    <row r="102" spans="2:5" ht="15" customHeight="1" x14ac:dyDescent="0.2">
      <c r="B102" s="159" t="s">
        <v>86</v>
      </c>
      <c r="C102" s="325">
        <f>$AG$12</f>
        <v>1.671</v>
      </c>
      <c r="D102" s="325">
        <f>$AH$12</f>
        <v>0.38400000000000001</v>
      </c>
      <c r="E102" s="703">
        <f>$AI$12</f>
        <v>36.51</v>
      </c>
    </row>
    <row r="103" spans="2:5" ht="15" customHeight="1" x14ac:dyDescent="0.2">
      <c r="B103" s="159" t="s">
        <v>87</v>
      </c>
      <c r="C103" s="325">
        <f>$AG$13</f>
        <v>3.1619999999999999</v>
      </c>
      <c r="D103" s="325">
        <f>$AH$13</f>
        <v>12.653</v>
      </c>
      <c r="E103" s="703">
        <f>$AI$13</f>
        <v>23.35</v>
      </c>
    </row>
    <row r="104" spans="2:5" ht="15" customHeight="1" x14ac:dyDescent="0.2">
      <c r="B104" s="159" t="s">
        <v>88</v>
      </c>
      <c r="C104" s="325">
        <f>$AG$14</f>
        <v>6.94</v>
      </c>
      <c r="D104" s="325">
        <f>$AH$14</f>
        <v>10.303000000000001</v>
      </c>
      <c r="E104" s="703">
        <f>$AI$14</f>
        <v>12.89</v>
      </c>
    </row>
    <row r="105" spans="2:5" ht="15" customHeight="1" x14ac:dyDescent="0.2">
      <c r="B105" s="159" t="s">
        <v>89</v>
      </c>
      <c r="C105" s="325">
        <f>$AG$15</f>
        <v>7.1219999999999999</v>
      </c>
      <c r="D105" s="325">
        <f>$AH$15</f>
        <v>19.026</v>
      </c>
      <c r="E105" s="703">
        <f>$AI$15</f>
        <v>16.170000000000002</v>
      </c>
    </row>
    <row r="106" spans="2:5" ht="15" customHeight="1" x14ac:dyDescent="0.2">
      <c r="B106" s="159" t="s">
        <v>90</v>
      </c>
      <c r="C106" s="325">
        <f>$AG$16</f>
        <v>1.804</v>
      </c>
      <c r="D106" s="325">
        <f>$AH$16</f>
        <v>1.877</v>
      </c>
      <c r="E106" s="703">
        <f>$AI$16</f>
        <v>58.82</v>
      </c>
    </row>
    <row r="107" spans="2:5" ht="15" customHeight="1" x14ac:dyDescent="0.2">
      <c r="B107" s="161" t="s">
        <v>91</v>
      </c>
      <c r="C107" s="326">
        <f>$AG$17</f>
        <v>7.5369999999999999</v>
      </c>
      <c r="D107" s="326">
        <f>$AH$17</f>
        <v>20.6</v>
      </c>
      <c r="E107" s="704">
        <f>$AI$17</f>
        <v>11.44</v>
      </c>
    </row>
  </sheetData>
  <mergeCells count="73">
    <mergeCell ref="D96:E96"/>
    <mergeCell ref="C97:D97"/>
    <mergeCell ref="F82:G82"/>
    <mergeCell ref="B95:B97"/>
    <mergeCell ref="C95:E95"/>
    <mergeCell ref="C82:D82"/>
    <mergeCell ref="F80:H80"/>
    <mergeCell ref="G81:H81"/>
    <mergeCell ref="D81:E81"/>
    <mergeCell ref="C80:E80"/>
    <mergeCell ref="B80:B82"/>
    <mergeCell ref="G66:H66"/>
    <mergeCell ref="F67:G67"/>
    <mergeCell ref="C67:D67"/>
    <mergeCell ref="D66:E66"/>
    <mergeCell ref="B65:B67"/>
    <mergeCell ref="F65:H65"/>
    <mergeCell ref="C65:E65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D21:E21"/>
    <mergeCell ref="G21:H21"/>
    <mergeCell ref="B20:B22"/>
    <mergeCell ref="C20:E20"/>
    <mergeCell ref="F20:H20"/>
    <mergeCell ref="C22:D22"/>
    <mergeCell ref="F22:G22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R5:T5"/>
    <mergeCell ref="U5:W5"/>
    <mergeCell ref="R7:S7"/>
    <mergeCell ref="U7:V7"/>
    <mergeCell ref="S6:T6"/>
    <mergeCell ref="V6:W6"/>
    <mergeCell ref="X7:Y7"/>
    <mergeCell ref="AA7:AB7"/>
    <mergeCell ref="AD7:AE7"/>
    <mergeCell ref="I7:J7"/>
    <mergeCell ref="L7:M7"/>
    <mergeCell ref="O7:P7"/>
    <mergeCell ref="X5:Z5"/>
    <mergeCell ref="AA5:AC5"/>
    <mergeCell ref="AD5:AF5"/>
    <mergeCell ref="Y6:Z6"/>
    <mergeCell ref="AB6:AC6"/>
    <mergeCell ref="AE6:A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" id="{E61C3219-A97A-49F3-B131-02A681A88D98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40" id="{2EB23799-C26E-4BCE-84F1-020195D91B9E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9" id="{25E368F6-0D6D-482D-8CEF-EC806CCD964E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8" id="{61403A03-2726-4221-B86D-616CF34A5DD8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7" id="{852E8AF0-5C49-4D56-A9AB-E8C8ECBAB17E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6" id="{9D1B4B03-2493-4CC7-93CB-99EC16D3428C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5" id="{285B27D4-0A97-49A2-B734-631BAA7EED81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4" id="{CBCDA569-4359-4A77-9263-BC0C02654B4A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3" id="{A13F8A4A-190E-41CB-A8C2-7311886F8313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32" id="{E19335BB-3538-495E-B01E-6565F318FD19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31" id="{714489A4-72F1-41E0-B848-45846540ABDC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cellIs" priority="30" operator="between" id="{D5CFCCD1-8264-4356-84E5-51AB907CA50D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expression" priority="20" id="{D982F813-A711-497E-8A54-6CC927E1F2D2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9" id="{471973A5-FD61-47EA-8128-F909E04DBAD3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8" operator="between" id="{CE56A0BD-57A4-4ED4-8DCF-D7941136954F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" operator="between" id="{13650A40-8C15-4068-A61E-1564502AEB63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  <x14:conditionalFormatting xmlns:xm="http://schemas.microsoft.com/office/excel/2006/main">
          <x14:cfRule type="expression" priority="14" id="{58DCB8BC-607E-4F3F-9A4E-93BF863C1D40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AA05724C-688A-4B57-A6F3-6465F529A74C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2" operator="between" id="{9DA5E3B0-0F9B-4B5D-AD75-F55406E26173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11" id="{8560CCEA-F23D-4B32-97CD-9A327B929C5E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6E03B3FF-2DAA-40C8-B87B-1525CD8103FB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9" operator="between" id="{6142A174-7805-4A35-9680-35F2C06243D9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4FCDA7AB-B353-4ED2-A222-37E3630780E3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F4D1E731-0C60-4CB4-8DFB-9687F32344F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5469EFA2-6267-42C4-A711-613389579C81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C98E8183-2A45-4930-9A05-99112DF53B8E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C66C448F-BC7B-4BB5-B046-B7F829267190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5194CB91-8B73-448F-9BB6-432D667D53C2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E0EB2AA9-BE62-42FB-94BC-6CF33A51B8AB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theme="8" tint="0.59999389629810485"/>
  </sheetPr>
  <dimension ref="B3:L28"/>
  <sheetViews>
    <sheetView zoomScaleNormal="100" workbookViewId="0"/>
  </sheetViews>
  <sheetFormatPr defaultRowHeight="15" customHeight="1" x14ac:dyDescent="0.2"/>
  <cols>
    <col min="3" max="3" width="18.25" customWidth="1"/>
  </cols>
  <sheetData>
    <row r="3" spans="2:12" ht="15" customHeight="1" x14ac:dyDescent="0.2">
      <c r="B3" t="s">
        <v>196</v>
      </c>
      <c r="C3" t="s">
        <v>357</v>
      </c>
    </row>
    <row r="5" spans="2:12" ht="15" customHeight="1" x14ac:dyDescent="0.2">
      <c r="B5" s="889" t="str">
        <f>Index!$B$4</f>
        <v>Yorkshire</v>
      </c>
      <c r="C5" s="890"/>
      <c r="D5" s="893" t="s">
        <v>214</v>
      </c>
      <c r="E5" s="893"/>
      <c r="F5" s="893"/>
      <c r="G5" s="893"/>
      <c r="H5" s="893"/>
      <c r="I5" s="893"/>
      <c r="J5" s="893"/>
      <c r="K5" s="893"/>
      <c r="L5" s="894"/>
    </row>
    <row r="6" spans="2:12" ht="15" customHeight="1" x14ac:dyDescent="0.2">
      <c r="B6" s="891"/>
      <c r="C6" s="892"/>
      <c r="D6" s="167" t="s">
        <v>215</v>
      </c>
      <c r="E6" s="168" t="s">
        <v>216</v>
      </c>
      <c r="F6" s="168" t="s">
        <v>217</v>
      </c>
      <c r="G6" s="168" t="s">
        <v>218</v>
      </c>
      <c r="H6" s="168" t="s">
        <v>219</v>
      </c>
      <c r="I6" s="168" t="s">
        <v>220</v>
      </c>
      <c r="J6" s="168" t="s">
        <v>221</v>
      </c>
      <c r="K6" s="168" t="s">
        <v>222</v>
      </c>
      <c r="L6" s="169" t="s">
        <v>80</v>
      </c>
    </row>
    <row r="7" spans="2:12" ht="15" customHeight="1" x14ac:dyDescent="0.2">
      <c r="B7" s="887" t="s">
        <v>332</v>
      </c>
      <c r="C7" s="169" t="s">
        <v>224</v>
      </c>
      <c r="D7" s="163">
        <v>43.904442899576566</v>
      </c>
      <c r="E7" s="163">
        <v>44.851706771124789</v>
      </c>
      <c r="F7" s="163">
        <v>43.464929091605981</v>
      </c>
      <c r="G7" s="163">
        <v>38.997398521699637</v>
      </c>
      <c r="H7" s="163">
        <v>31.008822401227466</v>
      </c>
      <c r="I7" s="163">
        <v>26.600500715307586</v>
      </c>
      <c r="J7" s="163">
        <v>23.972471802714587</v>
      </c>
      <c r="K7" s="163">
        <v>18.391584662368508</v>
      </c>
      <c r="L7" s="165">
        <v>35.694801186707288</v>
      </c>
    </row>
    <row r="8" spans="2:12" ht="15" customHeight="1" x14ac:dyDescent="0.2">
      <c r="B8" s="895"/>
      <c r="C8" s="169" t="s">
        <v>225</v>
      </c>
      <c r="D8" s="163">
        <v>42.658101872794717</v>
      </c>
      <c r="E8" s="163">
        <v>37.675507020280811</v>
      </c>
      <c r="F8" s="163">
        <v>36.217979935716372</v>
      </c>
      <c r="G8" s="163">
        <v>33.351155296735691</v>
      </c>
      <c r="H8" s="163">
        <v>29.765058236272878</v>
      </c>
      <c r="I8" s="163">
        <v>32.204718530685383</v>
      </c>
      <c r="J8" s="163">
        <v>38.354545454545452</v>
      </c>
      <c r="K8" s="163">
        <v>32.302038880986252</v>
      </c>
      <c r="L8" s="165">
        <v>34.426727466358273</v>
      </c>
    </row>
    <row r="9" spans="2:12" ht="15" customHeight="1" x14ac:dyDescent="0.2">
      <c r="B9" s="887" t="s">
        <v>223</v>
      </c>
      <c r="C9" s="169" t="s">
        <v>224</v>
      </c>
      <c r="D9" s="163">
        <v>39.562513103641066</v>
      </c>
      <c r="E9" s="163">
        <v>40.994980808975498</v>
      </c>
      <c r="F9" s="163">
        <v>40.975358018320222</v>
      </c>
      <c r="G9" s="163">
        <v>38.591094362839343</v>
      </c>
      <c r="H9" s="163">
        <v>36.166322418988926</v>
      </c>
      <c r="I9" s="163">
        <v>34.064723822433074</v>
      </c>
      <c r="J9" s="163">
        <v>30.818839163572402</v>
      </c>
      <c r="K9" s="163">
        <v>19.626894675476098</v>
      </c>
      <c r="L9" s="165">
        <v>37.002127721027854</v>
      </c>
    </row>
    <row r="10" spans="2:12" ht="15" customHeight="1" x14ac:dyDescent="0.2">
      <c r="B10" s="895"/>
      <c r="C10" s="169" t="s">
        <v>225</v>
      </c>
      <c r="D10" s="163">
        <v>42.209725438306315</v>
      </c>
      <c r="E10" s="163">
        <v>42.29838195948529</v>
      </c>
      <c r="F10" s="163">
        <v>42.40937725911391</v>
      </c>
      <c r="G10" s="163">
        <v>42.462521504055047</v>
      </c>
      <c r="H10" s="163">
        <v>40.930955818901069</v>
      </c>
      <c r="I10" s="163">
        <v>29.726054492409631</v>
      </c>
      <c r="J10" s="163">
        <v>13.11597578015836</v>
      </c>
      <c r="K10" s="163">
        <v>17.730317199545055</v>
      </c>
      <c r="L10" s="165">
        <v>38.694088454782857</v>
      </c>
    </row>
    <row r="11" spans="2:12" ht="15" customHeight="1" x14ac:dyDescent="0.2">
      <c r="B11" s="887" t="s">
        <v>226</v>
      </c>
      <c r="C11" s="169" t="s">
        <v>224</v>
      </c>
      <c r="D11" s="163">
        <v>38.51393575803025</v>
      </c>
      <c r="E11" s="163">
        <v>39.490534521158125</v>
      </c>
      <c r="F11" s="163">
        <v>39.826785490146854</v>
      </c>
      <c r="G11" s="163">
        <v>38.857522417801391</v>
      </c>
      <c r="H11" s="163">
        <v>37.626970227670753</v>
      </c>
      <c r="I11" s="163">
        <v>35.33541341653666</v>
      </c>
      <c r="J11" s="163">
        <v>32.969576719576722</v>
      </c>
      <c r="K11" s="163">
        <v>21.237113402061855</v>
      </c>
      <c r="L11" s="165">
        <v>37.303543117115872</v>
      </c>
    </row>
    <row r="12" spans="2:12" ht="15" customHeight="1" x14ac:dyDescent="0.2">
      <c r="B12" s="895"/>
      <c r="C12" s="169" t="s">
        <v>225</v>
      </c>
      <c r="D12" s="163">
        <v>39.968202264619201</v>
      </c>
      <c r="E12" s="163">
        <v>43.789994182664337</v>
      </c>
      <c r="F12" s="163">
        <v>43.292751662721223</v>
      </c>
      <c r="G12" s="163">
        <v>42.839829048925175</v>
      </c>
      <c r="H12" s="163">
        <v>35.57486410805469</v>
      </c>
      <c r="I12" s="163">
        <v>31.918172901779457</v>
      </c>
      <c r="J12" s="163">
        <v>33.187632576974998</v>
      </c>
      <c r="K12" s="163">
        <v>46.308332724749874</v>
      </c>
      <c r="L12" s="165">
        <v>38.631456289813997</v>
      </c>
    </row>
    <row r="13" spans="2:12" ht="15" customHeight="1" x14ac:dyDescent="0.2">
      <c r="B13" s="887" t="s">
        <v>227</v>
      </c>
      <c r="C13" s="169" t="s">
        <v>224</v>
      </c>
      <c r="D13" s="163">
        <v>43.461959068895482</v>
      </c>
      <c r="E13" s="163">
        <v>45.046122309531945</v>
      </c>
      <c r="F13" s="163">
        <v>45.071868583162214</v>
      </c>
      <c r="G13" s="163">
        <v>45.41742680913908</v>
      </c>
      <c r="H13" s="163">
        <v>46.553007478821819</v>
      </c>
      <c r="I13" s="163">
        <v>45.086842731382347</v>
      </c>
      <c r="J13" s="163">
        <v>45.769923089510719</v>
      </c>
      <c r="K13" s="163">
        <v>30.974930362116993</v>
      </c>
      <c r="L13" s="165">
        <v>44.898000403958797</v>
      </c>
    </row>
    <row r="14" spans="2:12" ht="15" customHeight="1" x14ac:dyDescent="0.2">
      <c r="B14" s="895"/>
      <c r="C14" s="169" t="s">
        <v>225</v>
      </c>
      <c r="D14" s="163">
        <v>57.706750502139549</v>
      </c>
      <c r="E14" s="163">
        <v>62.272919307139837</v>
      </c>
      <c r="F14" s="163">
        <v>62.388602987322706</v>
      </c>
      <c r="G14" s="163">
        <v>61.055320529282177</v>
      </c>
      <c r="H14" s="163">
        <v>57.839534982392124</v>
      </c>
      <c r="I14" s="163">
        <v>53.479925782637871</v>
      </c>
      <c r="J14" s="163">
        <v>47.561809830939119</v>
      </c>
      <c r="K14" s="163">
        <v>9.0274250888776031</v>
      </c>
      <c r="L14" s="165">
        <v>55.288524301497041</v>
      </c>
    </row>
    <row r="15" spans="2:12" ht="15" customHeight="1" x14ac:dyDescent="0.2">
      <c r="B15" s="887" t="s">
        <v>228</v>
      </c>
      <c r="C15" s="169" t="s">
        <v>224</v>
      </c>
      <c r="D15" s="163">
        <v>42.8010906430804</v>
      </c>
      <c r="E15" s="163">
        <v>41.893414909032359</v>
      </c>
      <c r="F15" s="163">
        <v>41.874474642757079</v>
      </c>
      <c r="G15" s="163">
        <v>41.807062536989541</v>
      </c>
      <c r="H15" s="163">
        <v>44.703879362762983</v>
      </c>
      <c r="I15" s="163">
        <v>42.600227466590844</v>
      </c>
      <c r="J15" s="163">
        <v>39.919549477071605</v>
      </c>
      <c r="K15" s="163">
        <v>23.47406513872135</v>
      </c>
      <c r="L15" s="165">
        <v>42.119907790944779</v>
      </c>
    </row>
    <row r="16" spans="2:12" ht="15" customHeight="1" x14ac:dyDescent="0.2">
      <c r="B16" s="895"/>
      <c r="C16" s="169" t="s">
        <v>225</v>
      </c>
      <c r="D16" s="163">
        <v>43.184959911528892</v>
      </c>
      <c r="E16" s="163">
        <v>40.750915750915752</v>
      </c>
      <c r="F16" s="163">
        <v>37.393713576000764</v>
      </c>
      <c r="G16" s="163">
        <v>37.595896811770587</v>
      </c>
      <c r="H16" s="163">
        <v>27.772128940064306</v>
      </c>
      <c r="I16" s="163">
        <v>20.726408901947302</v>
      </c>
      <c r="J16" s="163">
        <v>22.297348628732053</v>
      </c>
      <c r="K16" s="163">
        <v>16.240039489457725</v>
      </c>
      <c r="L16" s="165">
        <v>30.235764637130647</v>
      </c>
    </row>
    <row r="17" spans="2:12" ht="15" customHeight="1" x14ac:dyDescent="0.2">
      <c r="B17" s="887" t="s">
        <v>229</v>
      </c>
      <c r="C17" s="169" t="s">
        <v>224</v>
      </c>
      <c r="D17" s="163">
        <v>51.969546507778887</v>
      </c>
      <c r="E17" s="163">
        <v>55.706713780918726</v>
      </c>
      <c r="F17" s="163">
        <v>56.700860357379227</v>
      </c>
      <c r="G17" s="163">
        <v>58.894903864103043</v>
      </c>
      <c r="H17" s="163">
        <v>57.023720546005272</v>
      </c>
      <c r="I17" s="163">
        <v>48.307021188201084</v>
      </c>
      <c r="J17" s="163">
        <v>41.065830721003131</v>
      </c>
      <c r="K17" s="163">
        <v>25.865522174535048</v>
      </c>
      <c r="L17" s="165">
        <v>53.617881852048967</v>
      </c>
    </row>
    <row r="18" spans="2:12" ht="15" customHeight="1" x14ac:dyDescent="0.2">
      <c r="B18" s="888"/>
      <c r="C18" s="170" t="s">
        <v>225</v>
      </c>
      <c r="D18" s="164">
        <v>53.823308527343485</v>
      </c>
      <c r="E18" s="164">
        <v>63.231783019768883</v>
      </c>
      <c r="F18" s="164">
        <v>62.937525858502276</v>
      </c>
      <c r="G18" s="164">
        <v>57.141533042914084</v>
      </c>
      <c r="H18" s="164">
        <v>43.940002923121895</v>
      </c>
      <c r="I18" s="164">
        <v>31.550587099887405</v>
      </c>
      <c r="J18" s="164">
        <v>26.987569867356303</v>
      </c>
      <c r="K18" s="164">
        <v>14.346266710140201</v>
      </c>
      <c r="L18" s="166">
        <v>45.553679227062709</v>
      </c>
    </row>
    <row r="19" spans="2:12" ht="15" customHeight="1" x14ac:dyDescent="0.2">
      <c r="B19" s="887" t="s">
        <v>333</v>
      </c>
      <c r="C19" s="169" t="s">
        <v>224</v>
      </c>
      <c r="D19" s="163">
        <v>54.635520372978483</v>
      </c>
      <c r="E19" s="163">
        <v>56.971912913412005</v>
      </c>
      <c r="F19" s="163">
        <v>58.32207967589467</v>
      </c>
      <c r="G19" s="163">
        <v>61.398804536059437</v>
      </c>
      <c r="H19" s="163">
        <v>57.105929236900209</v>
      </c>
      <c r="I19" s="163">
        <v>44.864370618713806</v>
      </c>
      <c r="J19" s="163">
        <v>35.02269288956127</v>
      </c>
      <c r="K19" s="163">
        <v>29.170056956875506</v>
      </c>
      <c r="L19" s="165">
        <v>54.936404433094488</v>
      </c>
    </row>
    <row r="20" spans="2:12" ht="15" customHeight="1" x14ac:dyDescent="0.2">
      <c r="B20" s="895"/>
      <c r="C20" s="169" t="s">
        <v>225</v>
      </c>
      <c r="D20" s="163">
        <v>38.461305650555374</v>
      </c>
      <c r="E20" s="163">
        <v>32.810368349249657</v>
      </c>
      <c r="F20" s="163">
        <v>29.000228258388493</v>
      </c>
      <c r="G20" s="163">
        <v>25.488613635566161</v>
      </c>
      <c r="H20" s="163">
        <v>31.773308057805462</v>
      </c>
      <c r="I20" s="163">
        <v>38.350993093389384</v>
      </c>
      <c r="J20" s="163">
        <v>38.980611935777034</v>
      </c>
      <c r="K20" s="163">
        <v>37.634719710669081</v>
      </c>
      <c r="L20" s="165">
        <v>33.805644252441773</v>
      </c>
    </row>
    <row r="21" spans="2:12" ht="15" customHeight="1" x14ac:dyDescent="0.2">
      <c r="B21" s="887" t="s">
        <v>334</v>
      </c>
      <c r="C21" s="169" t="s">
        <v>224</v>
      </c>
      <c r="D21" s="163">
        <v>51.718115530716503</v>
      </c>
      <c r="E21" s="163">
        <v>54.427306483861756</v>
      </c>
      <c r="F21" s="163">
        <v>55.209092233717037</v>
      </c>
      <c r="G21" s="163">
        <v>57.760007801453014</v>
      </c>
      <c r="H21" s="163">
        <v>58.097384148133635</v>
      </c>
      <c r="I21" s="163">
        <v>49.947612632839395</v>
      </c>
      <c r="J21" s="163">
        <v>40.482573726541553</v>
      </c>
      <c r="K21" s="163">
        <v>31.827111984282908</v>
      </c>
      <c r="L21" s="165">
        <v>53.882805037872892</v>
      </c>
    </row>
    <row r="22" spans="2:12" ht="15" customHeight="1" x14ac:dyDescent="0.2">
      <c r="B22" s="895"/>
      <c r="C22" s="169" t="s">
        <v>225</v>
      </c>
      <c r="D22" s="163">
        <v>43.81234766439681</v>
      </c>
      <c r="E22" s="163">
        <v>44.656716417910445</v>
      </c>
      <c r="F22" s="163">
        <v>46.037787141497894</v>
      </c>
      <c r="G22" s="163">
        <v>47.742866053329173</v>
      </c>
      <c r="H22" s="163">
        <v>45.193071666931509</v>
      </c>
      <c r="I22" s="163">
        <v>35.719146040656632</v>
      </c>
      <c r="J22" s="163">
        <v>22.541057570835591</v>
      </c>
      <c r="K22" s="163">
        <v>7.0521243977222952</v>
      </c>
      <c r="L22" s="165">
        <v>39.955151189544615</v>
      </c>
    </row>
    <row r="23" spans="2:12" ht="15" customHeight="1" x14ac:dyDescent="0.2">
      <c r="B23" s="887" t="s">
        <v>232</v>
      </c>
      <c r="C23" s="169" t="s">
        <v>224</v>
      </c>
      <c r="D23" s="163">
        <v>49.150764312119094</v>
      </c>
      <c r="E23" s="163">
        <v>50.778816199376941</v>
      </c>
      <c r="F23" s="163">
        <v>49.316269284712483</v>
      </c>
      <c r="G23" s="163">
        <v>47.569195468234618</v>
      </c>
      <c r="H23" s="163">
        <v>39.65842696629214</v>
      </c>
      <c r="I23" s="163">
        <v>29.296875</v>
      </c>
      <c r="J23" s="163">
        <v>28.2638570774164</v>
      </c>
      <c r="K23" s="163">
        <v>22.951414068165338</v>
      </c>
      <c r="L23" s="165">
        <v>44.298557074865904</v>
      </c>
    </row>
    <row r="24" spans="2:12" ht="15" customHeight="1" x14ac:dyDescent="0.2">
      <c r="B24" s="895"/>
      <c r="C24" s="169" t="s">
        <v>225</v>
      </c>
      <c r="D24" s="163">
        <v>45.518791467657927</v>
      </c>
      <c r="E24" s="163">
        <v>46.307500240084508</v>
      </c>
      <c r="F24" s="163">
        <v>41.007277347811019</v>
      </c>
      <c r="G24" s="163">
        <v>37.821072863882577</v>
      </c>
      <c r="H24" s="163">
        <v>45.20332681767659</v>
      </c>
      <c r="I24" s="163">
        <v>48.64824607134878</v>
      </c>
      <c r="J24" s="163">
        <v>49.282426211751961</v>
      </c>
      <c r="K24" s="163">
        <v>36.463004484304932</v>
      </c>
      <c r="L24" s="165">
        <v>44.04279097228568</v>
      </c>
    </row>
    <row r="25" spans="2:12" ht="15" customHeight="1" x14ac:dyDescent="0.2">
      <c r="B25" s="887" t="s">
        <v>233</v>
      </c>
      <c r="C25" s="169" t="s">
        <v>224</v>
      </c>
      <c r="D25" s="163">
        <v>50.716898080719808</v>
      </c>
      <c r="E25" s="163">
        <v>51.819231879872937</v>
      </c>
      <c r="F25" s="163">
        <v>51.691600968402753</v>
      </c>
      <c r="G25" s="163">
        <v>53.536869340232862</v>
      </c>
      <c r="H25" s="163">
        <v>58.133039806798202</v>
      </c>
      <c r="I25" s="163">
        <v>59.44916176790769</v>
      </c>
      <c r="J25" s="163">
        <v>49.482791047583227</v>
      </c>
      <c r="K25" s="163">
        <v>37.11836051861146</v>
      </c>
      <c r="L25" s="165">
        <v>54.245967315803121</v>
      </c>
    </row>
    <row r="26" spans="2:12" ht="15" customHeight="1" x14ac:dyDescent="0.2">
      <c r="B26" s="895"/>
      <c r="C26" s="169" t="s">
        <v>225</v>
      </c>
      <c r="D26" s="163">
        <v>43.851610344979512</v>
      </c>
      <c r="E26" s="163">
        <v>49.237911702873163</v>
      </c>
      <c r="F26" s="163">
        <v>46.214480342545741</v>
      </c>
      <c r="G26" s="163">
        <v>39.810111744940215</v>
      </c>
      <c r="H26" s="163">
        <v>39.451545941221454</v>
      </c>
      <c r="I26" s="163">
        <v>39.875135722041257</v>
      </c>
      <c r="J26" s="163">
        <v>40.050559768869626</v>
      </c>
      <c r="K26" s="163">
        <v>33.465215957797561</v>
      </c>
      <c r="L26" s="165">
        <v>41.412214945657325</v>
      </c>
    </row>
    <row r="27" spans="2:12" ht="15" customHeight="1" x14ac:dyDescent="0.2">
      <c r="B27" s="887" t="s">
        <v>234</v>
      </c>
      <c r="C27" s="169" t="s">
        <v>224</v>
      </c>
      <c r="D27" s="163">
        <v>47.469607011591748</v>
      </c>
      <c r="E27" s="163">
        <v>50.289296046287369</v>
      </c>
      <c r="F27" s="163">
        <v>49.530118625789555</v>
      </c>
      <c r="G27" s="163">
        <v>48.310776942355886</v>
      </c>
      <c r="H27" s="163">
        <v>46.962872793670115</v>
      </c>
      <c r="I27" s="163">
        <v>41.460794844253492</v>
      </c>
      <c r="J27" s="163">
        <v>36.814891416752843</v>
      </c>
      <c r="K27" s="163">
        <v>30.147058823529409</v>
      </c>
      <c r="L27" s="165">
        <v>46.790830189674729</v>
      </c>
    </row>
    <row r="28" spans="2:12" ht="15" customHeight="1" x14ac:dyDescent="0.2">
      <c r="B28" s="888"/>
      <c r="C28" s="170" t="s">
        <v>225</v>
      </c>
      <c r="D28" s="164">
        <v>46.903700401248329</v>
      </c>
      <c r="E28" s="164">
        <v>55.266295707472182</v>
      </c>
      <c r="F28" s="164">
        <v>55.437344286580029</v>
      </c>
      <c r="G28" s="164">
        <v>55.84184914841849</v>
      </c>
      <c r="H28" s="164">
        <v>64.181788458394635</v>
      </c>
      <c r="I28" s="164">
        <v>78.486771219920982</v>
      </c>
      <c r="J28" s="164">
        <v>80.320600272851294</v>
      </c>
      <c r="K28" s="164">
        <v>17.096774193548388</v>
      </c>
      <c r="L28" s="166">
        <v>56.247322126168811</v>
      </c>
    </row>
  </sheetData>
  <mergeCells count="13">
    <mergeCell ref="B27:B28"/>
    <mergeCell ref="B5:C6"/>
    <mergeCell ref="D5:L5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26A1F35-95C0-440B-9292-082118325811}">
            <xm:f>Sheet1!$D$4</xm:f>
            <xm:f>Sheet1!$E$4</xm:f>
            <x14:dxf>
              <numFmt numFmtId="173" formatCode="&quot;&lt; 1&quot;"/>
            </x14:dxf>
          </x14:cfRule>
          <xm:sqref>D7:L28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tabColor theme="8" tint="0.59999389629810485"/>
  </sheetPr>
  <dimension ref="B3:F18"/>
  <sheetViews>
    <sheetView workbookViewId="0">
      <selection activeCell="B5" sqref="B5:B6"/>
    </sheetView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198</v>
      </c>
      <c r="C3" t="s">
        <v>765</v>
      </c>
    </row>
    <row r="5" spans="2:6" ht="15" customHeight="1" x14ac:dyDescent="0.2">
      <c r="B5" s="860" t="s">
        <v>230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896"/>
      <c r="C6" s="34" t="s">
        <v>326</v>
      </c>
      <c r="D6" s="34" t="s">
        <v>326</v>
      </c>
      <c r="E6" s="3" t="s">
        <v>82</v>
      </c>
      <c r="F6" s="35" t="s">
        <v>326</v>
      </c>
    </row>
    <row r="7" spans="2:6" ht="15" customHeight="1" x14ac:dyDescent="0.2">
      <c r="B7" s="143" t="str">
        <f>Index!$B$4</f>
        <v>Yorkshire</v>
      </c>
      <c r="C7" s="134"/>
      <c r="D7" s="134"/>
      <c r="E7" s="134"/>
      <c r="F7" s="134"/>
    </row>
    <row r="8" spans="2:6" ht="15" customHeight="1" x14ac:dyDescent="0.2">
      <c r="B8" s="42" t="s">
        <v>332</v>
      </c>
      <c r="C8" s="137">
        <f>'Section 10 chart data'!D20</f>
        <v>2435.145</v>
      </c>
      <c r="D8" s="138">
        <f>'Section 10 chart data'!J20</f>
        <v>5630.8630000000003</v>
      </c>
      <c r="E8" s="695">
        <f>'Section 10 chart data'!K20</f>
        <v>6.3</v>
      </c>
      <c r="F8" s="139">
        <f>SUM(C8,D8)</f>
        <v>8066.0079999999998</v>
      </c>
    </row>
    <row r="9" spans="2:6" ht="15" customHeight="1" x14ac:dyDescent="0.2">
      <c r="B9" s="42" t="s">
        <v>223</v>
      </c>
      <c r="C9" s="137">
        <f>'Section 10 chart data'!D21</f>
        <v>2596.8040000000001</v>
      </c>
      <c r="D9" s="138">
        <f>'Section 10 chart data'!J21</f>
        <v>5230.9960000000001</v>
      </c>
      <c r="E9" s="695">
        <f>'Section 10 chart data'!K21</f>
        <v>6.06</v>
      </c>
      <c r="F9" s="139">
        <f t="shared" ref="F9:F17" si="0">SUM(C9,D9)</f>
        <v>7827.8</v>
      </c>
    </row>
    <row r="10" spans="2:6" ht="15" customHeight="1" x14ac:dyDescent="0.2">
      <c r="B10" s="42" t="s">
        <v>226</v>
      </c>
      <c r="C10" s="137">
        <f>'Section 10 chart data'!D22</f>
        <v>2600.5700000000002</v>
      </c>
      <c r="D10" s="138">
        <f>'Section 10 chart data'!J22</f>
        <v>4568.3580000000002</v>
      </c>
      <c r="E10" s="695">
        <f>'Section 10 chart data'!K22</f>
        <v>6.8</v>
      </c>
      <c r="F10" s="139">
        <f t="shared" si="0"/>
        <v>7168.9279999999999</v>
      </c>
    </row>
    <row r="11" spans="2:6" ht="15" customHeight="1" x14ac:dyDescent="0.2">
      <c r="B11" s="42" t="s">
        <v>227</v>
      </c>
      <c r="C11" s="137">
        <f>'Section 10 chart data'!D23</f>
        <v>2624.279</v>
      </c>
      <c r="D11" s="138">
        <f>'Section 10 chart data'!J23</f>
        <v>3692.4720000000002</v>
      </c>
      <c r="E11" s="695">
        <f>'Section 10 chart data'!K23</f>
        <v>6.68</v>
      </c>
      <c r="F11" s="139">
        <f t="shared" si="0"/>
        <v>6316.7510000000002</v>
      </c>
    </row>
    <row r="12" spans="2:6" ht="15" customHeight="1" x14ac:dyDescent="0.2">
      <c r="B12" s="42" t="s">
        <v>228</v>
      </c>
      <c r="C12" s="137">
        <f>'Section 10 chart data'!D24</f>
        <v>2666.6930000000002</v>
      </c>
      <c r="D12" s="138">
        <f>'Section 10 chart data'!J24</f>
        <v>3053.9250000000002</v>
      </c>
      <c r="E12" s="695">
        <f>'Section 10 chart data'!K24</f>
        <v>7.04</v>
      </c>
      <c r="F12" s="139">
        <f t="shared" si="0"/>
        <v>5720.6180000000004</v>
      </c>
    </row>
    <row r="13" spans="2:6" ht="15" customHeight="1" x14ac:dyDescent="0.2">
      <c r="B13" s="42" t="s">
        <v>229</v>
      </c>
      <c r="C13" s="137">
        <f>'Section 10 chart data'!D25</f>
        <v>2704.9110000000001</v>
      </c>
      <c r="D13" s="138">
        <f>'Section 10 chart data'!J25</f>
        <v>2752.4690000000001</v>
      </c>
      <c r="E13" s="695">
        <f>'Section 10 chart data'!K25</f>
        <v>7.19</v>
      </c>
      <c r="F13" s="139">
        <f t="shared" si="0"/>
        <v>5457.38</v>
      </c>
    </row>
    <row r="14" spans="2:6" ht="15" customHeight="1" x14ac:dyDescent="0.2">
      <c r="B14" s="42" t="s">
        <v>333</v>
      </c>
      <c r="C14" s="137">
        <f>'Section 10 chart data'!D26</f>
        <v>2799.3040000000001</v>
      </c>
      <c r="D14" s="138">
        <f>'Section 10 chart data'!J26</f>
        <v>2493.9920000000002</v>
      </c>
      <c r="E14" s="695">
        <f>'Section 10 chart data'!K26</f>
        <v>7.19</v>
      </c>
      <c r="F14" s="139">
        <f t="shared" si="0"/>
        <v>5293.2960000000003</v>
      </c>
    </row>
    <row r="15" spans="2:6" ht="15" customHeight="1" x14ac:dyDescent="0.2">
      <c r="B15" s="42" t="s">
        <v>334</v>
      </c>
      <c r="C15" s="137">
        <f>'Section 10 chart data'!D27</f>
        <v>2992.9740000000002</v>
      </c>
      <c r="D15" s="138">
        <f>'Section 10 chart data'!J27</f>
        <v>2569.7689999999998</v>
      </c>
      <c r="E15" s="695">
        <f>'Section 10 chart data'!K27</f>
        <v>6.56</v>
      </c>
      <c r="F15" s="139">
        <f t="shared" si="0"/>
        <v>5562.7430000000004</v>
      </c>
    </row>
    <row r="16" spans="2:6" ht="15" customHeight="1" x14ac:dyDescent="0.2">
      <c r="B16" s="42" t="s">
        <v>232</v>
      </c>
      <c r="C16" s="137">
        <f>'Section 10 chart data'!D28</f>
        <v>3183.4160000000002</v>
      </c>
      <c r="D16" s="138">
        <f>'Section 10 chart data'!J28</f>
        <v>2797.2629999999999</v>
      </c>
      <c r="E16" s="695">
        <f>'Section 10 chart data'!K28</f>
        <v>6.44</v>
      </c>
      <c r="F16" s="139">
        <f t="shared" si="0"/>
        <v>5980.6790000000001</v>
      </c>
    </row>
    <row r="17" spans="2:6" ht="15" customHeight="1" x14ac:dyDescent="0.2">
      <c r="B17" s="46" t="s">
        <v>233</v>
      </c>
      <c r="C17" s="137">
        <f>'Section 10 chart data'!D29</f>
        <v>3204.2130000000002</v>
      </c>
      <c r="D17" s="138">
        <f>'Section 10 chart data'!J29</f>
        <v>3128.0790000000002</v>
      </c>
      <c r="E17" s="695">
        <f>'Section 10 chart data'!K29</f>
        <v>6.02</v>
      </c>
      <c r="F17" s="139">
        <f t="shared" si="0"/>
        <v>6332.2920000000004</v>
      </c>
    </row>
    <row r="18" spans="2:6" ht="15" customHeight="1" x14ac:dyDescent="0.2">
      <c r="B18" s="46" t="s">
        <v>234</v>
      </c>
      <c r="C18" s="137">
        <f>'Section 10 chart data'!D30</f>
        <v>3063.8130000000001</v>
      </c>
      <c r="D18" s="138">
        <f>'Section 10 chart data'!J30</f>
        <v>3636.2280000000001</v>
      </c>
      <c r="E18" s="695">
        <f>'Section 10 chart data'!K30</f>
        <v>5.54</v>
      </c>
      <c r="F18" s="140">
        <f>SUM(C18,D18)</f>
        <v>6700.0410000000002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3B5A53-5B27-464E-9EA7-974FF2545FEF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69B6F83-9288-473A-B8A8-E875004BE398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200</v>
      </c>
      <c r="C3" t="s">
        <v>766</v>
      </c>
    </row>
    <row r="5" spans="2:6" ht="15" customHeight="1" x14ac:dyDescent="0.2">
      <c r="B5" s="860" t="s">
        <v>230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896"/>
      <c r="C6" s="34" t="s">
        <v>326</v>
      </c>
      <c r="D6" s="34" t="s">
        <v>326</v>
      </c>
      <c r="E6" s="3" t="s">
        <v>82</v>
      </c>
      <c r="F6" s="35" t="s">
        <v>231</v>
      </c>
    </row>
    <row r="7" spans="2:6" ht="15" customHeight="1" x14ac:dyDescent="0.2">
      <c r="B7" s="143" t="str">
        <f>Index!$B$4</f>
        <v>Yorkshire</v>
      </c>
      <c r="C7" s="134"/>
      <c r="D7" s="134"/>
      <c r="E7" s="134"/>
      <c r="F7" s="134"/>
    </row>
    <row r="8" spans="2:6" ht="15" customHeight="1" x14ac:dyDescent="0.2">
      <c r="B8" s="42" t="s">
        <v>332</v>
      </c>
      <c r="C8" s="137">
        <f>'Section 10 chart data'!D35</f>
        <v>97.088999999999999</v>
      </c>
      <c r="D8" s="138">
        <f>'Section 10 chart data'!J35</f>
        <v>201.416</v>
      </c>
      <c r="E8" s="695">
        <f>'Section 10 chart data'!K35</f>
        <v>5.78</v>
      </c>
      <c r="F8" s="139">
        <f>SUM(C8,D8)</f>
        <v>298.505</v>
      </c>
    </row>
    <row r="9" spans="2:6" ht="15" customHeight="1" x14ac:dyDescent="0.2">
      <c r="B9" s="42" t="s">
        <v>223</v>
      </c>
      <c r="C9" s="137">
        <f>'Section 10 chart data'!D36</f>
        <v>116.971</v>
      </c>
      <c r="D9" s="138">
        <f>'Section 10 chart data'!J36</f>
        <v>185.56100000000001</v>
      </c>
      <c r="E9" s="695">
        <f>'Section 10 chart data'!K36</f>
        <v>5.83</v>
      </c>
      <c r="F9" s="139">
        <f t="shared" ref="F9:F17" si="0">SUM(C9,D9)</f>
        <v>302.53200000000004</v>
      </c>
    </row>
    <row r="10" spans="2:6" ht="15" customHeight="1" x14ac:dyDescent="0.2">
      <c r="B10" s="42" t="s">
        <v>226</v>
      </c>
      <c r="C10" s="137">
        <f>'Section 10 chart data'!D37</f>
        <v>109.52200000000001</v>
      </c>
      <c r="D10" s="138">
        <f>'Section 10 chart data'!J37</f>
        <v>162.881</v>
      </c>
      <c r="E10" s="695">
        <f>'Section 10 chart data'!K37</f>
        <v>6.26</v>
      </c>
      <c r="F10" s="139">
        <f t="shared" si="0"/>
        <v>272.40300000000002</v>
      </c>
    </row>
    <row r="11" spans="2:6" ht="15" customHeight="1" x14ac:dyDescent="0.2">
      <c r="B11" s="42" t="s">
        <v>227</v>
      </c>
      <c r="C11" s="137">
        <f>'Section 10 chart data'!D38</f>
        <v>109.864</v>
      </c>
      <c r="D11" s="138">
        <f>'Section 10 chart data'!J38</f>
        <v>145.10900000000001</v>
      </c>
      <c r="E11" s="695">
        <f>'Section 10 chart data'!K38</f>
        <v>6.52</v>
      </c>
      <c r="F11" s="139">
        <f t="shared" si="0"/>
        <v>254.97300000000001</v>
      </c>
    </row>
    <row r="12" spans="2:6" ht="15" customHeight="1" x14ac:dyDescent="0.2">
      <c r="B12" s="42" t="s">
        <v>228</v>
      </c>
      <c r="C12" s="137">
        <f>'Section 10 chart data'!D39</f>
        <v>109.54600000000001</v>
      </c>
      <c r="D12" s="138">
        <f>'Section 10 chart data'!J39</f>
        <v>132.946</v>
      </c>
      <c r="E12" s="695">
        <f>'Section 10 chart data'!K39</f>
        <v>6.7</v>
      </c>
      <c r="F12" s="139">
        <f t="shared" si="0"/>
        <v>242.49200000000002</v>
      </c>
    </row>
    <row r="13" spans="2:6" ht="15" customHeight="1" x14ac:dyDescent="0.2">
      <c r="B13" s="42" t="s">
        <v>355</v>
      </c>
      <c r="C13" s="137">
        <f>'Section 10 chart data'!D40</f>
        <v>113.589</v>
      </c>
      <c r="D13" s="138">
        <f>'Section 10 chart data'!J40</f>
        <v>144.755</v>
      </c>
      <c r="E13" s="695">
        <f>'Section 10 chart data'!K40</f>
        <v>6.59</v>
      </c>
      <c r="F13" s="139">
        <f t="shared" si="0"/>
        <v>258.34399999999999</v>
      </c>
    </row>
    <row r="14" spans="2:6" ht="15" customHeight="1" x14ac:dyDescent="0.2">
      <c r="B14" s="42" t="s">
        <v>333</v>
      </c>
      <c r="C14" s="137">
        <f>'Section 10 chart data'!D41</f>
        <v>116.45</v>
      </c>
      <c r="D14" s="138">
        <f>'Section 10 chart data'!J41</f>
        <v>161.499</v>
      </c>
      <c r="E14" s="695">
        <f>'Section 10 chart data'!K41</f>
        <v>6.34</v>
      </c>
      <c r="F14" s="139">
        <f t="shared" si="0"/>
        <v>277.94900000000001</v>
      </c>
    </row>
    <row r="15" spans="2:6" ht="15" customHeight="1" x14ac:dyDescent="0.2">
      <c r="B15" s="42" t="s">
        <v>334</v>
      </c>
      <c r="C15" s="137">
        <f>'Section 10 chart data'!D42</f>
        <v>122.20399999999999</v>
      </c>
      <c r="D15" s="138">
        <f>'Section 10 chart data'!J42</f>
        <v>188.24</v>
      </c>
      <c r="E15" s="695">
        <f>'Section 10 chart data'!K42</f>
        <v>5.82</v>
      </c>
      <c r="F15" s="139">
        <f t="shared" si="0"/>
        <v>310.44400000000002</v>
      </c>
    </row>
    <row r="16" spans="2:6" ht="15" customHeight="1" x14ac:dyDescent="0.2">
      <c r="B16" s="42" t="s">
        <v>232</v>
      </c>
      <c r="C16" s="137">
        <f>'Section 10 chart data'!D43</f>
        <v>126.351</v>
      </c>
      <c r="D16" s="138">
        <f>'Section 10 chart data'!J43</f>
        <v>207.89500000000001</v>
      </c>
      <c r="E16" s="695">
        <f>'Section 10 chart data'!K43</f>
        <v>5.5</v>
      </c>
      <c r="F16" s="139">
        <f t="shared" si="0"/>
        <v>334.24599999999998</v>
      </c>
    </row>
    <row r="17" spans="2:6" ht="15" customHeight="1" x14ac:dyDescent="0.2">
      <c r="B17" s="46" t="s">
        <v>233</v>
      </c>
      <c r="C17" s="137">
        <f>'Section 10 chart data'!D44</f>
        <v>128.88900000000001</v>
      </c>
      <c r="D17" s="138">
        <f>'Section 10 chart data'!J44</f>
        <v>233.55500000000001</v>
      </c>
      <c r="E17" s="695">
        <f>'Section 10 chart data'!K44</f>
        <v>4.99</v>
      </c>
      <c r="F17" s="139">
        <f t="shared" si="0"/>
        <v>362.44400000000002</v>
      </c>
    </row>
    <row r="18" spans="2:6" ht="15" customHeight="1" x14ac:dyDescent="0.2">
      <c r="B18" s="46" t="s">
        <v>234</v>
      </c>
      <c r="C18" s="137">
        <f>'Section 10 chart data'!D45</f>
        <v>122.28100000000001</v>
      </c>
      <c r="D18" s="138">
        <f>'Section 10 chart data'!J45</f>
        <v>248.20699999999999</v>
      </c>
      <c r="E18" s="695">
        <f>'Section 10 chart data'!K45</f>
        <v>4.72</v>
      </c>
      <c r="F18" s="140">
        <f>SUM(C18,D18)</f>
        <v>370.488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373B98-590D-40C5-80C8-C5434E417600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664A4D11-C049-4AC6-A0FB-C091ADB7A62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X164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5"/>
      <c r="B3" s="799" t="s">
        <v>481</v>
      </c>
      <c r="C3" s="802"/>
      <c r="D3" s="802"/>
      <c r="E3" s="802"/>
      <c r="F3" s="803"/>
      <c r="H3" s="799" t="s">
        <v>481</v>
      </c>
      <c r="I3" s="800"/>
      <c r="J3" s="800"/>
      <c r="K3" s="800"/>
      <c r="L3" s="800"/>
      <c r="M3" s="800"/>
      <c r="N3" s="801"/>
      <c r="P3" s="799" t="s">
        <v>481</v>
      </c>
      <c r="Q3" s="802"/>
      <c r="R3" s="802"/>
      <c r="S3" s="802"/>
      <c r="T3" s="803"/>
    </row>
    <row r="4" spans="1:20" ht="13.5" thickBot="1" x14ac:dyDescent="0.25">
      <c r="A4" s="275"/>
      <c r="B4" s="283" t="s">
        <v>78</v>
      </c>
      <c r="C4" s="284" t="s">
        <v>380</v>
      </c>
      <c r="D4" s="284" t="s">
        <v>480</v>
      </c>
      <c r="E4" s="287" t="s">
        <v>478</v>
      </c>
      <c r="F4" s="285" t="s">
        <v>379</v>
      </c>
      <c r="H4" s="286" t="s">
        <v>309</v>
      </c>
      <c r="I4" s="287" t="s">
        <v>380</v>
      </c>
      <c r="J4" s="284" t="s">
        <v>480</v>
      </c>
      <c r="K4" s="287" t="s">
        <v>82</v>
      </c>
      <c r="L4" s="287" t="s">
        <v>310</v>
      </c>
      <c r="M4" s="287" t="s">
        <v>478</v>
      </c>
      <c r="N4" s="288" t="s">
        <v>379</v>
      </c>
      <c r="P4" s="283" t="s">
        <v>485</v>
      </c>
      <c r="Q4" s="284" t="s">
        <v>380</v>
      </c>
      <c r="R4" s="284" t="s">
        <v>480</v>
      </c>
      <c r="S4" s="287" t="s">
        <v>478</v>
      </c>
      <c r="T4" s="285" t="s">
        <v>379</v>
      </c>
    </row>
    <row r="5" spans="1:20" x14ac:dyDescent="0.2">
      <c r="A5" s="275"/>
      <c r="B5" s="301" t="s">
        <v>92</v>
      </c>
      <c r="C5" s="302">
        <v>2013</v>
      </c>
      <c r="D5" s="291">
        <v>2406.424</v>
      </c>
      <c r="E5" s="331"/>
      <c r="F5" s="339"/>
      <c r="G5" s="323"/>
      <c r="H5" s="334" t="s">
        <v>92</v>
      </c>
      <c r="I5" s="302">
        <v>2013</v>
      </c>
      <c r="J5" s="278">
        <v>5912.509</v>
      </c>
      <c r="K5" s="278">
        <v>6.2</v>
      </c>
      <c r="L5" s="291">
        <f t="shared" ref="L5:L10" si="0">(K5*J5)/100</f>
        <v>366.575558</v>
      </c>
      <c r="M5" s="331"/>
      <c r="N5" s="339"/>
      <c r="O5" s="323"/>
      <c r="P5" s="334" t="s">
        <v>92</v>
      </c>
      <c r="Q5" s="302">
        <v>2013</v>
      </c>
      <c r="R5" s="291">
        <f t="shared" ref="R5:R10" si="1">D5+J5</f>
        <v>8318.9330000000009</v>
      </c>
      <c r="S5" s="331"/>
      <c r="T5" s="339"/>
    </row>
    <row r="6" spans="1:20" x14ac:dyDescent="0.2">
      <c r="A6" s="275"/>
      <c r="B6" s="289"/>
      <c r="C6" s="290">
        <v>2017</v>
      </c>
      <c r="D6" s="281">
        <v>2494.038</v>
      </c>
      <c r="E6" s="332"/>
      <c r="F6" s="340"/>
      <c r="G6" s="323"/>
      <c r="H6" s="335"/>
      <c r="I6" s="290">
        <v>2017</v>
      </c>
      <c r="J6" s="279">
        <v>5625.1850000000004</v>
      </c>
      <c r="K6" s="279">
        <v>6.38</v>
      </c>
      <c r="L6" s="281">
        <f t="shared" si="0"/>
        <v>358.88680299999999</v>
      </c>
      <c r="M6" s="332"/>
      <c r="N6" s="340"/>
      <c r="O6" s="323"/>
      <c r="P6" s="335"/>
      <c r="Q6" s="290">
        <v>2017</v>
      </c>
      <c r="R6" s="281">
        <f t="shared" si="1"/>
        <v>8119.223</v>
      </c>
      <c r="S6" s="332"/>
      <c r="T6" s="340"/>
    </row>
    <row r="7" spans="1:20" x14ac:dyDescent="0.2">
      <c r="A7" s="275"/>
      <c r="B7" s="289"/>
      <c r="C7" s="290">
        <v>2022</v>
      </c>
      <c r="D7" s="281">
        <v>2550.1509999999998</v>
      </c>
      <c r="E7" s="332"/>
      <c r="F7" s="340"/>
      <c r="G7" s="323"/>
      <c r="H7" s="335"/>
      <c r="I7" s="290">
        <v>2022</v>
      </c>
      <c r="J7" s="279">
        <v>4894.7160000000003</v>
      </c>
      <c r="K7" s="279">
        <v>6.55</v>
      </c>
      <c r="L7" s="281">
        <f t="shared" si="0"/>
        <v>320.60389800000002</v>
      </c>
      <c r="M7" s="332"/>
      <c r="N7" s="340"/>
      <c r="O7" s="323"/>
      <c r="P7" s="335"/>
      <c r="Q7" s="290">
        <v>2022</v>
      </c>
      <c r="R7" s="281">
        <f t="shared" si="1"/>
        <v>7444.8670000000002</v>
      </c>
      <c r="S7" s="332"/>
      <c r="T7" s="340"/>
    </row>
    <row r="8" spans="1:20" x14ac:dyDescent="0.2">
      <c r="A8" s="275"/>
      <c r="B8" s="289"/>
      <c r="C8" s="290">
        <v>2027</v>
      </c>
      <c r="D8" s="281">
        <v>2514.09</v>
      </c>
      <c r="E8" s="332"/>
      <c r="F8" s="340"/>
      <c r="G8" s="323"/>
      <c r="H8" s="335"/>
      <c r="I8" s="290">
        <v>2027</v>
      </c>
      <c r="J8" s="279">
        <v>4220.1689999999999</v>
      </c>
      <c r="K8" s="279">
        <v>7.51</v>
      </c>
      <c r="L8" s="281">
        <f t="shared" si="0"/>
        <v>316.93469190000002</v>
      </c>
      <c r="M8" s="332"/>
      <c r="N8" s="340"/>
      <c r="O8" s="323"/>
      <c r="P8" s="335"/>
      <c r="Q8" s="290">
        <v>2027</v>
      </c>
      <c r="R8" s="281">
        <f t="shared" si="1"/>
        <v>6734.259</v>
      </c>
      <c r="S8" s="332"/>
      <c r="T8" s="340"/>
    </row>
    <row r="9" spans="1:20" x14ac:dyDescent="0.2">
      <c r="A9" s="275"/>
      <c r="B9" s="289"/>
      <c r="C9" s="290">
        <v>2032</v>
      </c>
      <c r="D9" s="281">
        <v>2562.8820000000001</v>
      </c>
      <c r="E9" s="332"/>
      <c r="F9" s="340"/>
      <c r="G9" s="323"/>
      <c r="H9" s="335"/>
      <c r="I9" s="290">
        <v>2032</v>
      </c>
      <c r="J9" s="279">
        <v>3298.8</v>
      </c>
      <c r="K9" s="279">
        <v>7.07</v>
      </c>
      <c r="L9" s="281">
        <f t="shared" si="0"/>
        <v>233.22516000000005</v>
      </c>
      <c r="M9" s="332"/>
      <c r="N9" s="340"/>
      <c r="O9" s="323"/>
      <c r="P9" s="335"/>
      <c r="Q9" s="290">
        <v>2032</v>
      </c>
      <c r="R9" s="281">
        <f t="shared" si="1"/>
        <v>5861.6820000000007</v>
      </c>
      <c r="S9" s="332"/>
      <c r="T9" s="340"/>
    </row>
    <row r="10" spans="1:20" ht="13.5" thickBot="1" x14ac:dyDescent="0.25">
      <c r="A10" s="275"/>
      <c r="B10" s="294"/>
      <c r="C10" s="295">
        <v>2037</v>
      </c>
      <c r="D10" s="296">
        <v>2553.596</v>
      </c>
      <c r="E10" s="333"/>
      <c r="F10" s="341"/>
      <c r="G10" s="323"/>
      <c r="H10" s="336"/>
      <c r="I10" s="295">
        <v>2037</v>
      </c>
      <c r="J10" s="337">
        <v>2868.3710000000001</v>
      </c>
      <c r="K10" s="337">
        <v>7.56</v>
      </c>
      <c r="L10" s="296">
        <f t="shared" si="0"/>
        <v>216.8488476</v>
      </c>
      <c r="M10" s="333"/>
      <c r="N10" s="341"/>
      <c r="O10" s="323"/>
      <c r="P10" s="336"/>
      <c r="Q10" s="295">
        <v>2037</v>
      </c>
      <c r="R10" s="296">
        <f t="shared" si="1"/>
        <v>5421.9670000000006</v>
      </c>
      <c r="S10" s="333"/>
      <c r="T10" s="341"/>
    </row>
    <row r="11" spans="1:20" x14ac:dyDescent="0.2">
      <c r="A11" s="275"/>
      <c r="B11" s="299"/>
      <c r="C11" s="300"/>
      <c r="D11" s="281"/>
      <c r="E11" s="281"/>
      <c r="F11" s="276"/>
      <c r="G11" s="323"/>
      <c r="H11" s="338"/>
      <c r="I11" s="300"/>
      <c r="J11" s="281"/>
      <c r="K11" s="281"/>
      <c r="L11" s="281"/>
      <c r="M11" s="281"/>
      <c r="N11" s="276"/>
      <c r="O11" s="323"/>
      <c r="P11" s="338"/>
      <c r="Q11" s="300"/>
      <c r="R11" s="281"/>
      <c r="S11" s="281"/>
      <c r="T11" s="276"/>
    </row>
    <row r="12" spans="1:20" ht="13.5" thickBot="1" x14ac:dyDescent="0.25"/>
    <row r="13" spans="1:20" x14ac:dyDescent="0.2">
      <c r="A13" s="275"/>
      <c r="B13" s="799" t="s">
        <v>482</v>
      </c>
      <c r="C13" s="804"/>
      <c r="D13" s="804"/>
      <c r="E13" s="804"/>
      <c r="F13" s="805"/>
      <c r="H13" s="799" t="s">
        <v>482</v>
      </c>
      <c r="I13" s="800"/>
      <c r="J13" s="800"/>
      <c r="K13" s="800"/>
      <c r="L13" s="800"/>
      <c r="M13" s="800"/>
      <c r="N13" s="801"/>
      <c r="P13" s="799" t="s">
        <v>482</v>
      </c>
      <c r="Q13" s="804"/>
      <c r="R13" s="804"/>
      <c r="S13" s="804"/>
      <c r="T13" s="805"/>
    </row>
    <row r="14" spans="1:20" ht="13.5" thickBot="1" x14ac:dyDescent="0.25">
      <c r="A14" s="275"/>
      <c r="B14" s="283" t="s">
        <v>78</v>
      </c>
      <c r="C14" s="284" t="s">
        <v>479</v>
      </c>
      <c r="D14" s="284" t="s">
        <v>378</v>
      </c>
      <c r="E14" s="287" t="s">
        <v>478</v>
      </c>
      <c r="F14" s="285" t="s">
        <v>379</v>
      </c>
      <c r="H14" s="286" t="s">
        <v>309</v>
      </c>
      <c r="I14" s="284" t="s">
        <v>479</v>
      </c>
      <c r="J14" s="284" t="s">
        <v>378</v>
      </c>
      <c r="K14" s="287" t="s">
        <v>82</v>
      </c>
      <c r="L14" s="287" t="s">
        <v>310</v>
      </c>
      <c r="M14" s="287" t="s">
        <v>478</v>
      </c>
      <c r="N14" s="288" t="s">
        <v>379</v>
      </c>
      <c r="P14" s="283" t="s">
        <v>485</v>
      </c>
      <c r="Q14" s="284" t="s">
        <v>479</v>
      </c>
      <c r="R14" s="284" t="s">
        <v>378</v>
      </c>
      <c r="S14" s="287" t="s">
        <v>478</v>
      </c>
      <c r="T14" s="285" t="s">
        <v>379</v>
      </c>
    </row>
    <row r="15" spans="1:20" x14ac:dyDescent="0.2">
      <c r="A15" s="275"/>
      <c r="B15" s="301" t="s">
        <v>92</v>
      </c>
      <c r="C15" s="302" t="s">
        <v>332</v>
      </c>
      <c r="D15" s="291">
        <v>2435.145</v>
      </c>
      <c r="E15" s="293">
        <v>4</v>
      </c>
      <c r="F15" s="329">
        <f t="shared" ref="F15:F20" si="2">D15*E15</f>
        <v>9740.58</v>
      </c>
      <c r="H15" s="301" t="s">
        <v>92</v>
      </c>
      <c r="I15" s="302" t="s">
        <v>332</v>
      </c>
      <c r="J15" s="292">
        <v>5630.8630000000003</v>
      </c>
      <c r="K15" s="292">
        <v>6.3</v>
      </c>
      <c r="L15" s="293">
        <f t="shared" ref="L15:L20" si="3">(K15*J15)/100</f>
        <v>354.74436900000001</v>
      </c>
      <c r="M15" s="293">
        <v>4</v>
      </c>
      <c r="N15" s="329">
        <f t="shared" ref="N15:N20" si="4">J15*M15</f>
        <v>22523.452000000001</v>
      </c>
      <c r="P15" s="301" t="s">
        <v>92</v>
      </c>
      <c r="Q15" s="302" t="s">
        <v>332</v>
      </c>
      <c r="R15" s="291">
        <f t="shared" ref="R15:R20" si="5">D15+J15</f>
        <v>8066.0079999999998</v>
      </c>
      <c r="S15" s="293">
        <v>4</v>
      </c>
      <c r="T15" s="329">
        <f t="shared" ref="T15:T20" si="6">R15*S15</f>
        <v>32264.031999999999</v>
      </c>
    </row>
    <row r="16" spans="1:20" x14ac:dyDescent="0.2">
      <c r="A16" s="275"/>
      <c r="B16" s="289"/>
      <c r="C16" s="290" t="s">
        <v>223</v>
      </c>
      <c r="D16" s="281">
        <v>2596.8040000000001</v>
      </c>
      <c r="E16" s="282">
        <v>5</v>
      </c>
      <c r="F16" s="280">
        <f t="shared" si="2"/>
        <v>12984.02</v>
      </c>
      <c r="H16" s="289"/>
      <c r="I16" s="290" t="s">
        <v>223</v>
      </c>
      <c r="J16" s="277">
        <v>5230.9960000000001</v>
      </c>
      <c r="K16" s="277">
        <v>6.06</v>
      </c>
      <c r="L16" s="282">
        <f t="shared" si="3"/>
        <v>316.99835759999996</v>
      </c>
      <c r="M16" s="282">
        <v>5</v>
      </c>
      <c r="N16" s="280">
        <f t="shared" si="4"/>
        <v>26154.98</v>
      </c>
      <c r="P16" s="289"/>
      <c r="Q16" s="290" t="s">
        <v>223</v>
      </c>
      <c r="R16" s="281">
        <f t="shared" si="5"/>
        <v>7827.8</v>
      </c>
      <c r="S16" s="282">
        <v>5</v>
      </c>
      <c r="T16" s="280">
        <f t="shared" si="6"/>
        <v>39139</v>
      </c>
    </row>
    <row r="17" spans="1:20" x14ac:dyDescent="0.2">
      <c r="A17" s="275"/>
      <c r="B17" s="289"/>
      <c r="C17" s="290" t="s">
        <v>226</v>
      </c>
      <c r="D17" s="281">
        <v>2600.5700000000002</v>
      </c>
      <c r="E17" s="282">
        <v>5</v>
      </c>
      <c r="F17" s="280">
        <f t="shared" si="2"/>
        <v>13002.85</v>
      </c>
      <c r="H17" s="289"/>
      <c r="I17" s="290" t="s">
        <v>226</v>
      </c>
      <c r="J17" s="277">
        <v>4568.3580000000002</v>
      </c>
      <c r="K17" s="277">
        <v>6.8</v>
      </c>
      <c r="L17" s="282">
        <f t="shared" si="3"/>
        <v>310.64834400000001</v>
      </c>
      <c r="M17" s="282">
        <v>5</v>
      </c>
      <c r="N17" s="280">
        <f t="shared" si="4"/>
        <v>22841.79</v>
      </c>
      <c r="P17" s="289"/>
      <c r="Q17" s="290" t="s">
        <v>226</v>
      </c>
      <c r="R17" s="281">
        <f t="shared" si="5"/>
        <v>7168.9279999999999</v>
      </c>
      <c r="S17" s="282">
        <v>5</v>
      </c>
      <c r="T17" s="280">
        <f t="shared" si="6"/>
        <v>35844.639999999999</v>
      </c>
    </row>
    <row r="18" spans="1:20" x14ac:dyDescent="0.2">
      <c r="A18" s="275"/>
      <c r="B18" s="289"/>
      <c r="C18" s="290" t="s">
        <v>227</v>
      </c>
      <c r="D18" s="281">
        <v>2624.279</v>
      </c>
      <c r="E18" s="282">
        <v>5</v>
      </c>
      <c r="F18" s="280">
        <f t="shared" si="2"/>
        <v>13121.395</v>
      </c>
      <c r="H18" s="289"/>
      <c r="I18" s="290" t="s">
        <v>227</v>
      </c>
      <c r="J18" s="277">
        <v>3692.4720000000002</v>
      </c>
      <c r="K18" s="277">
        <v>6.68</v>
      </c>
      <c r="L18" s="282">
        <f t="shared" si="3"/>
        <v>246.65712960000002</v>
      </c>
      <c r="M18" s="282">
        <v>5</v>
      </c>
      <c r="N18" s="280">
        <f t="shared" si="4"/>
        <v>18462.36</v>
      </c>
      <c r="P18" s="289"/>
      <c r="Q18" s="290" t="s">
        <v>227</v>
      </c>
      <c r="R18" s="281">
        <f t="shared" si="5"/>
        <v>6316.7510000000002</v>
      </c>
      <c r="S18" s="282">
        <v>5</v>
      </c>
      <c r="T18" s="280">
        <f t="shared" si="6"/>
        <v>31583.755000000001</v>
      </c>
    </row>
    <row r="19" spans="1:20" x14ac:dyDescent="0.2">
      <c r="A19" s="275"/>
      <c r="B19" s="289"/>
      <c r="C19" s="290" t="s">
        <v>228</v>
      </c>
      <c r="D19" s="281">
        <v>2666.6930000000002</v>
      </c>
      <c r="E19" s="282">
        <v>5</v>
      </c>
      <c r="F19" s="280">
        <f t="shared" si="2"/>
        <v>13333.465</v>
      </c>
      <c r="H19" s="289"/>
      <c r="I19" s="290" t="s">
        <v>228</v>
      </c>
      <c r="J19" s="277">
        <v>3053.9250000000002</v>
      </c>
      <c r="K19" s="277">
        <v>7.04</v>
      </c>
      <c r="L19" s="282">
        <f t="shared" si="3"/>
        <v>214.99632000000003</v>
      </c>
      <c r="M19" s="282">
        <v>5</v>
      </c>
      <c r="N19" s="280">
        <f t="shared" si="4"/>
        <v>15269.625</v>
      </c>
      <c r="P19" s="289"/>
      <c r="Q19" s="290" t="s">
        <v>228</v>
      </c>
      <c r="R19" s="281">
        <f t="shared" si="5"/>
        <v>5720.6180000000004</v>
      </c>
      <c r="S19" s="282">
        <v>5</v>
      </c>
      <c r="T19" s="280">
        <f t="shared" si="6"/>
        <v>28603.090000000004</v>
      </c>
    </row>
    <row r="20" spans="1:20" ht="13.5" thickBot="1" x14ac:dyDescent="0.25">
      <c r="A20" s="275"/>
      <c r="B20" s="294"/>
      <c r="C20" s="295" t="s">
        <v>229</v>
      </c>
      <c r="D20" s="296">
        <v>2704.9110000000001</v>
      </c>
      <c r="E20" s="298">
        <v>5</v>
      </c>
      <c r="F20" s="330">
        <f t="shared" si="2"/>
        <v>13524.555</v>
      </c>
      <c r="H20" s="294"/>
      <c r="I20" s="295" t="s">
        <v>229</v>
      </c>
      <c r="J20" s="297">
        <v>2752.4690000000001</v>
      </c>
      <c r="K20" s="297">
        <v>7.19</v>
      </c>
      <c r="L20" s="298">
        <f t="shared" si="3"/>
        <v>197.9025211</v>
      </c>
      <c r="M20" s="298">
        <v>5</v>
      </c>
      <c r="N20" s="330">
        <f t="shared" si="4"/>
        <v>13762.345000000001</v>
      </c>
      <c r="P20" s="294"/>
      <c r="Q20" s="295" t="s">
        <v>229</v>
      </c>
      <c r="R20" s="296">
        <f t="shared" si="5"/>
        <v>5457.38</v>
      </c>
      <c r="S20" s="298">
        <v>5</v>
      </c>
      <c r="T20" s="330">
        <f t="shared" si="6"/>
        <v>27286.9</v>
      </c>
    </row>
    <row r="21" spans="1:20" x14ac:dyDescent="0.2">
      <c r="A21" s="275"/>
      <c r="B21" s="299"/>
      <c r="C21" s="300"/>
      <c r="D21" s="281"/>
      <c r="E21" s="282"/>
      <c r="F21" s="276"/>
      <c r="H21" s="299"/>
      <c r="I21" s="300"/>
      <c r="J21" s="282"/>
      <c r="K21" s="282"/>
      <c r="L21" s="282"/>
      <c r="M21" s="282"/>
      <c r="N21" s="276"/>
      <c r="P21" s="299"/>
      <c r="Q21" s="300"/>
      <c r="R21" s="281"/>
      <c r="S21" s="282"/>
      <c r="T21" s="276"/>
    </row>
    <row r="22" spans="1:20" ht="13.5" thickBot="1" x14ac:dyDescent="0.25"/>
    <row r="23" spans="1:20" x14ac:dyDescent="0.2">
      <c r="A23" s="275"/>
      <c r="B23" s="799" t="s">
        <v>483</v>
      </c>
      <c r="C23" s="802"/>
      <c r="D23" s="802"/>
      <c r="E23" s="802"/>
      <c r="F23" s="803"/>
      <c r="H23" s="799" t="s">
        <v>483</v>
      </c>
      <c r="I23" s="800"/>
      <c r="J23" s="800"/>
      <c r="K23" s="800"/>
      <c r="L23" s="800"/>
      <c r="M23" s="800"/>
      <c r="N23" s="801"/>
      <c r="P23" s="799" t="s">
        <v>483</v>
      </c>
      <c r="Q23" s="802"/>
      <c r="R23" s="802"/>
      <c r="S23" s="802"/>
      <c r="T23" s="803"/>
    </row>
    <row r="24" spans="1:20" ht="13.5" thickBot="1" x14ac:dyDescent="0.25">
      <c r="A24" s="275"/>
      <c r="B24" s="283" t="s">
        <v>78</v>
      </c>
      <c r="C24" s="284" t="s">
        <v>479</v>
      </c>
      <c r="D24" s="284" t="s">
        <v>378</v>
      </c>
      <c r="E24" s="287" t="s">
        <v>478</v>
      </c>
      <c r="F24" s="285" t="s">
        <v>379</v>
      </c>
      <c r="H24" s="286" t="s">
        <v>309</v>
      </c>
      <c r="I24" s="284" t="s">
        <v>479</v>
      </c>
      <c r="J24" s="284" t="s">
        <v>378</v>
      </c>
      <c r="K24" s="287" t="s">
        <v>82</v>
      </c>
      <c r="L24" s="287" t="s">
        <v>310</v>
      </c>
      <c r="M24" s="287" t="s">
        <v>478</v>
      </c>
      <c r="N24" s="288" t="s">
        <v>379</v>
      </c>
      <c r="P24" s="283" t="s">
        <v>485</v>
      </c>
      <c r="Q24" s="284" t="s">
        <v>479</v>
      </c>
      <c r="R24" s="284" t="s">
        <v>378</v>
      </c>
      <c r="S24" s="287" t="s">
        <v>478</v>
      </c>
      <c r="T24" s="285" t="s">
        <v>379</v>
      </c>
    </row>
    <row r="25" spans="1:20" x14ac:dyDescent="0.2">
      <c r="A25" s="275"/>
      <c r="B25" s="301" t="s">
        <v>92</v>
      </c>
      <c r="C25" s="302" t="s">
        <v>332</v>
      </c>
      <c r="D25" s="291">
        <v>97.088999999999999</v>
      </c>
      <c r="E25" s="293">
        <v>4</v>
      </c>
      <c r="F25" s="329">
        <f t="shared" ref="F25:F30" si="7">D25*E25</f>
        <v>388.35599999999999</v>
      </c>
      <c r="H25" s="301" t="s">
        <v>92</v>
      </c>
      <c r="I25" s="302" t="s">
        <v>332</v>
      </c>
      <c r="J25" s="292">
        <v>201.416</v>
      </c>
      <c r="K25" s="292">
        <v>5.78</v>
      </c>
      <c r="L25" s="293">
        <f t="shared" ref="L25:L30" si="8">(K25*J25)/100</f>
        <v>11.641844800000001</v>
      </c>
      <c r="M25" s="293">
        <v>4</v>
      </c>
      <c r="N25" s="329">
        <f t="shared" ref="N25:N30" si="9">J25*M25</f>
        <v>805.66399999999999</v>
      </c>
      <c r="P25" s="301" t="s">
        <v>92</v>
      </c>
      <c r="Q25" s="302" t="s">
        <v>332</v>
      </c>
      <c r="R25" s="291">
        <f t="shared" ref="R25:R30" si="10">D25+J25</f>
        <v>298.505</v>
      </c>
      <c r="S25" s="293">
        <v>4</v>
      </c>
      <c r="T25" s="329">
        <f t="shared" ref="T25:T30" si="11">R25*S25</f>
        <v>1194.02</v>
      </c>
    </row>
    <row r="26" spans="1:20" x14ac:dyDescent="0.2">
      <c r="A26" s="275"/>
      <c r="B26" s="289"/>
      <c r="C26" s="290" t="s">
        <v>223</v>
      </c>
      <c r="D26" s="281">
        <v>116.971</v>
      </c>
      <c r="E26" s="282">
        <v>5</v>
      </c>
      <c r="F26" s="280">
        <f t="shared" si="7"/>
        <v>584.85500000000002</v>
      </c>
      <c r="H26" s="289"/>
      <c r="I26" s="290" t="s">
        <v>223</v>
      </c>
      <c r="J26" s="277">
        <v>185.56100000000001</v>
      </c>
      <c r="K26" s="277">
        <v>5.83</v>
      </c>
      <c r="L26" s="282">
        <f t="shared" si="8"/>
        <v>10.818206300000002</v>
      </c>
      <c r="M26" s="282">
        <v>5</v>
      </c>
      <c r="N26" s="280">
        <f t="shared" si="9"/>
        <v>927.80500000000006</v>
      </c>
      <c r="P26" s="289"/>
      <c r="Q26" s="290" t="s">
        <v>223</v>
      </c>
      <c r="R26" s="281">
        <f t="shared" si="10"/>
        <v>302.53200000000004</v>
      </c>
      <c r="S26" s="282">
        <v>5</v>
      </c>
      <c r="T26" s="280">
        <f t="shared" si="11"/>
        <v>1512.6600000000003</v>
      </c>
    </row>
    <row r="27" spans="1:20" x14ac:dyDescent="0.2">
      <c r="A27" s="275"/>
      <c r="B27" s="289"/>
      <c r="C27" s="290" t="s">
        <v>226</v>
      </c>
      <c r="D27" s="281">
        <v>109.52200000000001</v>
      </c>
      <c r="E27" s="282">
        <v>5</v>
      </c>
      <c r="F27" s="280">
        <f t="shared" si="7"/>
        <v>547.61</v>
      </c>
      <c r="H27" s="289"/>
      <c r="I27" s="290" t="s">
        <v>226</v>
      </c>
      <c r="J27" s="277">
        <v>162.881</v>
      </c>
      <c r="K27" s="277">
        <v>6.26</v>
      </c>
      <c r="L27" s="282">
        <f t="shared" si="8"/>
        <v>10.196350599999999</v>
      </c>
      <c r="M27" s="282">
        <v>5</v>
      </c>
      <c r="N27" s="280">
        <f t="shared" si="9"/>
        <v>814.40499999999997</v>
      </c>
      <c r="P27" s="289"/>
      <c r="Q27" s="290" t="s">
        <v>226</v>
      </c>
      <c r="R27" s="281">
        <f t="shared" si="10"/>
        <v>272.40300000000002</v>
      </c>
      <c r="S27" s="282">
        <v>5</v>
      </c>
      <c r="T27" s="280">
        <f t="shared" si="11"/>
        <v>1362.0150000000001</v>
      </c>
    </row>
    <row r="28" spans="1:20" x14ac:dyDescent="0.2">
      <c r="A28" s="275"/>
      <c r="B28" s="289"/>
      <c r="C28" s="290" t="s">
        <v>227</v>
      </c>
      <c r="D28" s="281">
        <v>109.864</v>
      </c>
      <c r="E28" s="282">
        <v>5</v>
      </c>
      <c r="F28" s="280">
        <f t="shared" si="7"/>
        <v>549.32000000000005</v>
      </c>
      <c r="H28" s="289"/>
      <c r="I28" s="290" t="s">
        <v>227</v>
      </c>
      <c r="J28" s="277">
        <v>145.10900000000001</v>
      </c>
      <c r="K28" s="277">
        <v>6.52</v>
      </c>
      <c r="L28" s="282">
        <f t="shared" si="8"/>
        <v>9.4611067999999996</v>
      </c>
      <c r="M28" s="282">
        <v>5</v>
      </c>
      <c r="N28" s="280">
        <f t="shared" si="9"/>
        <v>725.54500000000007</v>
      </c>
      <c r="P28" s="289"/>
      <c r="Q28" s="290" t="s">
        <v>227</v>
      </c>
      <c r="R28" s="281">
        <f t="shared" si="10"/>
        <v>254.97300000000001</v>
      </c>
      <c r="S28" s="282">
        <v>5</v>
      </c>
      <c r="T28" s="280">
        <f t="shared" si="11"/>
        <v>1274.865</v>
      </c>
    </row>
    <row r="29" spans="1:20" x14ac:dyDescent="0.2">
      <c r="A29" s="275"/>
      <c r="B29" s="289"/>
      <c r="C29" s="290" t="s">
        <v>228</v>
      </c>
      <c r="D29" s="281">
        <v>109.54600000000001</v>
      </c>
      <c r="E29" s="282">
        <v>5</v>
      </c>
      <c r="F29" s="280">
        <f t="shared" si="7"/>
        <v>547.73</v>
      </c>
      <c r="H29" s="289"/>
      <c r="I29" s="290" t="s">
        <v>228</v>
      </c>
      <c r="J29" s="277">
        <v>132.946</v>
      </c>
      <c r="K29" s="277">
        <v>6.7</v>
      </c>
      <c r="L29" s="282">
        <f t="shared" si="8"/>
        <v>8.9073820000000001</v>
      </c>
      <c r="M29" s="282">
        <v>5</v>
      </c>
      <c r="N29" s="280">
        <f t="shared" si="9"/>
        <v>664.73</v>
      </c>
      <c r="P29" s="289"/>
      <c r="Q29" s="290" t="s">
        <v>228</v>
      </c>
      <c r="R29" s="281">
        <f t="shared" si="10"/>
        <v>242.49200000000002</v>
      </c>
      <c r="S29" s="282">
        <v>5</v>
      </c>
      <c r="T29" s="280">
        <f t="shared" si="11"/>
        <v>1212.46</v>
      </c>
    </row>
    <row r="30" spans="1:20" ht="13.5" thickBot="1" x14ac:dyDescent="0.25">
      <c r="A30" s="275"/>
      <c r="B30" s="294"/>
      <c r="C30" s="295" t="s">
        <v>229</v>
      </c>
      <c r="D30" s="296">
        <v>113.589</v>
      </c>
      <c r="E30" s="298">
        <v>5</v>
      </c>
      <c r="F30" s="330">
        <f t="shared" si="7"/>
        <v>567.94499999999994</v>
      </c>
      <c r="H30" s="294"/>
      <c r="I30" s="295" t="s">
        <v>229</v>
      </c>
      <c r="J30" s="297">
        <v>144.755</v>
      </c>
      <c r="K30" s="297">
        <v>6.59</v>
      </c>
      <c r="L30" s="298">
        <f t="shared" si="8"/>
        <v>9.5393545</v>
      </c>
      <c r="M30" s="298">
        <v>5</v>
      </c>
      <c r="N30" s="330">
        <f t="shared" si="9"/>
        <v>723.77499999999998</v>
      </c>
      <c r="P30" s="294"/>
      <c r="Q30" s="295" t="s">
        <v>229</v>
      </c>
      <c r="R30" s="296">
        <f t="shared" si="10"/>
        <v>258.34399999999999</v>
      </c>
      <c r="S30" s="298">
        <v>5</v>
      </c>
      <c r="T30" s="330">
        <f t="shared" si="11"/>
        <v>1291.72</v>
      </c>
    </row>
    <row r="32" spans="1:20" ht="13.5" thickBot="1" x14ac:dyDescent="0.25"/>
    <row r="33" spans="1:20" x14ac:dyDescent="0.2">
      <c r="A33" s="275"/>
      <c r="B33" s="799" t="s">
        <v>484</v>
      </c>
      <c r="C33" s="802"/>
      <c r="D33" s="802"/>
      <c r="E33" s="802"/>
      <c r="F33" s="803"/>
      <c r="H33" s="799" t="s">
        <v>484</v>
      </c>
      <c r="I33" s="800"/>
      <c r="J33" s="800"/>
      <c r="K33" s="800"/>
      <c r="L33" s="800"/>
      <c r="M33" s="800"/>
      <c r="N33" s="801"/>
      <c r="P33" s="799" t="s">
        <v>484</v>
      </c>
      <c r="Q33" s="802"/>
      <c r="R33" s="802"/>
      <c r="S33" s="802"/>
      <c r="T33" s="803"/>
    </row>
    <row r="34" spans="1:20" ht="13.5" thickBot="1" x14ac:dyDescent="0.25">
      <c r="A34" s="275"/>
      <c r="B34" s="283" t="s">
        <v>78</v>
      </c>
      <c r="C34" s="284" t="s">
        <v>479</v>
      </c>
      <c r="D34" s="284" t="s">
        <v>378</v>
      </c>
      <c r="E34" s="287" t="s">
        <v>478</v>
      </c>
      <c r="F34" s="285" t="s">
        <v>379</v>
      </c>
      <c r="H34" s="286" t="s">
        <v>309</v>
      </c>
      <c r="I34" s="284" t="s">
        <v>479</v>
      </c>
      <c r="J34" s="284" t="s">
        <v>378</v>
      </c>
      <c r="K34" s="287" t="s">
        <v>82</v>
      </c>
      <c r="L34" s="287" t="s">
        <v>310</v>
      </c>
      <c r="M34" s="287" t="s">
        <v>478</v>
      </c>
      <c r="N34" s="288" t="s">
        <v>379</v>
      </c>
      <c r="P34" s="283" t="s">
        <v>485</v>
      </c>
      <c r="Q34" s="284" t="s">
        <v>479</v>
      </c>
      <c r="R34" s="284" t="s">
        <v>378</v>
      </c>
      <c r="S34" s="287" t="s">
        <v>478</v>
      </c>
      <c r="T34" s="285" t="s">
        <v>379</v>
      </c>
    </row>
    <row r="35" spans="1:20" x14ac:dyDescent="0.2">
      <c r="A35" s="275"/>
      <c r="B35" s="301" t="s">
        <v>92</v>
      </c>
      <c r="C35" s="302" t="s">
        <v>332</v>
      </c>
      <c r="D35" s="291">
        <v>100.446</v>
      </c>
      <c r="E35" s="293">
        <v>4</v>
      </c>
      <c r="F35" s="329">
        <f t="shared" ref="F35:F40" si="12">D35*E35</f>
        <v>401.78399999999999</v>
      </c>
      <c r="H35" s="301" t="s">
        <v>92</v>
      </c>
      <c r="I35" s="302" t="s">
        <v>332</v>
      </c>
      <c r="J35" s="292">
        <v>273.24700000000001</v>
      </c>
      <c r="K35" s="292">
        <v>10.98</v>
      </c>
      <c r="L35" s="293">
        <f t="shared" ref="L35:L40" si="13">(K35*J35)/100</f>
        <v>30.002520600000004</v>
      </c>
      <c r="M35" s="293">
        <v>4</v>
      </c>
      <c r="N35" s="329">
        <f t="shared" ref="N35:N40" si="14">J35*M35</f>
        <v>1092.9880000000001</v>
      </c>
      <c r="P35" s="301" t="s">
        <v>92</v>
      </c>
      <c r="Q35" s="302" t="s">
        <v>332</v>
      </c>
      <c r="R35" s="291">
        <f t="shared" ref="R35:R40" si="15">D35+J35</f>
        <v>373.69299999999998</v>
      </c>
      <c r="S35" s="293">
        <v>4</v>
      </c>
      <c r="T35" s="329">
        <f t="shared" ref="T35:T40" si="16">R35*S35</f>
        <v>1494.7719999999999</v>
      </c>
    </row>
    <row r="36" spans="1:20" x14ac:dyDescent="0.2">
      <c r="A36" s="275"/>
      <c r="B36" s="289"/>
      <c r="C36" s="290" t="s">
        <v>223</v>
      </c>
      <c r="D36" s="281">
        <v>103.867</v>
      </c>
      <c r="E36" s="282">
        <v>5</v>
      </c>
      <c r="F36" s="280">
        <f t="shared" si="12"/>
        <v>519.33500000000004</v>
      </c>
      <c r="H36" s="289"/>
      <c r="I36" s="290" t="s">
        <v>223</v>
      </c>
      <c r="J36" s="277">
        <v>322.80900000000003</v>
      </c>
      <c r="K36" s="277">
        <v>15.41</v>
      </c>
      <c r="L36" s="282">
        <f t="shared" si="13"/>
        <v>49.744866900000005</v>
      </c>
      <c r="M36" s="282">
        <v>5</v>
      </c>
      <c r="N36" s="280">
        <f t="shared" si="14"/>
        <v>1614.0450000000001</v>
      </c>
      <c r="P36" s="289"/>
      <c r="Q36" s="290" t="s">
        <v>223</v>
      </c>
      <c r="R36" s="281">
        <f t="shared" si="15"/>
        <v>426.67600000000004</v>
      </c>
      <c r="S36" s="282">
        <v>5</v>
      </c>
      <c r="T36" s="280">
        <f t="shared" si="16"/>
        <v>2133.38</v>
      </c>
    </row>
    <row r="37" spans="1:20" x14ac:dyDescent="0.2">
      <c r="A37" s="275"/>
      <c r="B37" s="289"/>
      <c r="C37" s="290" t="s">
        <v>226</v>
      </c>
      <c r="D37" s="281">
        <v>116.056</v>
      </c>
      <c r="E37" s="282">
        <v>5</v>
      </c>
      <c r="F37" s="280">
        <f t="shared" si="12"/>
        <v>580.28</v>
      </c>
      <c r="H37" s="289"/>
      <c r="I37" s="290" t="s">
        <v>226</v>
      </c>
      <c r="J37" s="277">
        <v>297.791</v>
      </c>
      <c r="K37" s="277">
        <v>11.33</v>
      </c>
      <c r="L37" s="282">
        <f t="shared" si="13"/>
        <v>33.739720300000002</v>
      </c>
      <c r="M37" s="282">
        <v>5</v>
      </c>
      <c r="N37" s="280">
        <f t="shared" si="14"/>
        <v>1488.9549999999999</v>
      </c>
      <c r="P37" s="289"/>
      <c r="Q37" s="290" t="s">
        <v>226</v>
      </c>
      <c r="R37" s="281">
        <f t="shared" si="15"/>
        <v>413.84699999999998</v>
      </c>
      <c r="S37" s="282">
        <v>5</v>
      </c>
      <c r="T37" s="280">
        <f t="shared" si="16"/>
        <v>2069.2349999999997</v>
      </c>
    </row>
    <row r="38" spans="1:20" x14ac:dyDescent="0.2">
      <c r="A38" s="275"/>
      <c r="B38" s="289"/>
      <c r="C38" s="290" t="s">
        <v>227</v>
      </c>
      <c r="D38" s="281">
        <v>99.02</v>
      </c>
      <c r="E38" s="282">
        <v>5</v>
      </c>
      <c r="F38" s="280">
        <f t="shared" si="12"/>
        <v>495.09999999999997</v>
      </c>
      <c r="H38" s="289"/>
      <c r="I38" s="290" t="s">
        <v>227</v>
      </c>
      <c r="J38" s="277">
        <v>329.38299999999998</v>
      </c>
      <c r="K38" s="277">
        <v>17.11</v>
      </c>
      <c r="L38" s="282">
        <f t="shared" si="13"/>
        <v>56.357431300000002</v>
      </c>
      <c r="M38" s="282">
        <v>5</v>
      </c>
      <c r="N38" s="280">
        <f t="shared" si="14"/>
        <v>1646.915</v>
      </c>
      <c r="P38" s="289"/>
      <c r="Q38" s="290" t="s">
        <v>227</v>
      </c>
      <c r="R38" s="281">
        <f t="shared" si="15"/>
        <v>428.40299999999996</v>
      </c>
      <c r="S38" s="282">
        <v>5</v>
      </c>
      <c r="T38" s="280">
        <f t="shared" si="16"/>
        <v>2142.0149999999999</v>
      </c>
    </row>
    <row r="39" spans="1:20" x14ac:dyDescent="0.2">
      <c r="A39" s="275"/>
      <c r="B39" s="289"/>
      <c r="C39" s="290" t="s">
        <v>228</v>
      </c>
      <c r="D39" s="281">
        <v>111.05200000000001</v>
      </c>
      <c r="E39" s="282">
        <v>5</v>
      </c>
      <c r="F39" s="280">
        <f t="shared" si="12"/>
        <v>555.26</v>
      </c>
      <c r="H39" s="289"/>
      <c r="I39" s="290" t="s">
        <v>228</v>
      </c>
      <c r="J39" s="277">
        <v>219.03200000000001</v>
      </c>
      <c r="K39" s="277">
        <v>13.09</v>
      </c>
      <c r="L39" s="282">
        <f t="shared" si="13"/>
        <v>28.671288800000003</v>
      </c>
      <c r="M39" s="282">
        <v>5</v>
      </c>
      <c r="N39" s="280">
        <f t="shared" si="14"/>
        <v>1095.1600000000001</v>
      </c>
      <c r="P39" s="289"/>
      <c r="Q39" s="290" t="s">
        <v>228</v>
      </c>
      <c r="R39" s="281">
        <f t="shared" si="15"/>
        <v>330.084</v>
      </c>
      <c r="S39" s="282">
        <v>5</v>
      </c>
      <c r="T39" s="280">
        <f t="shared" si="16"/>
        <v>1650.42</v>
      </c>
    </row>
    <row r="40" spans="1:20" ht="13.5" thickBot="1" x14ac:dyDescent="0.25">
      <c r="A40" s="275"/>
      <c r="B40" s="294"/>
      <c r="C40" s="295" t="s">
        <v>229</v>
      </c>
      <c r="D40" s="296">
        <v>93.95</v>
      </c>
      <c r="E40" s="298">
        <v>5</v>
      </c>
      <c r="F40" s="330">
        <f t="shared" si="12"/>
        <v>469.75</v>
      </c>
      <c r="H40" s="294"/>
      <c r="I40" s="295" t="s">
        <v>229</v>
      </c>
      <c r="J40" s="297">
        <v>201.93100000000001</v>
      </c>
      <c r="K40" s="297">
        <v>15.73</v>
      </c>
      <c r="L40" s="298">
        <f t="shared" si="13"/>
        <v>31.763746300000001</v>
      </c>
      <c r="M40" s="298">
        <v>5</v>
      </c>
      <c r="N40" s="330">
        <f t="shared" si="14"/>
        <v>1009.6550000000001</v>
      </c>
      <c r="P40" s="294"/>
      <c r="Q40" s="295" t="s">
        <v>229</v>
      </c>
      <c r="R40" s="296">
        <f t="shared" si="15"/>
        <v>295.88100000000003</v>
      </c>
      <c r="S40" s="298">
        <v>5</v>
      </c>
      <c r="T40" s="330">
        <f t="shared" si="16"/>
        <v>1479.4050000000002</v>
      </c>
    </row>
    <row r="41" spans="1:20" x14ac:dyDescent="0.2">
      <c r="A41" s="275"/>
      <c r="B41" s="299"/>
      <c r="C41" s="300"/>
      <c r="D41" s="281"/>
      <c r="E41" s="282"/>
      <c r="F41" s="276"/>
      <c r="H41" s="299"/>
      <c r="I41" s="300"/>
      <c r="J41" s="282"/>
      <c r="K41" s="282"/>
      <c r="L41" s="282"/>
      <c r="M41" s="282"/>
      <c r="N41" s="276"/>
      <c r="P41" s="299"/>
      <c r="Q41" s="300"/>
      <c r="R41" s="281"/>
      <c r="S41" s="282"/>
      <c r="T41" s="276"/>
    </row>
    <row r="42" spans="1:20" x14ac:dyDescent="0.2">
      <c r="A42" s="275"/>
    </row>
    <row r="43" spans="1:20" x14ac:dyDescent="0.2">
      <c r="B43" s="790" t="s">
        <v>746</v>
      </c>
      <c r="C43" s="718" t="s">
        <v>332</v>
      </c>
      <c r="D43" s="718" t="s">
        <v>223</v>
      </c>
      <c r="E43" s="718" t="s">
        <v>226</v>
      </c>
      <c r="F43" s="718" t="s">
        <v>227</v>
      </c>
      <c r="G43" s="718" t="s">
        <v>228</v>
      </c>
      <c r="H43" s="718" t="s">
        <v>229</v>
      </c>
      <c r="I43" s="718" t="s">
        <v>333</v>
      </c>
      <c r="J43" s="718" t="s">
        <v>334</v>
      </c>
      <c r="K43" s="718" t="s">
        <v>232</v>
      </c>
      <c r="L43" s="718" t="s">
        <v>233</v>
      </c>
      <c r="M43" s="744" t="s">
        <v>234</v>
      </c>
    </row>
    <row r="44" spans="1:20" x14ac:dyDescent="0.2">
      <c r="B44" s="791"/>
      <c r="C44" s="719" t="s">
        <v>78</v>
      </c>
      <c r="D44" s="719" t="s">
        <v>78</v>
      </c>
      <c r="E44" s="719" t="s">
        <v>78</v>
      </c>
      <c r="F44" s="719" t="s">
        <v>78</v>
      </c>
      <c r="G44" s="719" t="s">
        <v>78</v>
      </c>
      <c r="H44" s="719" t="s">
        <v>78</v>
      </c>
      <c r="I44" s="719" t="s">
        <v>78</v>
      </c>
      <c r="J44" s="719" t="s">
        <v>78</v>
      </c>
      <c r="K44" s="719" t="s">
        <v>78</v>
      </c>
      <c r="L44" s="719" t="s">
        <v>78</v>
      </c>
      <c r="M44" s="745" t="s">
        <v>78</v>
      </c>
    </row>
    <row r="45" spans="1:20" ht="41.25" thickBot="1" x14ac:dyDescent="0.25">
      <c r="B45" s="792"/>
      <c r="C45" s="724" t="s">
        <v>326</v>
      </c>
      <c r="D45" s="724" t="s">
        <v>326</v>
      </c>
      <c r="E45" s="724" t="s">
        <v>326</v>
      </c>
      <c r="F45" s="724" t="s">
        <v>326</v>
      </c>
      <c r="G45" s="724" t="s">
        <v>326</v>
      </c>
      <c r="H45" s="724" t="s">
        <v>326</v>
      </c>
      <c r="I45" s="724" t="s">
        <v>326</v>
      </c>
      <c r="J45" s="724" t="s">
        <v>326</v>
      </c>
      <c r="K45" s="724" t="s">
        <v>326</v>
      </c>
      <c r="L45" s="724" t="s">
        <v>326</v>
      </c>
      <c r="M45" s="746" t="s">
        <v>326</v>
      </c>
    </row>
    <row r="46" spans="1:20" x14ac:dyDescent="0.2">
      <c r="B46" s="725" t="s">
        <v>92</v>
      </c>
      <c r="C46" s="726">
        <v>100.446</v>
      </c>
      <c r="D46" s="726">
        <v>103.867</v>
      </c>
      <c r="E46" s="726">
        <v>116.056</v>
      </c>
      <c r="F46" s="726">
        <v>99.02</v>
      </c>
      <c r="G46" s="726">
        <v>111.05200000000001</v>
      </c>
      <c r="H46" s="726">
        <v>93.95</v>
      </c>
      <c r="I46" s="726"/>
      <c r="J46" s="726"/>
      <c r="K46" s="726"/>
      <c r="L46" s="726"/>
      <c r="M46" s="727"/>
    </row>
    <row r="47" spans="1:20" x14ac:dyDescent="0.2">
      <c r="B47" s="728" t="s">
        <v>84</v>
      </c>
      <c r="C47" s="729">
        <v>32.673000000000002</v>
      </c>
      <c r="D47" s="729">
        <v>36.232999999999997</v>
      </c>
      <c r="E47" s="729">
        <v>39.148000000000003</v>
      </c>
      <c r="F47" s="729">
        <v>41.552</v>
      </c>
      <c r="G47" s="729">
        <v>45.069000000000003</v>
      </c>
      <c r="H47" s="729">
        <v>47.661000000000001</v>
      </c>
      <c r="I47" s="729"/>
      <c r="J47" s="729"/>
      <c r="K47" s="729"/>
      <c r="L47" s="729"/>
      <c r="M47" s="730"/>
    </row>
    <row r="48" spans="1:20" x14ac:dyDescent="0.2">
      <c r="B48" s="728" t="s">
        <v>85</v>
      </c>
      <c r="C48" s="729">
        <v>29.265000000000001</v>
      </c>
      <c r="D48" s="729">
        <v>24.52</v>
      </c>
      <c r="E48" s="729">
        <v>31.87</v>
      </c>
      <c r="F48" s="729">
        <v>22.983000000000001</v>
      </c>
      <c r="G48" s="729">
        <v>25.61</v>
      </c>
      <c r="H48" s="729">
        <v>13.785</v>
      </c>
      <c r="I48" s="729"/>
      <c r="J48" s="729"/>
      <c r="K48" s="729"/>
      <c r="L48" s="729"/>
      <c r="M48" s="730"/>
    </row>
    <row r="49" spans="2:24" x14ac:dyDescent="0.2">
      <c r="B49" s="728" t="s">
        <v>86</v>
      </c>
      <c r="C49" s="729">
        <v>5.4210000000000003</v>
      </c>
      <c r="D49" s="729">
        <v>5.8390000000000004</v>
      </c>
      <c r="E49" s="729">
        <v>4.7709999999999999</v>
      </c>
      <c r="F49" s="729">
        <v>2.7370000000000001</v>
      </c>
      <c r="G49" s="729">
        <v>2.4929999999999999</v>
      </c>
      <c r="H49" s="729">
        <v>3.5550000000000002</v>
      </c>
      <c r="I49" s="729"/>
      <c r="J49" s="729"/>
      <c r="K49" s="729"/>
      <c r="L49" s="729"/>
      <c r="M49" s="730"/>
    </row>
    <row r="50" spans="2:24" x14ac:dyDescent="0.2">
      <c r="B50" s="728" t="s">
        <v>87</v>
      </c>
      <c r="C50" s="729">
        <v>3.181</v>
      </c>
      <c r="D50" s="729">
        <v>2.2000000000000002</v>
      </c>
      <c r="E50" s="729">
        <v>4.1449999999999996</v>
      </c>
      <c r="F50" s="729">
        <v>2.9060000000000001</v>
      </c>
      <c r="G50" s="729">
        <v>1.706</v>
      </c>
      <c r="H50" s="729">
        <v>2.7130000000000001</v>
      </c>
      <c r="I50" s="729"/>
      <c r="J50" s="729"/>
      <c r="K50" s="729"/>
      <c r="L50" s="729"/>
      <c r="M50" s="730"/>
    </row>
    <row r="51" spans="2:24" x14ac:dyDescent="0.2">
      <c r="B51" s="728" t="s">
        <v>88</v>
      </c>
      <c r="C51" s="729">
        <v>18.920999999999999</v>
      </c>
      <c r="D51" s="729">
        <v>19.518999999999998</v>
      </c>
      <c r="E51" s="729">
        <v>18.391999999999999</v>
      </c>
      <c r="F51" s="729">
        <v>13.657</v>
      </c>
      <c r="G51" s="729">
        <v>17.332000000000001</v>
      </c>
      <c r="H51" s="729">
        <v>13.521000000000001</v>
      </c>
      <c r="I51" s="729"/>
      <c r="J51" s="729"/>
      <c r="K51" s="729"/>
      <c r="L51" s="729"/>
      <c r="M51" s="730"/>
    </row>
    <row r="52" spans="2:24" x14ac:dyDescent="0.2">
      <c r="B52" s="728" t="s">
        <v>89</v>
      </c>
      <c r="C52" s="729">
        <v>2.7869999999999999</v>
      </c>
      <c r="D52" s="729">
        <v>3.7360000000000002</v>
      </c>
      <c r="E52" s="729">
        <v>3.2610000000000001</v>
      </c>
      <c r="F52" s="729">
        <v>4.5069999999999997</v>
      </c>
      <c r="G52" s="729">
        <v>5.3220000000000001</v>
      </c>
      <c r="H52" s="729">
        <v>7.6589999999999998</v>
      </c>
      <c r="I52" s="729"/>
      <c r="J52" s="729"/>
      <c r="K52" s="729"/>
      <c r="L52" s="729"/>
      <c r="M52" s="730"/>
    </row>
    <row r="53" spans="2:24" x14ac:dyDescent="0.2">
      <c r="B53" s="728" t="s">
        <v>90</v>
      </c>
      <c r="C53" s="729">
        <v>5.7069999999999999</v>
      </c>
      <c r="D53" s="729">
        <v>9.798</v>
      </c>
      <c r="E53" s="729">
        <v>12.53</v>
      </c>
      <c r="F53" s="729">
        <v>8.3979999999999997</v>
      </c>
      <c r="G53" s="729">
        <v>10.205</v>
      </c>
      <c r="H53" s="729">
        <v>1.68</v>
      </c>
      <c r="I53" s="729"/>
      <c r="J53" s="729"/>
      <c r="K53" s="729"/>
      <c r="L53" s="729"/>
      <c r="M53" s="730"/>
    </row>
    <row r="54" spans="2:24" x14ac:dyDescent="0.2">
      <c r="B54" s="728" t="s">
        <v>91</v>
      </c>
      <c r="C54" s="729">
        <v>2.4910000000000001</v>
      </c>
      <c r="D54" s="729">
        <v>2.0209999999999999</v>
      </c>
      <c r="E54" s="729">
        <v>1.9410000000000001</v>
      </c>
      <c r="F54" s="729">
        <v>2.2799999999999998</v>
      </c>
      <c r="G54" s="729">
        <v>3.3149999999999999</v>
      </c>
      <c r="H54" s="729">
        <v>3.3759999999999999</v>
      </c>
      <c r="I54" s="729"/>
      <c r="J54" s="729"/>
      <c r="K54" s="729"/>
      <c r="L54" s="729"/>
      <c r="M54" s="730"/>
    </row>
    <row r="55" spans="2:24" x14ac:dyDescent="0.2">
      <c r="B55" s="747"/>
      <c r="C55" s="748"/>
      <c r="D55" s="748"/>
      <c r="E55" s="748"/>
      <c r="F55" s="748"/>
      <c r="G55" s="748"/>
      <c r="H55" s="748"/>
      <c r="I55" s="748"/>
      <c r="J55" s="748"/>
      <c r="K55" s="748"/>
      <c r="L55" s="748"/>
      <c r="M55" s="749"/>
    </row>
    <row r="56" spans="2:24" x14ac:dyDescent="0.2">
      <c r="B56" s="747"/>
      <c r="C56" s="748"/>
      <c r="D56" s="748"/>
      <c r="E56" s="748"/>
      <c r="F56" s="748"/>
      <c r="G56" s="748"/>
      <c r="H56" s="748"/>
      <c r="I56" s="748"/>
      <c r="J56" s="748"/>
      <c r="K56" s="748"/>
      <c r="L56" s="748"/>
      <c r="M56" s="749"/>
    </row>
    <row r="57" spans="2:24" ht="13.5" thickBot="1" x14ac:dyDescent="0.25">
      <c r="B57" s="750"/>
      <c r="C57" s="751"/>
      <c r="D57" s="751"/>
      <c r="E57" s="751"/>
      <c r="F57" s="751"/>
      <c r="G57" s="751"/>
      <c r="H57" s="751"/>
      <c r="I57" s="751"/>
      <c r="J57" s="751"/>
      <c r="K57" s="751"/>
      <c r="L57" s="751"/>
      <c r="M57" s="752"/>
    </row>
    <row r="60" spans="2:24" x14ac:dyDescent="0.2">
      <c r="B60" s="790" t="s">
        <v>746</v>
      </c>
      <c r="C60" s="793" t="s">
        <v>332</v>
      </c>
      <c r="D60" s="794"/>
      <c r="E60" s="793" t="s">
        <v>223</v>
      </c>
      <c r="F60" s="794"/>
      <c r="G60" s="793" t="s">
        <v>226</v>
      </c>
      <c r="H60" s="794"/>
      <c r="I60" s="793" t="s">
        <v>227</v>
      </c>
      <c r="J60" s="794"/>
      <c r="K60" s="793" t="s">
        <v>228</v>
      </c>
      <c r="L60" s="794"/>
      <c r="M60" s="793" t="s">
        <v>229</v>
      </c>
      <c r="N60" s="794"/>
      <c r="O60" s="793" t="s">
        <v>333</v>
      </c>
      <c r="P60" s="794"/>
      <c r="Q60" s="793" t="s">
        <v>334</v>
      </c>
      <c r="R60" s="794"/>
      <c r="S60" s="793" t="s">
        <v>232</v>
      </c>
      <c r="T60" s="794"/>
      <c r="U60" s="793" t="s">
        <v>233</v>
      </c>
      <c r="V60" s="794"/>
      <c r="W60" s="793" t="s">
        <v>234</v>
      </c>
      <c r="X60" s="795"/>
    </row>
    <row r="61" spans="2:24" x14ac:dyDescent="0.2">
      <c r="B61" s="791"/>
      <c r="C61" s="796" t="s">
        <v>79</v>
      </c>
      <c r="D61" s="797"/>
      <c r="E61" s="796" t="s">
        <v>79</v>
      </c>
      <c r="F61" s="797"/>
      <c r="G61" s="796" t="s">
        <v>79</v>
      </c>
      <c r="H61" s="797"/>
      <c r="I61" s="796" t="s">
        <v>79</v>
      </c>
      <c r="J61" s="797"/>
      <c r="K61" s="796" t="s">
        <v>79</v>
      </c>
      <c r="L61" s="797"/>
      <c r="M61" s="796" t="s">
        <v>79</v>
      </c>
      <c r="N61" s="797"/>
      <c r="O61" s="796"/>
      <c r="P61" s="797"/>
      <c r="Q61" s="796"/>
      <c r="R61" s="797"/>
      <c r="S61" s="796"/>
      <c r="T61" s="797"/>
      <c r="U61" s="796"/>
      <c r="V61" s="797"/>
      <c r="W61" s="796"/>
      <c r="X61" s="798"/>
    </row>
    <row r="62" spans="2:24" ht="41.25" thickBot="1" x14ac:dyDescent="0.25">
      <c r="B62" s="792"/>
      <c r="C62" s="724" t="s">
        <v>326</v>
      </c>
      <c r="D62" s="733" t="s">
        <v>82</v>
      </c>
      <c r="E62" s="724" t="s">
        <v>326</v>
      </c>
      <c r="F62" s="734" t="s">
        <v>82</v>
      </c>
      <c r="G62" s="724" t="s">
        <v>326</v>
      </c>
      <c r="H62" s="734" t="s">
        <v>82</v>
      </c>
      <c r="I62" s="724" t="s">
        <v>326</v>
      </c>
      <c r="J62" s="734" t="s">
        <v>82</v>
      </c>
      <c r="K62" s="724" t="s">
        <v>326</v>
      </c>
      <c r="L62" s="734" t="s">
        <v>82</v>
      </c>
      <c r="M62" s="724" t="s">
        <v>326</v>
      </c>
      <c r="N62" s="734" t="s">
        <v>82</v>
      </c>
      <c r="O62" s="724" t="s">
        <v>326</v>
      </c>
      <c r="P62" s="733" t="s">
        <v>82</v>
      </c>
      <c r="Q62" s="724" t="s">
        <v>326</v>
      </c>
      <c r="R62" s="733" t="s">
        <v>82</v>
      </c>
      <c r="S62" s="724" t="s">
        <v>326</v>
      </c>
      <c r="T62" s="733" t="s">
        <v>82</v>
      </c>
      <c r="U62" s="724" t="s">
        <v>326</v>
      </c>
      <c r="V62" s="733" t="s">
        <v>82</v>
      </c>
      <c r="W62" s="724" t="s">
        <v>326</v>
      </c>
      <c r="X62" s="733" t="s">
        <v>82</v>
      </c>
    </row>
    <row r="63" spans="2:24" x14ac:dyDescent="0.2">
      <c r="B63" s="725" t="s">
        <v>92</v>
      </c>
      <c r="C63" s="726">
        <v>273.24700000000001</v>
      </c>
      <c r="D63" s="735">
        <v>10.98</v>
      </c>
      <c r="E63" s="726">
        <v>322.80900000000003</v>
      </c>
      <c r="F63" s="735">
        <v>15.41</v>
      </c>
      <c r="G63" s="726">
        <v>297.791</v>
      </c>
      <c r="H63" s="735">
        <v>11.33</v>
      </c>
      <c r="I63" s="726">
        <v>329.38299999999998</v>
      </c>
      <c r="J63" s="735">
        <v>17.11</v>
      </c>
      <c r="K63" s="726">
        <v>219.03200000000001</v>
      </c>
      <c r="L63" s="735">
        <v>13.09</v>
      </c>
      <c r="M63" s="726">
        <v>201.93100000000001</v>
      </c>
      <c r="N63" s="735">
        <v>15.73</v>
      </c>
      <c r="O63" s="726"/>
      <c r="P63" s="735"/>
      <c r="Q63" s="726"/>
      <c r="R63" s="735"/>
      <c r="S63" s="726"/>
      <c r="T63" s="735"/>
      <c r="U63" s="726"/>
      <c r="V63" s="735"/>
      <c r="W63" s="726"/>
      <c r="X63" s="736"/>
    </row>
    <row r="64" spans="2:24" x14ac:dyDescent="0.2">
      <c r="B64" s="728" t="s">
        <v>84</v>
      </c>
      <c r="C64" s="729">
        <v>60.113</v>
      </c>
      <c r="D64" s="737">
        <v>24.8</v>
      </c>
      <c r="E64" s="729">
        <v>112.483</v>
      </c>
      <c r="F64" s="737">
        <v>34.909999999999997</v>
      </c>
      <c r="G64" s="729">
        <v>85.506</v>
      </c>
      <c r="H64" s="737">
        <v>28.82</v>
      </c>
      <c r="I64" s="729">
        <v>171.56899999999999</v>
      </c>
      <c r="J64" s="737">
        <v>31.41</v>
      </c>
      <c r="K64" s="729">
        <v>47.622</v>
      </c>
      <c r="L64" s="737">
        <v>37.17</v>
      </c>
      <c r="M64" s="729">
        <v>68.054000000000002</v>
      </c>
      <c r="N64" s="737">
        <v>31.75</v>
      </c>
      <c r="O64" s="729"/>
      <c r="P64" s="737"/>
      <c r="Q64" s="729"/>
      <c r="R64" s="737"/>
      <c r="S64" s="729"/>
      <c r="T64" s="737"/>
      <c r="U64" s="729"/>
      <c r="V64" s="737"/>
      <c r="W64" s="729"/>
      <c r="X64" s="738"/>
    </row>
    <row r="65" spans="2:24" x14ac:dyDescent="0.2">
      <c r="B65" s="728" t="s">
        <v>85</v>
      </c>
      <c r="C65" s="729">
        <v>32.844000000000001</v>
      </c>
      <c r="D65" s="737">
        <v>25.27</v>
      </c>
      <c r="E65" s="729">
        <v>52.808999999999997</v>
      </c>
      <c r="F65" s="737">
        <v>32.950000000000003</v>
      </c>
      <c r="G65" s="729">
        <v>59.811</v>
      </c>
      <c r="H65" s="737">
        <v>27.32</v>
      </c>
      <c r="I65" s="729">
        <v>65.727999999999994</v>
      </c>
      <c r="J65" s="737">
        <v>25.46</v>
      </c>
      <c r="K65" s="729">
        <v>49.316000000000003</v>
      </c>
      <c r="L65" s="737">
        <v>33.78</v>
      </c>
      <c r="M65" s="729">
        <v>46.804000000000002</v>
      </c>
      <c r="N65" s="737">
        <v>38.53</v>
      </c>
      <c r="O65" s="729"/>
      <c r="P65" s="737"/>
      <c r="Q65" s="729"/>
      <c r="R65" s="737"/>
      <c r="S65" s="729"/>
      <c r="T65" s="737"/>
      <c r="U65" s="729"/>
      <c r="V65" s="737"/>
      <c r="W65" s="729"/>
      <c r="X65" s="738"/>
    </row>
    <row r="66" spans="2:24" x14ac:dyDescent="0.2">
      <c r="B66" s="728" t="s">
        <v>86</v>
      </c>
      <c r="C66" s="729">
        <v>10.532</v>
      </c>
      <c r="D66" s="737">
        <v>32.17</v>
      </c>
      <c r="E66" s="729">
        <v>52.194000000000003</v>
      </c>
      <c r="F66" s="737">
        <v>50.22</v>
      </c>
      <c r="G66" s="729">
        <v>9.8829999999999991</v>
      </c>
      <c r="H66" s="737">
        <v>40.49</v>
      </c>
      <c r="I66" s="729">
        <v>8.1630000000000003</v>
      </c>
      <c r="J66" s="737">
        <v>33.65</v>
      </c>
      <c r="K66" s="729">
        <v>14.329000000000001</v>
      </c>
      <c r="L66" s="737">
        <v>64.12</v>
      </c>
      <c r="M66" s="729">
        <v>4.7510000000000003</v>
      </c>
      <c r="N66" s="737">
        <v>31.51</v>
      </c>
      <c r="O66" s="729"/>
      <c r="P66" s="737"/>
      <c r="Q66" s="729"/>
      <c r="R66" s="737"/>
      <c r="S66" s="729"/>
      <c r="T66" s="737"/>
      <c r="U66" s="729"/>
      <c r="V66" s="737"/>
      <c r="W66" s="729"/>
      <c r="X66" s="738"/>
    </row>
    <row r="67" spans="2:24" x14ac:dyDescent="0.2">
      <c r="B67" s="728" t="s">
        <v>87</v>
      </c>
      <c r="C67" s="729">
        <v>33.957000000000001</v>
      </c>
      <c r="D67" s="737">
        <v>36.76</v>
      </c>
      <c r="E67" s="729">
        <v>12.425000000000001</v>
      </c>
      <c r="F67" s="737">
        <v>23.39</v>
      </c>
      <c r="G67" s="729">
        <v>29.535</v>
      </c>
      <c r="H67" s="737">
        <v>35.9</v>
      </c>
      <c r="I67" s="729">
        <v>10.542</v>
      </c>
      <c r="J67" s="737">
        <v>23.94</v>
      </c>
      <c r="K67" s="729">
        <v>18.603999999999999</v>
      </c>
      <c r="L67" s="737">
        <v>27.65</v>
      </c>
      <c r="M67" s="729">
        <v>23.933</v>
      </c>
      <c r="N67" s="737">
        <v>30.21</v>
      </c>
      <c r="O67" s="729"/>
      <c r="P67" s="737"/>
      <c r="Q67" s="729"/>
      <c r="R67" s="737"/>
      <c r="S67" s="729"/>
      <c r="T67" s="737"/>
      <c r="U67" s="729"/>
      <c r="V67" s="737"/>
      <c r="W67" s="729"/>
      <c r="X67" s="738"/>
    </row>
    <row r="68" spans="2:24" x14ac:dyDescent="0.2">
      <c r="B68" s="728" t="s">
        <v>88</v>
      </c>
      <c r="C68" s="729">
        <v>83.578000000000003</v>
      </c>
      <c r="D68" s="737">
        <v>15.31</v>
      </c>
      <c r="E68" s="729">
        <v>74.009</v>
      </c>
      <c r="F68" s="737">
        <v>16.84</v>
      </c>
      <c r="G68" s="729">
        <v>78.783000000000001</v>
      </c>
      <c r="H68" s="737">
        <v>16.72</v>
      </c>
      <c r="I68" s="729">
        <v>46.954999999999998</v>
      </c>
      <c r="J68" s="737">
        <v>15.14</v>
      </c>
      <c r="K68" s="729">
        <v>49</v>
      </c>
      <c r="L68" s="737">
        <v>15.15</v>
      </c>
      <c r="M68" s="729">
        <v>23.414000000000001</v>
      </c>
      <c r="N68" s="737">
        <v>14.82</v>
      </c>
      <c r="O68" s="729"/>
      <c r="P68" s="737"/>
      <c r="Q68" s="729"/>
      <c r="R68" s="737"/>
      <c r="S68" s="729"/>
      <c r="T68" s="737"/>
      <c r="U68" s="729"/>
      <c r="V68" s="737"/>
      <c r="W68" s="729"/>
      <c r="X68" s="738"/>
    </row>
    <row r="69" spans="2:24" x14ac:dyDescent="0.2">
      <c r="B69" s="728" t="s">
        <v>89</v>
      </c>
      <c r="C69" s="729">
        <v>7.5519999999999996</v>
      </c>
      <c r="D69" s="737">
        <v>40.549999999999997</v>
      </c>
      <c r="E69" s="729">
        <v>8.44</v>
      </c>
      <c r="F69" s="737">
        <v>37.409999999999997</v>
      </c>
      <c r="G69" s="729">
        <v>14.7</v>
      </c>
      <c r="H69" s="737">
        <v>51.93</v>
      </c>
      <c r="I69" s="729">
        <v>8.7569999999999997</v>
      </c>
      <c r="J69" s="737">
        <v>41.35</v>
      </c>
      <c r="K69" s="729">
        <v>7.7610000000000001</v>
      </c>
      <c r="L69" s="737">
        <v>34.6</v>
      </c>
      <c r="M69" s="729">
        <v>6.1619999999999999</v>
      </c>
      <c r="N69" s="737">
        <v>16.41</v>
      </c>
      <c r="O69" s="729"/>
      <c r="P69" s="737"/>
      <c r="Q69" s="729"/>
      <c r="R69" s="737"/>
      <c r="S69" s="729"/>
      <c r="T69" s="737"/>
      <c r="U69" s="729"/>
      <c r="V69" s="737"/>
      <c r="W69" s="729"/>
      <c r="X69" s="738"/>
    </row>
    <row r="70" spans="2:24" x14ac:dyDescent="0.2">
      <c r="B70" s="728" t="s">
        <v>90</v>
      </c>
      <c r="C70" s="729">
        <v>33.563000000000002</v>
      </c>
      <c r="D70" s="737">
        <v>56.19</v>
      </c>
      <c r="E70" s="729">
        <v>3.0350000000000001</v>
      </c>
      <c r="F70" s="737">
        <v>32.76</v>
      </c>
      <c r="G70" s="729">
        <v>7.7610000000000001</v>
      </c>
      <c r="H70" s="737">
        <v>65.23</v>
      </c>
      <c r="I70" s="729">
        <v>8.2550000000000008</v>
      </c>
      <c r="J70" s="737">
        <v>45.8</v>
      </c>
      <c r="K70" s="729">
        <v>16.526</v>
      </c>
      <c r="L70" s="737">
        <v>64.39</v>
      </c>
      <c r="M70" s="729">
        <v>21.628</v>
      </c>
      <c r="N70" s="737">
        <v>59.18</v>
      </c>
      <c r="O70" s="729"/>
      <c r="P70" s="737"/>
      <c r="Q70" s="729"/>
      <c r="R70" s="737"/>
      <c r="S70" s="729"/>
      <c r="T70" s="737"/>
      <c r="U70" s="729"/>
      <c r="V70" s="737"/>
      <c r="W70" s="729"/>
      <c r="X70" s="738"/>
    </row>
    <row r="71" spans="2:24" x14ac:dyDescent="0.2">
      <c r="B71" s="728" t="s">
        <v>91</v>
      </c>
      <c r="C71" s="729">
        <v>10.151999999999999</v>
      </c>
      <c r="D71" s="737">
        <v>34.729999999999997</v>
      </c>
      <c r="E71" s="729">
        <v>6.4390000000000001</v>
      </c>
      <c r="F71" s="737">
        <v>26.06</v>
      </c>
      <c r="G71" s="729">
        <v>10.625</v>
      </c>
      <c r="H71" s="737">
        <v>53.22</v>
      </c>
      <c r="I71" s="729">
        <v>10.686999999999999</v>
      </c>
      <c r="J71" s="737">
        <v>47.41</v>
      </c>
      <c r="K71" s="729">
        <v>14.948</v>
      </c>
      <c r="L71" s="737">
        <v>48.7</v>
      </c>
      <c r="M71" s="729">
        <v>6.4249999999999998</v>
      </c>
      <c r="N71" s="737">
        <v>37.9</v>
      </c>
      <c r="O71" s="729"/>
      <c r="P71" s="737"/>
      <c r="Q71" s="729"/>
      <c r="R71" s="737"/>
      <c r="S71" s="729"/>
      <c r="T71" s="737"/>
      <c r="U71" s="729"/>
      <c r="V71" s="737"/>
      <c r="W71" s="729"/>
      <c r="X71" s="738"/>
    </row>
    <row r="72" spans="2:24" x14ac:dyDescent="0.2">
      <c r="B72" s="747"/>
      <c r="C72" s="748"/>
      <c r="D72" s="753"/>
      <c r="E72" s="748"/>
      <c r="F72" s="753"/>
      <c r="G72" s="748"/>
      <c r="H72" s="753"/>
      <c r="I72" s="748"/>
      <c r="J72" s="753"/>
      <c r="K72" s="748"/>
      <c r="L72" s="753"/>
      <c r="M72" s="748"/>
      <c r="N72" s="753"/>
      <c r="O72" s="748"/>
      <c r="P72" s="753"/>
      <c r="Q72" s="748"/>
      <c r="R72" s="753"/>
      <c r="S72" s="748"/>
      <c r="T72" s="753"/>
      <c r="U72" s="748"/>
      <c r="V72" s="753"/>
      <c r="W72" s="748"/>
      <c r="X72" s="754"/>
    </row>
    <row r="73" spans="2:24" x14ac:dyDescent="0.2">
      <c r="B73" s="747"/>
      <c r="C73" s="748"/>
      <c r="D73" s="753"/>
      <c r="E73" s="748"/>
      <c r="F73" s="753"/>
      <c r="G73" s="748"/>
      <c r="H73" s="753"/>
      <c r="I73" s="748"/>
      <c r="J73" s="753"/>
      <c r="K73" s="748"/>
      <c r="L73" s="753"/>
      <c r="M73" s="748"/>
      <c r="N73" s="753"/>
      <c r="O73" s="748"/>
      <c r="P73" s="753"/>
      <c r="Q73" s="748"/>
      <c r="R73" s="753"/>
      <c r="S73" s="748"/>
      <c r="T73" s="753"/>
      <c r="U73" s="748"/>
      <c r="V73" s="753"/>
      <c r="W73" s="748"/>
      <c r="X73" s="754"/>
    </row>
    <row r="74" spans="2:24" ht="13.5" thickBot="1" x14ac:dyDescent="0.25">
      <c r="B74" s="750"/>
      <c r="C74" s="751"/>
      <c r="D74" s="755"/>
      <c r="E74" s="751"/>
      <c r="F74" s="755"/>
      <c r="G74" s="751"/>
      <c r="H74" s="755"/>
      <c r="I74" s="751"/>
      <c r="J74" s="755"/>
      <c r="K74" s="751"/>
      <c r="L74" s="755"/>
      <c r="M74" s="751"/>
      <c r="N74" s="755"/>
      <c r="O74" s="751"/>
      <c r="P74" s="755"/>
      <c r="Q74" s="751"/>
      <c r="R74" s="755"/>
      <c r="S74" s="751"/>
      <c r="T74" s="755"/>
      <c r="U74" s="751"/>
      <c r="V74" s="755"/>
      <c r="W74" s="751"/>
      <c r="X74" s="756"/>
    </row>
    <row r="77" spans="2:24" x14ac:dyDescent="0.2">
      <c r="B77" s="790" t="s">
        <v>746</v>
      </c>
      <c r="C77" s="718" t="s">
        <v>332</v>
      </c>
      <c r="D77" s="718" t="s">
        <v>223</v>
      </c>
      <c r="E77" s="718" t="s">
        <v>226</v>
      </c>
      <c r="F77" s="718" t="s">
        <v>227</v>
      </c>
      <c r="G77" s="718" t="s">
        <v>228</v>
      </c>
      <c r="H77" s="718" t="s">
        <v>229</v>
      </c>
      <c r="I77" s="718" t="s">
        <v>333</v>
      </c>
      <c r="J77" s="718" t="s">
        <v>334</v>
      </c>
      <c r="K77" s="718" t="s">
        <v>232</v>
      </c>
      <c r="L77" s="718" t="s">
        <v>233</v>
      </c>
      <c r="M77" s="718" t="s">
        <v>234</v>
      </c>
      <c r="N77" s="741"/>
    </row>
    <row r="78" spans="2:24" x14ac:dyDescent="0.2">
      <c r="B78" s="791"/>
      <c r="C78" s="719" t="s">
        <v>309</v>
      </c>
      <c r="D78" s="719" t="s">
        <v>309</v>
      </c>
      <c r="E78" s="719" t="s">
        <v>309</v>
      </c>
      <c r="F78" s="719" t="s">
        <v>309</v>
      </c>
      <c r="G78" s="719" t="s">
        <v>309</v>
      </c>
      <c r="H78" s="719" t="s">
        <v>309</v>
      </c>
      <c r="I78" s="719" t="s">
        <v>309</v>
      </c>
      <c r="J78" s="719" t="s">
        <v>309</v>
      </c>
      <c r="K78" s="719" t="s">
        <v>309</v>
      </c>
      <c r="L78" s="719" t="s">
        <v>309</v>
      </c>
      <c r="M78" s="720" t="s">
        <v>309</v>
      </c>
      <c r="N78" s="742"/>
    </row>
    <row r="79" spans="2:24" ht="41.25" thickBot="1" x14ac:dyDescent="0.25">
      <c r="B79" s="792"/>
      <c r="C79" s="724" t="s">
        <v>326</v>
      </c>
      <c r="D79" s="724" t="s">
        <v>326</v>
      </c>
      <c r="E79" s="724" t="s">
        <v>326</v>
      </c>
      <c r="F79" s="724" t="s">
        <v>326</v>
      </c>
      <c r="G79" s="724" t="s">
        <v>326</v>
      </c>
      <c r="H79" s="724" t="s">
        <v>326</v>
      </c>
      <c r="I79" s="724" t="s">
        <v>326</v>
      </c>
      <c r="J79" s="724" t="s">
        <v>326</v>
      </c>
      <c r="K79" s="724" t="s">
        <v>326</v>
      </c>
      <c r="L79" s="724" t="s">
        <v>326</v>
      </c>
      <c r="M79" s="724" t="s">
        <v>326</v>
      </c>
      <c r="N79" s="743"/>
    </row>
    <row r="80" spans="2:24" x14ac:dyDescent="0.2">
      <c r="B80" s="757" t="s">
        <v>92</v>
      </c>
      <c r="C80" s="758">
        <f t="shared" ref="C80:C88" si="17">C63</f>
        <v>273.24700000000001</v>
      </c>
      <c r="D80" s="758">
        <f t="shared" ref="D80:D88" si="18">E63</f>
        <v>322.80900000000003</v>
      </c>
      <c r="E80" s="758">
        <f t="shared" ref="E80:E88" si="19">G63</f>
        <v>297.791</v>
      </c>
      <c r="F80" s="758">
        <f t="shared" ref="F80:F88" si="20">I63</f>
        <v>329.38299999999998</v>
      </c>
      <c r="G80" s="758">
        <f t="shared" ref="G80:G88" si="21">K63</f>
        <v>219.03200000000001</v>
      </c>
      <c r="H80" s="758">
        <f t="shared" ref="H80:H88" si="22">M63</f>
        <v>201.93100000000001</v>
      </c>
      <c r="I80" s="758">
        <f t="shared" ref="I80:I88" si="23">O63</f>
        <v>0</v>
      </c>
      <c r="J80" s="758">
        <f t="shared" ref="J80:J88" si="24">Q63</f>
        <v>0</v>
      </c>
      <c r="K80" s="758">
        <f t="shared" ref="K80:K88" si="25">S63</f>
        <v>0</v>
      </c>
      <c r="L80" s="758">
        <f t="shared" ref="L80:L88" si="26">U63</f>
        <v>0</v>
      </c>
      <c r="M80" s="759">
        <f t="shared" ref="M80:M88" si="27">W63</f>
        <v>0</v>
      </c>
      <c r="N80" s="726"/>
    </row>
    <row r="81" spans="2:14" x14ac:dyDescent="0.2">
      <c r="B81" s="747" t="s">
        <v>84</v>
      </c>
      <c r="C81" s="748">
        <f t="shared" si="17"/>
        <v>60.113</v>
      </c>
      <c r="D81" s="748">
        <f t="shared" si="18"/>
        <v>112.483</v>
      </c>
      <c r="E81" s="748">
        <f t="shared" si="19"/>
        <v>85.506</v>
      </c>
      <c r="F81" s="748">
        <f t="shared" si="20"/>
        <v>171.56899999999999</v>
      </c>
      <c r="G81" s="748">
        <f t="shared" si="21"/>
        <v>47.622</v>
      </c>
      <c r="H81" s="748">
        <f t="shared" si="22"/>
        <v>68.054000000000002</v>
      </c>
      <c r="I81" s="748">
        <f t="shared" si="23"/>
        <v>0</v>
      </c>
      <c r="J81" s="748">
        <f t="shared" si="24"/>
        <v>0</v>
      </c>
      <c r="K81" s="748">
        <f t="shared" si="25"/>
        <v>0</v>
      </c>
      <c r="L81" s="748">
        <f t="shared" si="26"/>
        <v>0</v>
      </c>
      <c r="M81" s="749">
        <f t="shared" si="27"/>
        <v>0</v>
      </c>
      <c r="N81" s="729"/>
    </row>
    <row r="82" spans="2:14" x14ac:dyDescent="0.2">
      <c r="B82" s="747" t="s">
        <v>85</v>
      </c>
      <c r="C82" s="748">
        <f t="shared" si="17"/>
        <v>32.844000000000001</v>
      </c>
      <c r="D82" s="748">
        <f t="shared" si="18"/>
        <v>52.808999999999997</v>
      </c>
      <c r="E82" s="748">
        <f t="shared" si="19"/>
        <v>59.811</v>
      </c>
      <c r="F82" s="748">
        <f t="shared" si="20"/>
        <v>65.727999999999994</v>
      </c>
      <c r="G82" s="748">
        <f t="shared" si="21"/>
        <v>49.316000000000003</v>
      </c>
      <c r="H82" s="748">
        <f t="shared" si="22"/>
        <v>46.804000000000002</v>
      </c>
      <c r="I82" s="748">
        <f t="shared" si="23"/>
        <v>0</v>
      </c>
      <c r="J82" s="748">
        <f t="shared" si="24"/>
        <v>0</v>
      </c>
      <c r="K82" s="748">
        <f t="shared" si="25"/>
        <v>0</v>
      </c>
      <c r="L82" s="748">
        <f t="shared" si="26"/>
        <v>0</v>
      </c>
      <c r="M82" s="749">
        <f t="shared" si="27"/>
        <v>0</v>
      </c>
      <c r="N82" s="729"/>
    </row>
    <row r="83" spans="2:14" x14ac:dyDescent="0.2">
      <c r="B83" s="747" t="s">
        <v>86</v>
      </c>
      <c r="C83" s="748">
        <f t="shared" si="17"/>
        <v>10.532</v>
      </c>
      <c r="D83" s="748">
        <f t="shared" si="18"/>
        <v>52.194000000000003</v>
      </c>
      <c r="E83" s="748">
        <f t="shared" si="19"/>
        <v>9.8829999999999991</v>
      </c>
      <c r="F83" s="748">
        <f t="shared" si="20"/>
        <v>8.1630000000000003</v>
      </c>
      <c r="G83" s="748">
        <f t="shared" si="21"/>
        <v>14.329000000000001</v>
      </c>
      <c r="H83" s="748">
        <f t="shared" si="22"/>
        <v>4.7510000000000003</v>
      </c>
      <c r="I83" s="748">
        <f t="shared" si="23"/>
        <v>0</v>
      </c>
      <c r="J83" s="748">
        <f t="shared" si="24"/>
        <v>0</v>
      </c>
      <c r="K83" s="748">
        <f t="shared" si="25"/>
        <v>0</v>
      </c>
      <c r="L83" s="748">
        <f t="shared" si="26"/>
        <v>0</v>
      </c>
      <c r="M83" s="749">
        <f t="shared" si="27"/>
        <v>0</v>
      </c>
      <c r="N83" s="729"/>
    </row>
    <row r="84" spans="2:14" x14ac:dyDescent="0.2">
      <c r="B84" s="747" t="s">
        <v>87</v>
      </c>
      <c r="C84" s="748">
        <f t="shared" si="17"/>
        <v>33.957000000000001</v>
      </c>
      <c r="D84" s="748">
        <f t="shared" si="18"/>
        <v>12.425000000000001</v>
      </c>
      <c r="E84" s="748">
        <f t="shared" si="19"/>
        <v>29.535</v>
      </c>
      <c r="F84" s="748">
        <f t="shared" si="20"/>
        <v>10.542</v>
      </c>
      <c r="G84" s="748">
        <f t="shared" si="21"/>
        <v>18.603999999999999</v>
      </c>
      <c r="H84" s="748">
        <f t="shared" si="22"/>
        <v>23.933</v>
      </c>
      <c r="I84" s="748">
        <f t="shared" si="23"/>
        <v>0</v>
      </c>
      <c r="J84" s="748">
        <f t="shared" si="24"/>
        <v>0</v>
      </c>
      <c r="K84" s="748">
        <f t="shared" si="25"/>
        <v>0</v>
      </c>
      <c r="L84" s="748">
        <f t="shared" si="26"/>
        <v>0</v>
      </c>
      <c r="M84" s="749">
        <f t="shared" si="27"/>
        <v>0</v>
      </c>
      <c r="N84" s="729"/>
    </row>
    <row r="85" spans="2:14" x14ac:dyDescent="0.2">
      <c r="B85" s="747" t="s">
        <v>88</v>
      </c>
      <c r="C85" s="748">
        <f t="shared" si="17"/>
        <v>83.578000000000003</v>
      </c>
      <c r="D85" s="748">
        <f t="shared" si="18"/>
        <v>74.009</v>
      </c>
      <c r="E85" s="748">
        <f t="shared" si="19"/>
        <v>78.783000000000001</v>
      </c>
      <c r="F85" s="748">
        <f t="shared" si="20"/>
        <v>46.954999999999998</v>
      </c>
      <c r="G85" s="748">
        <f t="shared" si="21"/>
        <v>49</v>
      </c>
      <c r="H85" s="748">
        <f t="shared" si="22"/>
        <v>23.414000000000001</v>
      </c>
      <c r="I85" s="748">
        <f t="shared" si="23"/>
        <v>0</v>
      </c>
      <c r="J85" s="748">
        <f t="shared" si="24"/>
        <v>0</v>
      </c>
      <c r="K85" s="748">
        <f t="shared" si="25"/>
        <v>0</v>
      </c>
      <c r="L85" s="748">
        <f t="shared" si="26"/>
        <v>0</v>
      </c>
      <c r="M85" s="749">
        <f t="shared" si="27"/>
        <v>0</v>
      </c>
      <c r="N85" s="729"/>
    </row>
    <row r="86" spans="2:14" x14ac:dyDescent="0.2">
      <c r="B86" s="747" t="s">
        <v>89</v>
      </c>
      <c r="C86" s="748">
        <f t="shared" si="17"/>
        <v>7.5519999999999996</v>
      </c>
      <c r="D86" s="748">
        <f t="shared" si="18"/>
        <v>8.44</v>
      </c>
      <c r="E86" s="748">
        <f t="shared" si="19"/>
        <v>14.7</v>
      </c>
      <c r="F86" s="748">
        <f t="shared" si="20"/>
        <v>8.7569999999999997</v>
      </c>
      <c r="G86" s="748">
        <f t="shared" si="21"/>
        <v>7.7610000000000001</v>
      </c>
      <c r="H86" s="748">
        <f t="shared" si="22"/>
        <v>6.1619999999999999</v>
      </c>
      <c r="I86" s="748">
        <f t="shared" si="23"/>
        <v>0</v>
      </c>
      <c r="J86" s="748">
        <f t="shared" si="24"/>
        <v>0</v>
      </c>
      <c r="K86" s="748">
        <f t="shared" si="25"/>
        <v>0</v>
      </c>
      <c r="L86" s="748">
        <f t="shared" si="26"/>
        <v>0</v>
      </c>
      <c r="M86" s="749">
        <f t="shared" si="27"/>
        <v>0</v>
      </c>
      <c r="N86" s="729"/>
    </row>
    <row r="87" spans="2:14" x14ac:dyDescent="0.2">
      <c r="B87" s="747" t="s">
        <v>90</v>
      </c>
      <c r="C87" s="748">
        <f t="shared" si="17"/>
        <v>33.563000000000002</v>
      </c>
      <c r="D87" s="748">
        <f t="shared" si="18"/>
        <v>3.0350000000000001</v>
      </c>
      <c r="E87" s="748">
        <f t="shared" si="19"/>
        <v>7.7610000000000001</v>
      </c>
      <c r="F87" s="748">
        <f t="shared" si="20"/>
        <v>8.2550000000000008</v>
      </c>
      <c r="G87" s="748">
        <f t="shared" si="21"/>
        <v>16.526</v>
      </c>
      <c r="H87" s="748">
        <f t="shared" si="22"/>
        <v>21.628</v>
      </c>
      <c r="I87" s="748">
        <f t="shared" si="23"/>
        <v>0</v>
      </c>
      <c r="J87" s="748">
        <f t="shared" si="24"/>
        <v>0</v>
      </c>
      <c r="K87" s="748">
        <f t="shared" si="25"/>
        <v>0</v>
      </c>
      <c r="L87" s="748">
        <f t="shared" si="26"/>
        <v>0</v>
      </c>
      <c r="M87" s="749">
        <f t="shared" si="27"/>
        <v>0</v>
      </c>
      <c r="N87" s="729"/>
    </row>
    <row r="88" spans="2:14" x14ac:dyDescent="0.2">
      <c r="B88" s="747" t="s">
        <v>91</v>
      </c>
      <c r="C88" s="748">
        <f t="shared" si="17"/>
        <v>10.151999999999999</v>
      </c>
      <c r="D88" s="748">
        <f t="shared" si="18"/>
        <v>6.4390000000000001</v>
      </c>
      <c r="E88" s="748">
        <f t="shared" si="19"/>
        <v>10.625</v>
      </c>
      <c r="F88" s="748">
        <f t="shared" si="20"/>
        <v>10.686999999999999</v>
      </c>
      <c r="G88" s="748">
        <f t="shared" si="21"/>
        <v>14.948</v>
      </c>
      <c r="H88" s="748">
        <f t="shared" si="22"/>
        <v>6.4249999999999998</v>
      </c>
      <c r="I88" s="748">
        <f t="shared" si="23"/>
        <v>0</v>
      </c>
      <c r="J88" s="748">
        <f t="shared" si="24"/>
        <v>0</v>
      </c>
      <c r="K88" s="748">
        <f t="shared" si="25"/>
        <v>0</v>
      </c>
      <c r="L88" s="748">
        <f t="shared" si="26"/>
        <v>0</v>
      </c>
      <c r="M88" s="749">
        <f t="shared" si="27"/>
        <v>0</v>
      </c>
      <c r="N88" s="729"/>
    </row>
    <row r="89" spans="2:14" x14ac:dyDescent="0.2">
      <c r="B89" s="747"/>
      <c r="C89" s="748">
        <f t="shared" ref="C89:C91" si="28">C72</f>
        <v>0</v>
      </c>
      <c r="D89" s="748">
        <f t="shared" ref="D89:D91" si="29">E72</f>
        <v>0</v>
      </c>
      <c r="E89" s="748">
        <f t="shared" ref="E89:E91" si="30">G72</f>
        <v>0</v>
      </c>
      <c r="F89" s="748">
        <f t="shared" ref="F89:F91" si="31">I72</f>
        <v>0</v>
      </c>
      <c r="G89" s="748">
        <f t="shared" ref="G89:G91" si="32">K72</f>
        <v>0</v>
      </c>
      <c r="H89" s="748">
        <f t="shared" ref="H89:H91" si="33">M72</f>
        <v>0</v>
      </c>
      <c r="I89" s="748">
        <f t="shared" ref="I89:I91" si="34">O72</f>
        <v>0</v>
      </c>
      <c r="J89" s="748">
        <f t="shared" ref="J89:J91" si="35">Q72</f>
        <v>0</v>
      </c>
      <c r="K89" s="748">
        <f t="shared" ref="K89:K91" si="36">S72</f>
        <v>0</v>
      </c>
      <c r="L89" s="748">
        <f t="shared" ref="L89:L91" si="37">U72</f>
        <v>0</v>
      </c>
      <c r="M89" s="749">
        <f t="shared" ref="M89:M91" si="38">W72</f>
        <v>0</v>
      </c>
      <c r="N89" s="729"/>
    </row>
    <row r="90" spans="2:14" x14ac:dyDescent="0.2">
      <c r="B90" s="747"/>
      <c r="C90" s="748">
        <f t="shared" si="28"/>
        <v>0</v>
      </c>
      <c r="D90" s="748">
        <f t="shared" si="29"/>
        <v>0</v>
      </c>
      <c r="E90" s="748">
        <f t="shared" si="30"/>
        <v>0</v>
      </c>
      <c r="F90" s="748">
        <f t="shared" si="31"/>
        <v>0</v>
      </c>
      <c r="G90" s="748">
        <f t="shared" si="32"/>
        <v>0</v>
      </c>
      <c r="H90" s="748">
        <f t="shared" si="33"/>
        <v>0</v>
      </c>
      <c r="I90" s="748">
        <f t="shared" si="34"/>
        <v>0</v>
      </c>
      <c r="J90" s="748">
        <f t="shared" si="35"/>
        <v>0</v>
      </c>
      <c r="K90" s="748">
        <f t="shared" si="36"/>
        <v>0</v>
      </c>
      <c r="L90" s="748">
        <f t="shared" si="37"/>
        <v>0</v>
      </c>
      <c r="M90" s="749">
        <f t="shared" si="38"/>
        <v>0</v>
      </c>
      <c r="N90" s="729"/>
    </row>
    <row r="91" spans="2:14" ht="13.5" thickBot="1" x14ac:dyDescent="0.25">
      <c r="B91" s="750"/>
      <c r="C91" s="751">
        <f t="shared" si="28"/>
        <v>0</v>
      </c>
      <c r="D91" s="751">
        <f t="shared" si="29"/>
        <v>0</v>
      </c>
      <c r="E91" s="751">
        <f t="shared" si="30"/>
        <v>0</v>
      </c>
      <c r="F91" s="751">
        <f t="shared" si="31"/>
        <v>0</v>
      </c>
      <c r="G91" s="751">
        <f t="shared" si="32"/>
        <v>0</v>
      </c>
      <c r="H91" s="751">
        <f t="shared" si="33"/>
        <v>0</v>
      </c>
      <c r="I91" s="751">
        <f t="shared" si="34"/>
        <v>0</v>
      </c>
      <c r="J91" s="751">
        <f t="shared" si="35"/>
        <v>0</v>
      </c>
      <c r="K91" s="751">
        <f t="shared" si="36"/>
        <v>0</v>
      </c>
      <c r="L91" s="751">
        <f t="shared" si="37"/>
        <v>0</v>
      </c>
      <c r="M91" s="752">
        <f t="shared" si="38"/>
        <v>0</v>
      </c>
      <c r="N91" s="729"/>
    </row>
    <row r="94" spans="2:14" x14ac:dyDescent="0.2">
      <c r="B94" s="790" t="s">
        <v>746</v>
      </c>
      <c r="C94" s="718" t="s">
        <v>332</v>
      </c>
      <c r="D94" s="718" t="s">
        <v>223</v>
      </c>
      <c r="E94" s="718" t="s">
        <v>226</v>
      </c>
      <c r="F94" s="718" t="s">
        <v>227</v>
      </c>
      <c r="G94" s="718" t="s">
        <v>228</v>
      </c>
      <c r="H94" s="718" t="s">
        <v>229</v>
      </c>
      <c r="I94" s="718" t="s">
        <v>333</v>
      </c>
      <c r="J94" s="718" t="s">
        <v>334</v>
      </c>
      <c r="K94" s="718" t="s">
        <v>232</v>
      </c>
      <c r="L94" s="718" t="s">
        <v>233</v>
      </c>
      <c r="M94" s="718" t="s">
        <v>234</v>
      </c>
      <c r="N94" s="741"/>
    </row>
    <row r="95" spans="2:14" x14ac:dyDescent="0.2">
      <c r="B95" s="791"/>
      <c r="C95" s="719" t="s">
        <v>485</v>
      </c>
      <c r="D95" s="719" t="s">
        <v>485</v>
      </c>
      <c r="E95" s="719" t="s">
        <v>485</v>
      </c>
      <c r="F95" s="719" t="s">
        <v>485</v>
      </c>
      <c r="G95" s="719" t="s">
        <v>485</v>
      </c>
      <c r="H95" s="719" t="s">
        <v>485</v>
      </c>
      <c r="I95" s="719" t="s">
        <v>485</v>
      </c>
      <c r="J95" s="719" t="s">
        <v>485</v>
      </c>
      <c r="K95" s="719" t="s">
        <v>485</v>
      </c>
      <c r="L95" s="719" t="s">
        <v>485</v>
      </c>
      <c r="M95" s="720" t="s">
        <v>485</v>
      </c>
      <c r="N95" s="742"/>
    </row>
    <row r="96" spans="2:14" ht="41.25" thickBot="1" x14ac:dyDescent="0.25">
      <c r="B96" s="792"/>
      <c r="C96" s="724" t="s">
        <v>326</v>
      </c>
      <c r="D96" s="724" t="s">
        <v>326</v>
      </c>
      <c r="E96" s="724" t="s">
        <v>326</v>
      </c>
      <c r="F96" s="724" t="s">
        <v>326</v>
      </c>
      <c r="G96" s="724" t="s">
        <v>326</v>
      </c>
      <c r="H96" s="724" t="s">
        <v>326</v>
      </c>
      <c r="I96" s="724" t="s">
        <v>326</v>
      </c>
      <c r="J96" s="724" t="s">
        <v>326</v>
      </c>
      <c r="K96" s="724" t="s">
        <v>326</v>
      </c>
      <c r="L96" s="724" t="s">
        <v>326</v>
      </c>
      <c r="M96" s="724" t="s">
        <v>326</v>
      </c>
      <c r="N96" s="743"/>
    </row>
    <row r="97" spans="1:14" x14ac:dyDescent="0.2">
      <c r="B97" s="757" t="s">
        <v>92</v>
      </c>
      <c r="C97" s="758">
        <f t="shared" ref="C97:C108" si="39">SUM(C46,C63)</f>
        <v>373.69299999999998</v>
      </c>
      <c r="D97" s="758">
        <f t="shared" ref="D97:D108" si="40">SUM(D46,E63)</f>
        <v>426.67600000000004</v>
      </c>
      <c r="E97" s="758">
        <f t="shared" ref="E97:E108" si="41">SUM(E46,G63)</f>
        <v>413.84699999999998</v>
      </c>
      <c r="F97" s="758">
        <f t="shared" ref="F97:F108" si="42">SUM(F46,I63)</f>
        <v>428.40299999999996</v>
      </c>
      <c r="G97" s="758">
        <f t="shared" ref="G97:G108" si="43">SUM(G46,K63)</f>
        <v>330.084</v>
      </c>
      <c r="H97" s="758">
        <f t="shared" ref="H97:H108" si="44">SUM(H46,M63)</f>
        <v>295.88100000000003</v>
      </c>
      <c r="I97" s="758">
        <f t="shared" ref="I97:I108" si="45">SUM(I46,O63)</f>
        <v>0</v>
      </c>
      <c r="J97" s="758">
        <f t="shared" ref="J97:J108" si="46">SUM(J46,Q63)</f>
        <v>0</v>
      </c>
      <c r="K97" s="758">
        <f t="shared" ref="K97:K108" si="47">SUM(K46,S63)</f>
        <v>0</v>
      </c>
      <c r="L97" s="758">
        <f t="shared" ref="L97:L108" si="48">SUM(L46,U63)</f>
        <v>0</v>
      </c>
      <c r="M97" s="759">
        <f t="shared" ref="M97:M108" si="49">SUM(M46,W63)</f>
        <v>0</v>
      </c>
      <c r="N97" s="726"/>
    </row>
    <row r="98" spans="1:14" x14ac:dyDescent="0.2">
      <c r="B98" s="747" t="s">
        <v>84</v>
      </c>
      <c r="C98" s="748">
        <f t="shared" si="39"/>
        <v>92.786000000000001</v>
      </c>
      <c r="D98" s="748">
        <f t="shared" si="40"/>
        <v>148.71600000000001</v>
      </c>
      <c r="E98" s="748">
        <f t="shared" si="41"/>
        <v>124.654</v>
      </c>
      <c r="F98" s="748">
        <f t="shared" si="42"/>
        <v>213.12099999999998</v>
      </c>
      <c r="G98" s="748">
        <f t="shared" si="43"/>
        <v>92.691000000000003</v>
      </c>
      <c r="H98" s="748">
        <f t="shared" si="44"/>
        <v>115.715</v>
      </c>
      <c r="I98" s="748">
        <f t="shared" si="45"/>
        <v>0</v>
      </c>
      <c r="J98" s="748">
        <f t="shared" si="46"/>
        <v>0</v>
      </c>
      <c r="K98" s="748">
        <f t="shared" si="47"/>
        <v>0</v>
      </c>
      <c r="L98" s="748">
        <f t="shared" si="48"/>
        <v>0</v>
      </c>
      <c r="M98" s="749">
        <f t="shared" si="49"/>
        <v>0</v>
      </c>
      <c r="N98" s="729"/>
    </row>
    <row r="99" spans="1:14" x14ac:dyDescent="0.2">
      <c r="B99" s="747" t="s">
        <v>85</v>
      </c>
      <c r="C99" s="748">
        <f t="shared" si="39"/>
        <v>62.109000000000002</v>
      </c>
      <c r="D99" s="748">
        <f t="shared" si="40"/>
        <v>77.328999999999994</v>
      </c>
      <c r="E99" s="748">
        <f t="shared" si="41"/>
        <v>91.680999999999997</v>
      </c>
      <c r="F99" s="748">
        <f t="shared" si="42"/>
        <v>88.710999999999999</v>
      </c>
      <c r="G99" s="748">
        <f t="shared" si="43"/>
        <v>74.926000000000002</v>
      </c>
      <c r="H99" s="748">
        <f t="shared" si="44"/>
        <v>60.588999999999999</v>
      </c>
      <c r="I99" s="748">
        <f t="shared" si="45"/>
        <v>0</v>
      </c>
      <c r="J99" s="748">
        <f t="shared" si="46"/>
        <v>0</v>
      </c>
      <c r="K99" s="748">
        <f t="shared" si="47"/>
        <v>0</v>
      </c>
      <c r="L99" s="748">
        <f t="shared" si="48"/>
        <v>0</v>
      </c>
      <c r="M99" s="749">
        <f t="shared" si="49"/>
        <v>0</v>
      </c>
      <c r="N99" s="729"/>
    </row>
    <row r="100" spans="1:14" x14ac:dyDescent="0.2">
      <c r="B100" s="747" t="s">
        <v>86</v>
      </c>
      <c r="C100" s="748">
        <f t="shared" si="39"/>
        <v>15.952999999999999</v>
      </c>
      <c r="D100" s="748">
        <f t="shared" si="40"/>
        <v>58.033000000000001</v>
      </c>
      <c r="E100" s="748">
        <f t="shared" si="41"/>
        <v>14.654</v>
      </c>
      <c r="F100" s="748">
        <f t="shared" si="42"/>
        <v>10.9</v>
      </c>
      <c r="G100" s="748">
        <f t="shared" si="43"/>
        <v>16.821999999999999</v>
      </c>
      <c r="H100" s="748">
        <f t="shared" si="44"/>
        <v>8.3060000000000009</v>
      </c>
      <c r="I100" s="748">
        <f t="shared" si="45"/>
        <v>0</v>
      </c>
      <c r="J100" s="748">
        <f t="shared" si="46"/>
        <v>0</v>
      </c>
      <c r="K100" s="748">
        <f t="shared" si="47"/>
        <v>0</v>
      </c>
      <c r="L100" s="748">
        <f t="shared" si="48"/>
        <v>0</v>
      </c>
      <c r="M100" s="749">
        <f t="shared" si="49"/>
        <v>0</v>
      </c>
      <c r="N100" s="729"/>
    </row>
    <row r="101" spans="1:14" x14ac:dyDescent="0.2">
      <c r="B101" s="747" t="s">
        <v>87</v>
      </c>
      <c r="C101" s="748">
        <f t="shared" si="39"/>
        <v>37.137999999999998</v>
      </c>
      <c r="D101" s="748">
        <f t="shared" si="40"/>
        <v>14.625</v>
      </c>
      <c r="E101" s="748">
        <f t="shared" si="41"/>
        <v>33.68</v>
      </c>
      <c r="F101" s="748">
        <f t="shared" si="42"/>
        <v>13.448</v>
      </c>
      <c r="G101" s="748">
        <f t="shared" si="43"/>
        <v>20.309999999999999</v>
      </c>
      <c r="H101" s="748">
        <f t="shared" si="44"/>
        <v>26.646000000000001</v>
      </c>
      <c r="I101" s="748">
        <f t="shared" si="45"/>
        <v>0</v>
      </c>
      <c r="J101" s="748">
        <f t="shared" si="46"/>
        <v>0</v>
      </c>
      <c r="K101" s="748">
        <f t="shared" si="47"/>
        <v>0</v>
      </c>
      <c r="L101" s="748">
        <f t="shared" si="48"/>
        <v>0</v>
      </c>
      <c r="M101" s="749">
        <f t="shared" si="49"/>
        <v>0</v>
      </c>
      <c r="N101" s="729"/>
    </row>
    <row r="102" spans="1:14" x14ac:dyDescent="0.2">
      <c r="B102" s="747" t="s">
        <v>88</v>
      </c>
      <c r="C102" s="748">
        <f t="shared" si="39"/>
        <v>102.499</v>
      </c>
      <c r="D102" s="748">
        <f t="shared" si="40"/>
        <v>93.527999999999992</v>
      </c>
      <c r="E102" s="748">
        <f t="shared" si="41"/>
        <v>97.174999999999997</v>
      </c>
      <c r="F102" s="748">
        <f t="shared" si="42"/>
        <v>60.611999999999995</v>
      </c>
      <c r="G102" s="748">
        <f t="shared" si="43"/>
        <v>66.331999999999994</v>
      </c>
      <c r="H102" s="748">
        <f t="shared" si="44"/>
        <v>36.935000000000002</v>
      </c>
      <c r="I102" s="748">
        <f t="shared" si="45"/>
        <v>0</v>
      </c>
      <c r="J102" s="748">
        <f t="shared" si="46"/>
        <v>0</v>
      </c>
      <c r="K102" s="748">
        <f t="shared" si="47"/>
        <v>0</v>
      </c>
      <c r="L102" s="748">
        <f t="shared" si="48"/>
        <v>0</v>
      </c>
      <c r="M102" s="749">
        <f t="shared" si="49"/>
        <v>0</v>
      </c>
      <c r="N102" s="729"/>
    </row>
    <row r="103" spans="1:14" x14ac:dyDescent="0.2">
      <c r="B103" s="747" t="s">
        <v>89</v>
      </c>
      <c r="C103" s="748">
        <f t="shared" si="39"/>
        <v>10.338999999999999</v>
      </c>
      <c r="D103" s="748">
        <f t="shared" si="40"/>
        <v>12.176</v>
      </c>
      <c r="E103" s="748">
        <f t="shared" si="41"/>
        <v>17.960999999999999</v>
      </c>
      <c r="F103" s="748">
        <f t="shared" si="42"/>
        <v>13.263999999999999</v>
      </c>
      <c r="G103" s="748">
        <f t="shared" si="43"/>
        <v>13.083</v>
      </c>
      <c r="H103" s="748">
        <f t="shared" si="44"/>
        <v>13.821</v>
      </c>
      <c r="I103" s="748">
        <f t="shared" si="45"/>
        <v>0</v>
      </c>
      <c r="J103" s="748">
        <f t="shared" si="46"/>
        <v>0</v>
      </c>
      <c r="K103" s="748">
        <f t="shared" si="47"/>
        <v>0</v>
      </c>
      <c r="L103" s="748">
        <f t="shared" si="48"/>
        <v>0</v>
      </c>
      <c r="M103" s="749">
        <f t="shared" si="49"/>
        <v>0</v>
      </c>
      <c r="N103" s="729"/>
    </row>
    <row r="104" spans="1:14" x14ac:dyDescent="0.2">
      <c r="B104" s="747" t="s">
        <v>90</v>
      </c>
      <c r="C104" s="748">
        <f t="shared" si="39"/>
        <v>39.270000000000003</v>
      </c>
      <c r="D104" s="748">
        <f t="shared" si="40"/>
        <v>12.833</v>
      </c>
      <c r="E104" s="748">
        <f t="shared" si="41"/>
        <v>20.291</v>
      </c>
      <c r="F104" s="748">
        <f t="shared" si="42"/>
        <v>16.652999999999999</v>
      </c>
      <c r="G104" s="748">
        <f t="shared" si="43"/>
        <v>26.731000000000002</v>
      </c>
      <c r="H104" s="748">
        <f t="shared" si="44"/>
        <v>23.308</v>
      </c>
      <c r="I104" s="748">
        <f t="shared" si="45"/>
        <v>0</v>
      </c>
      <c r="J104" s="748">
        <f t="shared" si="46"/>
        <v>0</v>
      </c>
      <c r="K104" s="748">
        <f t="shared" si="47"/>
        <v>0</v>
      </c>
      <c r="L104" s="748">
        <f t="shared" si="48"/>
        <v>0</v>
      </c>
      <c r="M104" s="749">
        <f t="shared" si="49"/>
        <v>0</v>
      </c>
      <c r="N104" s="729"/>
    </row>
    <row r="105" spans="1:14" x14ac:dyDescent="0.2">
      <c r="B105" s="747" t="s">
        <v>91</v>
      </c>
      <c r="C105" s="748">
        <f t="shared" si="39"/>
        <v>12.642999999999999</v>
      </c>
      <c r="D105" s="748">
        <f t="shared" si="40"/>
        <v>8.4600000000000009</v>
      </c>
      <c r="E105" s="748">
        <f t="shared" si="41"/>
        <v>12.566000000000001</v>
      </c>
      <c r="F105" s="748">
        <f t="shared" si="42"/>
        <v>12.966999999999999</v>
      </c>
      <c r="G105" s="748">
        <f t="shared" si="43"/>
        <v>18.263000000000002</v>
      </c>
      <c r="H105" s="748">
        <f t="shared" si="44"/>
        <v>9.8010000000000002</v>
      </c>
      <c r="I105" s="748">
        <f t="shared" si="45"/>
        <v>0</v>
      </c>
      <c r="J105" s="748">
        <f t="shared" si="46"/>
        <v>0</v>
      </c>
      <c r="K105" s="748">
        <f t="shared" si="47"/>
        <v>0</v>
      </c>
      <c r="L105" s="748">
        <f t="shared" si="48"/>
        <v>0</v>
      </c>
      <c r="M105" s="749">
        <f t="shared" si="49"/>
        <v>0</v>
      </c>
      <c r="N105" s="729"/>
    </row>
    <row r="106" spans="1:14" x14ac:dyDescent="0.2">
      <c r="B106" s="747"/>
      <c r="C106" s="748">
        <f t="shared" si="39"/>
        <v>0</v>
      </c>
      <c r="D106" s="748">
        <f t="shared" si="40"/>
        <v>0</v>
      </c>
      <c r="E106" s="748">
        <f t="shared" si="41"/>
        <v>0</v>
      </c>
      <c r="F106" s="748">
        <f t="shared" si="42"/>
        <v>0</v>
      </c>
      <c r="G106" s="748">
        <f t="shared" si="43"/>
        <v>0</v>
      </c>
      <c r="H106" s="748">
        <f t="shared" si="44"/>
        <v>0</v>
      </c>
      <c r="I106" s="748">
        <f t="shared" si="45"/>
        <v>0</v>
      </c>
      <c r="J106" s="748">
        <f t="shared" si="46"/>
        <v>0</v>
      </c>
      <c r="K106" s="748">
        <f t="shared" si="47"/>
        <v>0</v>
      </c>
      <c r="L106" s="748">
        <f t="shared" si="48"/>
        <v>0</v>
      </c>
      <c r="M106" s="749">
        <f t="shared" si="49"/>
        <v>0</v>
      </c>
      <c r="N106" s="729"/>
    </row>
    <row r="107" spans="1:14" x14ac:dyDescent="0.2">
      <c r="B107" s="747"/>
      <c r="C107" s="748">
        <f t="shared" si="39"/>
        <v>0</v>
      </c>
      <c r="D107" s="748">
        <f t="shared" si="40"/>
        <v>0</v>
      </c>
      <c r="E107" s="748">
        <f t="shared" si="41"/>
        <v>0</v>
      </c>
      <c r="F107" s="748">
        <f t="shared" si="42"/>
        <v>0</v>
      </c>
      <c r="G107" s="748">
        <f t="shared" si="43"/>
        <v>0</v>
      </c>
      <c r="H107" s="748">
        <f t="shared" si="44"/>
        <v>0</v>
      </c>
      <c r="I107" s="748">
        <f t="shared" si="45"/>
        <v>0</v>
      </c>
      <c r="J107" s="748">
        <f t="shared" si="46"/>
        <v>0</v>
      </c>
      <c r="K107" s="748">
        <f t="shared" si="47"/>
        <v>0</v>
      </c>
      <c r="L107" s="748">
        <f t="shared" si="48"/>
        <v>0</v>
      </c>
      <c r="M107" s="749">
        <f t="shared" si="49"/>
        <v>0</v>
      </c>
      <c r="N107" s="729"/>
    </row>
    <row r="108" spans="1:14" ht="13.5" thickBot="1" x14ac:dyDescent="0.25">
      <c r="B108" s="750"/>
      <c r="C108" s="751">
        <f t="shared" si="39"/>
        <v>0</v>
      </c>
      <c r="D108" s="751">
        <f t="shared" si="40"/>
        <v>0</v>
      </c>
      <c r="E108" s="751">
        <f t="shared" si="41"/>
        <v>0</v>
      </c>
      <c r="F108" s="751">
        <f t="shared" si="42"/>
        <v>0</v>
      </c>
      <c r="G108" s="751">
        <f t="shared" si="43"/>
        <v>0</v>
      </c>
      <c r="H108" s="751">
        <f t="shared" si="44"/>
        <v>0</v>
      </c>
      <c r="I108" s="751">
        <f t="shared" si="45"/>
        <v>0</v>
      </c>
      <c r="J108" s="751">
        <f t="shared" si="46"/>
        <v>0</v>
      </c>
      <c r="K108" s="751">
        <f t="shared" si="47"/>
        <v>0</v>
      </c>
      <c r="L108" s="751">
        <f t="shared" si="48"/>
        <v>0</v>
      </c>
      <c r="M108" s="752">
        <f t="shared" si="49"/>
        <v>0</v>
      </c>
      <c r="N108" s="729"/>
    </row>
    <row r="110" spans="1:14" x14ac:dyDescent="0.2">
      <c r="A110" s="275"/>
    </row>
    <row r="111" spans="1:14" x14ac:dyDescent="0.2">
      <c r="B111" s="790" t="s">
        <v>746</v>
      </c>
      <c r="C111" s="722" t="s">
        <v>332</v>
      </c>
      <c r="D111" s="722" t="s">
        <v>223</v>
      </c>
      <c r="E111" s="722" t="s">
        <v>226</v>
      </c>
      <c r="F111" s="722" t="s">
        <v>227</v>
      </c>
      <c r="G111" s="722" t="s">
        <v>228</v>
      </c>
      <c r="H111" s="722" t="s">
        <v>229</v>
      </c>
      <c r="I111" s="722" t="s">
        <v>333</v>
      </c>
      <c r="J111" s="722" t="s">
        <v>334</v>
      </c>
      <c r="K111" s="722" t="s">
        <v>232</v>
      </c>
      <c r="L111" s="722" t="s">
        <v>233</v>
      </c>
      <c r="M111" s="744" t="s">
        <v>234</v>
      </c>
    </row>
    <row r="112" spans="1:14" x14ac:dyDescent="0.2">
      <c r="B112" s="791"/>
      <c r="C112" s="721" t="s">
        <v>78</v>
      </c>
      <c r="D112" s="721" t="s">
        <v>78</v>
      </c>
      <c r="E112" s="721" t="s">
        <v>78</v>
      </c>
      <c r="F112" s="721" t="s">
        <v>78</v>
      </c>
      <c r="G112" s="721" t="s">
        <v>78</v>
      </c>
      <c r="H112" s="721" t="s">
        <v>78</v>
      </c>
      <c r="I112" s="721" t="s">
        <v>78</v>
      </c>
      <c r="J112" s="721" t="s">
        <v>78</v>
      </c>
      <c r="K112" s="721" t="s">
        <v>78</v>
      </c>
      <c r="L112" s="721" t="s">
        <v>78</v>
      </c>
      <c r="M112" s="745" t="s">
        <v>78</v>
      </c>
    </row>
    <row r="113" spans="2:24" ht="41.25" thickBot="1" x14ac:dyDescent="0.25">
      <c r="B113" s="792"/>
      <c r="C113" s="724" t="s">
        <v>326</v>
      </c>
      <c r="D113" s="724" t="s">
        <v>326</v>
      </c>
      <c r="E113" s="724" t="s">
        <v>326</v>
      </c>
      <c r="F113" s="724" t="s">
        <v>326</v>
      </c>
      <c r="G113" s="724" t="s">
        <v>326</v>
      </c>
      <c r="H113" s="724" t="s">
        <v>326</v>
      </c>
      <c r="I113" s="724" t="s">
        <v>326</v>
      </c>
      <c r="J113" s="724" t="s">
        <v>326</v>
      </c>
      <c r="K113" s="724" t="s">
        <v>326</v>
      </c>
      <c r="L113" s="724" t="s">
        <v>326</v>
      </c>
      <c r="M113" s="746" t="s">
        <v>326</v>
      </c>
    </row>
    <row r="114" spans="2:24" x14ac:dyDescent="0.2">
      <c r="B114" s="760" t="s">
        <v>215</v>
      </c>
      <c r="C114" s="729">
        <v>15.823</v>
      </c>
      <c r="D114" s="729">
        <v>14.308999999999999</v>
      </c>
      <c r="E114" s="729">
        <v>16.001999999999999</v>
      </c>
      <c r="F114" s="729">
        <v>12.802</v>
      </c>
      <c r="G114" s="729">
        <v>15.037000000000001</v>
      </c>
      <c r="H114" s="729">
        <v>18.126000000000001</v>
      </c>
      <c r="I114" s="729"/>
      <c r="J114" s="729"/>
      <c r="K114" s="729"/>
      <c r="L114" s="729"/>
      <c r="M114" s="730"/>
    </row>
    <row r="115" spans="2:24" x14ac:dyDescent="0.2">
      <c r="B115" s="728" t="s">
        <v>216</v>
      </c>
      <c r="C115" s="729">
        <v>7.1479999999999997</v>
      </c>
      <c r="D115" s="729">
        <v>6.774</v>
      </c>
      <c r="E115" s="729">
        <v>7.1840000000000002</v>
      </c>
      <c r="F115" s="729">
        <v>5.8540000000000001</v>
      </c>
      <c r="G115" s="729">
        <v>6.2110000000000003</v>
      </c>
      <c r="H115" s="729">
        <v>5.66</v>
      </c>
      <c r="I115" s="729"/>
      <c r="J115" s="729"/>
      <c r="K115" s="729"/>
      <c r="L115" s="729"/>
      <c r="M115" s="730"/>
    </row>
    <row r="116" spans="2:24" x14ac:dyDescent="0.2">
      <c r="B116" s="728" t="s">
        <v>217</v>
      </c>
      <c r="C116" s="729">
        <v>7.827</v>
      </c>
      <c r="D116" s="729">
        <v>7.7510000000000003</v>
      </c>
      <c r="E116" s="729">
        <v>7.9669999999999996</v>
      </c>
      <c r="F116" s="729">
        <v>6.8179999999999996</v>
      </c>
      <c r="G116" s="729">
        <v>7.1379999999999999</v>
      </c>
      <c r="H116" s="729">
        <v>6.0439999999999996</v>
      </c>
      <c r="I116" s="729"/>
      <c r="J116" s="729"/>
      <c r="K116" s="729"/>
      <c r="L116" s="729"/>
      <c r="M116" s="730"/>
    </row>
    <row r="117" spans="2:24" x14ac:dyDescent="0.2">
      <c r="B117" s="728" t="s">
        <v>218</v>
      </c>
      <c r="C117" s="729">
        <v>24.216999999999999</v>
      </c>
      <c r="D117" s="729">
        <v>26.006</v>
      </c>
      <c r="E117" s="729">
        <v>27.099</v>
      </c>
      <c r="F117" s="729">
        <v>23.021999999999998</v>
      </c>
      <c r="G117" s="729">
        <v>25.344999999999999</v>
      </c>
      <c r="H117" s="729">
        <v>21.428000000000001</v>
      </c>
      <c r="I117" s="729"/>
      <c r="J117" s="729"/>
      <c r="K117" s="729"/>
      <c r="L117" s="729"/>
      <c r="M117" s="730"/>
    </row>
    <row r="118" spans="2:24" x14ac:dyDescent="0.2">
      <c r="B118" s="728" t="s">
        <v>219</v>
      </c>
      <c r="C118" s="729">
        <v>26.07</v>
      </c>
      <c r="D118" s="729">
        <v>29.533000000000001</v>
      </c>
      <c r="E118" s="729">
        <v>34.26</v>
      </c>
      <c r="F118" s="729">
        <v>28.213000000000001</v>
      </c>
      <c r="G118" s="729">
        <v>32.892000000000003</v>
      </c>
      <c r="H118" s="729">
        <v>25.420999999999999</v>
      </c>
      <c r="I118" s="729"/>
      <c r="J118" s="729"/>
      <c r="K118" s="729"/>
      <c r="L118" s="729"/>
      <c r="M118" s="730"/>
    </row>
    <row r="119" spans="2:24" x14ac:dyDescent="0.2">
      <c r="B119" s="728" t="s">
        <v>220</v>
      </c>
      <c r="C119" s="729">
        <v>11.183999999999999</v>
      </c>
      <c r="D119" s="729">
        <v>11.804</v>
      </c>
      <c r="E119" s="729">
        <v>14.102</v>
      </c>
      <c r="F119" s="729">
        <v>12.609</v>
      </c>
      <c r="G119" s="729">
        <v>14.068</v>
      </c>
      <c r="H119" s="729">
        <v>9.6280000000000001</v>
      </c>
      <c r="I119" s="729"/>
      <c r="J119" s="729"/>
      <c r="K119" s="729"/>
      <c r="L119" s="729"/>
      <c r="M119" s="730"/>
    </row>
    <row r="120" spans="2:24" x14ac:dyDescent="0.2">
      <c r="B120" s="728" t="s">
        <v>221</v>
      </c>
      <c r="C120" s="729">
        <v>5.2309999999999999</v>
      </c>
      <c r="D120" s="729">
        <v>5.117</v>
      </c>
      <c r="E120" s="729">
        <v>6.048</v>
      </c>
      <c r="F120" s="729">
        <v>6.1109999999999998</v>
      </c>
      <c r="G120" s="729">
        <v>6.2149999999999999</v>
      </c>
      <c r="H120" s="729">
        <v>4.1470000000000002</v>
      </c>
      <c r="I120" s="729"/>
      <c r="J120" s="729"/>
      <c r="K120" s="729"/>
      <c r="L120" s="729"/>
      <c r="M120" s="730"/>
    </row>
    <row r="121" spans="2:24" x14ac:dyDescent="0.2">
      <c r="B121" s="728" t="s">
        <v>222</v>
      </c>
      <c r="C121" s="729">
        <v>2.9470000000000001</v>
      </c>
      <c r="D121" s="729">
        <v>2.573</v>
      </c>
      <c r="E121" s="729">
        <v>3.395</v>
      </c>
      <c r="F121" s="729">
        <v>3.59</v>
      </c>
      <c r="G121" s="729">
        <v>4.1449999999999996</v>
      </c>
      <c r="H121" s="729">
        <v>3.4950000000000001</v>
      </c>
      <c r="I121" s="729"/>
      <c r="J121" s="729"/>
      <c r="K121" s="729"/>
      <c r="L121" s="729"/>
      <c r="M121" s="730"/>
    </row>
    <row r="122" spans="2:24" ht="13.5" thickBot="1" x14ac:dyDescent="0.25">
      <c r="B122" s="766" t="s">
        <v>80</v>
      </c>
      <c r="C122" s="767">
        <v>100.446</v>
      </c>
      <c r="D122" s="767">
        <v>103.867</v>
      </c>
      <c r="E122" s="767">
        <v>116.056</v>
      </c>
      <c r="F122" s="767">
        <v>99.02</v>
      </c>
      <c r="G122" s="767">
        <v>111.05200000000001</v>
      </c>
      <c r="H122" s="767">
        <v>93.95</v>
      </c>
      <c r="I122" s="767"/>
      <c r="J122" s="767"/>
      <c r="K122" s="767"/>
      <c r="L122" s="767"/>
      <c r="M122" s="770"/>
    </row>
    <row r="125" spans="2:24" x14ac:dyDescent="0.2">
      <c r="B125" s="790" t="s">
        <v>746</v>
      </c>
      <c r="C125" s="793" t="s">
        <v>332</v>
      </c>
      <c r="D125" s="794"/>
      <c r="E125" s="793" t="s">
        <v>223</v>
      </c>
      <c r="F125" s="794"/>
      <c r="G125" s="793" t="s">
        <v>226</v>
      </c>
      <c r="H125" s="794"/>
      <c r="I125" s="793" t="s">
        <v>227</v>
      </c>
      <c r="J125" s="794"/>
      <c r="K125" s="793" t="s">
        <v>228</v>
      </c>
      <c r="L125" s="794"/>
      <c r="M125" s="793" t="s">
        <v>229</v>
      </c>
      <c r="N125" s="794"/>
      <c r="O125" s="793" t="s">
        <v>333</v>
      </c>
      <c r="P125" s="794"/>
      <c r="Q125" s="793" t="s">
        <v>334</v>
      </c>
      <c r="R125" s="794"/>
      <c r="S125" s="793" t="s">
        <v>232</v>
      </c>
      <c r="T125" s="794"/>
      <c r="U125" s="793" t="s">
        <v>233</v>
      </c>
      <c r="V125" s="794"/>
      <c r="W125" s="793" t="s">
        <v>234</v>
      </c>
      <c r="X125" s="795"/>
    </row>
    <row r="126" spans="2:24" x14ac:dyDescent="0.2">
      <c r="B126" s="791"/>
      <c r="C126" s="796" t="s">
        <v>79</v>
      </c>
      <c r="D126" s="797"/>
      <c r="E126" s="796" t="s">
        <v>79</v>
      </c>
      <c r="F126" s="797"/>
      <c r="G126" s="796" t="s">
        <v>79</v>
      </c>
      <c r="H126" s="797"/>
      <c r="I126" s="796" t="s">
        <v>79</v>
      </c>
      <c r="J126" s="797"/>
      <c r="K126" s="796" t="s">
        <v>79</v>
      </c>
      <c r="L126" s="797"/>
      <c r="M126" s="796" t="s">
        <v>79</v>
      </c>
      <c r="N126" s="797"/>
      <c r="O126" s="796"/>
      <c r="P126" s="797"/>
      <c r="Q126" s="796"/>
      <c r="R126" s="797"/>
      <c r="S126" s="796"/>
      <c r="T126" s="797"/>
      <c r="U126" s="796"/>
      <c r="V126" s="797"/>
      <c r="W126" s="796"/>
      <c r="X126" s="798"/>
    </row>
    <row r="127" spans="2:24" ht="41.25" thickBot="1" x14ac:dyDescent="0.25">
      <c r="B127" s="792"/>
      <c r="C127" s="724" t="s">
        <v>326</v>
      </c>
      <c r="D127" s="733" t="s">
        <v>82</v>
      </c>
      <c r="E127" s="724" t="s">
        <v>326</v>
      </c>
      <c r="F127" s="734" t="s">
        <v>82</v>
      </c>
      <c r="G127" s="724" t="s">
        <v>326</v>
      </c>
      <c r="H127" s="734" t="s">
        <v>82</v>
      </c>
      <c r="I127" s="724" t="s">
        <v>326</v>
      </c>
      <c r="J127" s="734" t="s">
        <v>82</v>
      </c>
      <c r="K127" s="724" t="s">
        <v>326</v>
      </c>
      <c r="L127" s="734" t="s">
        <v>82</v>
      </c>
      <c r="M127" s="724" t="s">
        <v>326</v>
      </c>
      <c r="N127" s="734" t="s">
        <v>82</v>
      </c>
      <c r="O127" s="724" t="s">
        <v>326</v>
      </c>
      <c r="P127" s="733" t="s">
        <v>82</v>
      </c>
      <c r="Q127" s="724" t="s">
        <v>326</v>
      </c>
      <c r="R127" s="733" t="s">
        <v>82</v>
      </c>
      <c r="S127" s="724" t="s">
        <v>326</v>
      </c>
      <c r="T127" s="733" t="s">
        <v>82</v>
      </c>
      <c r="U127" s="724" t="s">
        <v>326</v>
      </c>
      <c r="V127" s="733" t="s">
        <v>82</v>
      </c>
      <c r="W127" s="724" t="s">
        <v>326</v>
      </c>
      <c r="X127" s="733" t="s">
        <v>82</v>
      </c>
    </row>
    <row r="128" spans="2:24" x14ac:dyDescent="0.2">
      <c r="B128" s="760" t="s">
        <v>215</v>
      </c>
      <c r="C128" s="726">
        <v>44.212000000000003</v>
      </c>
      <c r="D128" s="735">
        <v>11.11</v>
      </c>
      <c r="E128" s="726">
        <v>30.23</v>
      </c>
      <c r="F128" s="735">
        <v>10.6</v>
      </c>
      <c r="G128" s="726">
        <v>25.788</v>
      </c>
      <c r="H128" s="735">
        <v>12.93</v>
      </c>
      <c r="I128" s="726">
        <v>22.902000000000001</v>
      </c>
      <c r="J128" s="735">
        <v>14.89</v>
      </c>
      <c r="K128" s="726">
        <v>21.702000000000002</v>
      </c>
      <c r="L128" s="735">
        <v>16.37</v>
      </c>
      <c r="M128" s="726">
        <v>29.294</v>
      </c>
      <c r="N128" s="735">
        <v>14.82</v>
      </c>
      <c r="O128" s="726"/>
      <c r="P128" s="735"/>
      <c r="Q128" s="726"/>
      <c r="R128" s="735"/>
      <c r="S128" s="726"/>
      <c r="T128" s="735"/>
      <c r="U128" s="726"/>
      <c r="V128" s="735"/>
      <c r="W128" s="726"/>
      <c r="X128" s="736"/>
    </row>
    <row r="129" spans="2:24" x14ac:dyDescent="0.2">
      <c r="B129" s="728" t="s">
        <v>216</v>
      </c>
      <c r="C129" s="729">
        <v>17.948</v>
      </c>
      <c r="D129" s="737">
        <v>12.22</v>
      </c>
      <c r="E129" s="729">
        <v>15.698</v>
      </c>
      <c r="F129" s="737">
        <v>11.85</v>
      </c>
      <c r="G129" s="729">
        <v>13.752000000000001</v>
      </c>
      <c r="H129" s="737">
        <v>14.59</v>
      </c>
      <c r="I129" s="729">
        <v>11.835000000000001</v>
      </c>
      <c r="J129" s="737">
        <v>16.97</v>
      </c>
      <c r="K129" s="729">
        <v>8.7360000000000007</v>
      </c>
      <c r="L129" s="737">
        <v>20.29</v>
      </c>
      <c r="M129" s="729">
        <v>10.471</v>
      </c>
      <c r="N129" s="737">
        <v>23.32</v>
      </c>
      <c r="O129" s="729"/>
      <c r="P129" s="737"/>
      <c r="Q129" s="729"/>
      <c r="R129" s="737"/>
      <c r="S129" s="729"/>
      <c r="T129" s="737"/>
      <c r="U129" s="729"/>
      <c r="V129" s="737"/>
      <c r="W129" s="729"/>
      <c r="X129" s="738"/>
    </row>
    <row r="130" spans="2:24" x14ac:dyDescent="0.2">
      <c r="B130" s="728" t="s">
        <v>217</v>
      </c>
      <c r="C130" s="729">
        <v>20.533999999999999</v>
      </c>
      <c r="D130" s="737">
        <v>12.83</v>
      </c>
      <c r="E130" s="729">
        <v>19.366</v>
      </c>
      <c r="F130" s="737">
        <v>12.88</v>
      </c>
      <c r="G130" s="729">
        <v>17.742000000000001</v>
      </c>
      <c r="H130" s="737">
        <v>15.78</v>
      </c>
      <c r="I130" s="729">
        <v>15.933999999999999</v>
      </c>
      <c r="J130" s="737">
        <v>18.16</v>
      </c>
      <c r="K130" s="729">
        <v>10.467000000000001</v>
      </c>
      <c r="L130" s="737">
        <v>19.37</v>
      </c>
      <c r="M130" s="729">
        <v>12.085000000000001</v>
      </c>
      <c r="N130" s="737">
        <v>25.74</v>
      </c>
      <c r="O130" s="729"/>
      <c r="P130" s="737"/>
      <c r="Q130" s="729"/>
      <c r="R130" s="737"/>
      <c r="S130" s="729"/>
      <c r="T130" s="737"/>
      <c r="U130" s="729"/>
      <c r="V130" s="737"/>
      <c r="W130" s="729"/>
      <c r="X130" s="738"/>
    </row>
    <row r="131" spans="2:24" x14ac:dyDescent="0.2">
      <c r="B131" s="728" t="s">
        <v>218</v>
      </c>
      <c r="C131" s="729">
        <v>69.203000000000003</v>
      </c>
      <c r="D131" s="737">
        <v>14.15</v>
      </c>
      <c r="E131" s="729">
        <v>81.38</v>
      </c>
      <c r="F131" s="737">
        <v>15.47</v>
      </c>
      <c r="G131" s="729">
        <v>78.385000000000005</v>
      </c>
      <c r="H131" s="737">
        <v>15.31</v>
      </c>
      <c r="I131" s="729">
        <v>73.986999999999995</v>
      </c>
      <c r="J131" s="737">
        <v>17.77</v>
      </c>
      <c r="K131" s="729">
        <v>46.012999999999998</v>
      </c>
      <c r="L131" s="737">
        <v>18.87</v>
      </c>
      <c r="M131" s="729">
        <v>43.155999999999999</v>
      </c>
      <c r="N131" s="737">
        <v>24.41</v>
      </c>
      <c r="O131" s="729"/>
      <c r="P131" s="737"/>
      <c r="Q131" s="729"/>
      <c r="R131" s="737"/>
      <c r="S131" s="729"/>
      <c r="T131" s="737"/>
      <c r="U131" s="729"/>
      <c r="V131" s="737"/>
      <c r="W131" s="729"/>
      <c r="X131" s="738"/>
    </row>
    <row r="132" spans="2:24" x14ac:dyDescent="0.2">
      <c r="B132" s="728" t="s">
        <v>219</v>
      </c>
      <c r="C132" s="729">
        <v>75.125</v>
      </c>
      <c r="D132" s="737">
        <v>13.37</v>
      </c>
      <c r="E132" s="729">
        <v>117.041</v>
      </c>
      <c r="F132" s="737">
        <v>20.61</v>
      </c>
      <c r="G132" s="729">
        <v>97.135999999999996</v>
      </c>
      <c r="H132" s="737">
        <v>12.03</v>
      </c>
      <c r="I132" s="729">
        <v>117.845</v>
      </c>
      <c r="J132" s="737">
        <v>21.34</v>
      </c>
      <c r="K132" s="729">
        <v>72.778000000000006</v>
      </c>
      <c r="L132" s="737">
        <v>15.56</v>
      </c>
      <c r="M132" s="729">
        <v>54.735999999999997</v>
      </c>
      <c r="N132" s="737">
        <v>19.22</v>
      </c>
      <c r="O132" s="729"/>
      <c r="P132" s="737"/>
      <c r="Q132" s="729"/>
      <c r="R132" s="737"/>
      <c r="S132" s="729"/>
      <c r="T132" s="737"/>
      <c r="U132" s="729"/>
      <c r="V132" s="737"/>
      <c r="W132" s="729"/>
      <c r="X132" s="738"/>
    </row>
    <row r="133" spans="2:24" x14ac:dyDescent="0.2">
      <c r="B133" s="728" t="s">
        <v>220</v>
      </c>
      <c r="C133" s="729">
        <v>26.788</v>
      </c>
      <c r="D133" s="737">
        <v>16.62</v>
      </c>
      <c r="E133" s="729">
        <v>40.445999999999998</v>
      </c>
      <c r="F133" s="737">
        <v>20.53</v>
      </c>
      <c r="G133" s="729">
        <v>35.685000000000002</v>
      </c>
      <c r="H133" s="737">
        <v>15.31</v>
      </c>
      <c r="I133" s="729">
        <v>50.661999999999999</v>
      </c>
      <c r="J133" s="737">
        <v>21.07</v>
      </c>
      <c r="K133" s="729">
        <v>31.992999999999999</v>
      </c>
      <c r="L133" s="737">
        <v>14.9</v>
      </c>
      <c r="M133" s="729">
        <v>24.867999999999999</v>
      </c>
      <c r="N133" s="737">
        <v>19.39</v>
      </c>
      <c r="O133" s="729"/>
      <c r="P133" s="737"/>
      <c r="Q133" s="729"/>
      <c r="R133" s="737"/>
      <c r="S133" s="729"/>
      <c r="T133" s="737"/>
      <c r="U133" s="729"/>
      <c r="V133" s="737"/>
      <c r="W133" s="729"/>
      <c r="X133" s="738"/>
    </row>
    <row r="134" spans="2:24" x14ac:dyDescent="0.2">
      <c r="B134" s="728" t="s">
        <v>221</v>
      </c>
      <c r="C134" s="729">
        <v>11</v>
      </c>
      <c r="D134" s="737">
        <v>21.86</v>
      </c>
      <c r="E134" s="729">
        <v>10.734999999999999</v>
      </c>
      <c r="F134" s="737">
        <v>15.16</v>
      </c>
      <c r="G134" s="729">
        <v>15.557</v>
      </c>
      <c r="H134" s="737">
        <v>19.899999999999999</v>
      </c>
      <c r="I134" s="729">
        <v>20.466000000000001</v>
      </c>
      <c r="J134" s="737">
        <v>19.54</v>
      </c>
      <c r="K134" s="729">
        <v>13.163</v>
      </c>
      <c r="L134" s="737">
        <v>15.5</v>
      </c>
      <c r="M134" s="729">
        <v>11.987</v>
      </c>
      <c r="N134" s="737">
        <v>23.72</v>
      </c>
      <c r="O134" s="729"/>
      <c r="P134" s="737"/>
      <c r="Q134" s="729"/>
      <c r="R134" s="737"/>
      <c r="S134" s="729"/>
      <c r="T134" s="737"/>
      <c r="U134" s="729"/>
      <c r="V134" s="737"/>
      <c r="W134" s="729"/>
      <c r="X134" s="738"/>
    </row>
    <row r="135" spans="2:24" x14ac:dyDescent="0.2">
      <c r="B135" s="728" t="s">
        <v>222</v>
      </c>
      <c r="C135" s="729">
        <v>8.4359999999999999</v>
      </c>
      <c r="D135" s="737">
        <v>31.82</v>
      </c>
      <c r="E135" s="729">
        <v>7.9130000000000003</v>
      </c>
      <c r="F135" s="737">
        <v>20.84</v>
      </c>
      <c r="G135" s="729">
        <v>13.693</v>
      </c>
      <c r="H135" s="737">
        <v>26.95</v>
      </c>
      <c r="I135" s="729">
        <v>15.752000000000001</v>
      </c>
      <c r="J135" s="737">
        <v>27.25</v>
      </c>
      <c r="K135" s="729">
        <v>14.180999999999999</v>
      </c>
      <c r="L135" s="737">
        <v>26.37</v>
      </c>
      <c r="M135" s="729">
        <v>15.335000000000001</v>
      </c>
      <c r="N135" s="737">
        <v>29.94</v>
      </c>
      <c r="O135" s="729"/>
      <c r="P135" s="737"/>
      <c r="Q135" s="729"/>
      <c r="R135" s="737"/>
      <c r="S135" s="729"/>
      <c r="T135" s="737"/>
      <c r="U135" s="729"/>
      <c r="V135" s="737"/>
      <c r="W135" s="729"/>
      <c r="X135" s="738"/>
    </row>
    <row r="136" spans="2:24" ht="13.5" thickBot="1" x14ac:dyDescent="0.25">
      <c r="B136" s="766" t="s">
        <v>80</v>
      </c>
      <c r="C136" s="767">
        <v>273.24700000000001</v>
      </c>
      <c r="D136" s="768">
        <v>10.98</v>
      </c>
      <c r="E136" s="767">
        <v>322.80900000000003</v>
      </c>
      <c r="F136" s="768">
        <v>15.41</v>
      </c>
      <c r="G136" s="767">
        <v>297.791</v>
      </c>
      <c r="H136" s="768">
        <v>11.33</v>
      </c>
      <c r="I136" s="767">
        <v>329.38299999999998</v>
      </c>
      <c r="J136" s="768">
        <v>17.11</v>
      </c>
      <c r="K136" s="767">
        <v>219.03200000000001</v>
      </c>
      <c r="L136" s="768">
        <v>13.09</v>
      </c>
      <c r="M136" s="767">
        <v>201.93100000000001</v>
      </c>
      <c r="N136" s="768">
        <v>15.73</v>
      </c>
      <c r="O136" s="767"/>
      <c r="P136" s="768"/>
      <c r="Q136" s="767"/>
      <c r="R136" s="768"/>
      <c r="S136" s="767"/>
      <c r="T136" s="768"/>
      <c r="U136" s="767"/>
      <c r="V136" s="768"/>
      <c r="W136" s="767"/>
      <c r="X136" s="769"/>
    </row>
    <row r="139" spans="2:24" x14ac:dyDescent="0.2">
      <c r="B139" s="790" t="s">
        <v>746</v>
      </c>
      <c r="C139" s="722" t="s">
        <v>332</v>
      </c>
      <c r="D139" s="722" t="s">
        <v>223</v>
      </c>
      <c r="E139" s="722" t="s">
        <v>226</v>
      </c>
      <c r="F139" s="722" t="s">
        <v>227</v>
      </c>
      <c r="G139" s="722" t="s">
        <v>228</v>
      </c>
      <c r="H139" s="722" t="s">
        <v>229</v>
      </c>
      <c r="I139" s="722" t="s">
        <v>333</v>
      </c>
      <c r="J139" s="722" t="s">
        <v>334</v>
      </c>
      <c r="K139" s="722" t="s">
        <v>232</v>
      </c>
      <c r="L139" s="722" t="s">
        <v>233</v>
      </c>
      <c r="M139" s="722" t="s">
        <v>234</v>
      </c>
      <c r="N139" s="741"/>
    </row>
    <row r="140" spans="2:24" x14ac:dyDescent="0.2">
      <c r="B140" s="791"/>
      <c r="C140" s="721" t="s">
        <v>309</v>
      </c>
      <c r="D140" s="721" t="s">
        <v>309</v>
      </c>
      <c r="E140" s="721" t="s">
        <v>309</v>
      </c>
      <c r="F140" s="721" t="s">
        <v>309</v>
      </c>
      <c r="G140" s="721" t="s">
        <v>309</v>
      </c>
      <c r="H140" s="721" t="s">
        <v>309</v>
      </c>
      <c r="I140" s="721" t="s">
        <v>309</v>
      </c>
      <c r="J140" s="721" t="s">
        <v>309</v>
      </c>
      <c r="K140" s="721" t="s">
        <v>309</v>
      </c>
      <c r="L140" s="721" t="s">
        <v>309</v>
      </c>
      <c r="M140" s="723" t="s">
        <v>309</v>
      </c>
      <c r="N140" s="742"/>
    </row>
    <row r="141" spans="2:24" ht="41.25" thickBot="1" x14ac:dyDescent="0.25">
      <c r="B141" s="792"/>
      <c r="C141" s="724" t="s">
        <v>326</v>
      </c>
      <c r="D141" s="724" t="s">
        <v>326</v>
      </c>
      <c r="E141" s="724" t="s">
        <v>326</v>
      </c>
      <c r="F141" s="724" t="s">
        <v>326</v>
      </c>
      <c r="G141" s="724" t="s">
        <v>326</v>
      </c>
      <c r="H141" s="724" t="s">
        <v>326</v>
      </c>
      <c r="I141" s="724" t="s">
        <v>326</v>
      </c>
      <c r="J141" s="724" t="s">
        <v>326</v>
      </c>
      <c r="K141" s="724" t="s">
        <v>326</v>
      </c>
      <c r="L141" s="724" t="s">
        <v>326</v>
      </c>
      <c r="M141" s="724" t="s">
        <v>326</v>
      </c>
      <c r="N141" s="743"/>
    </row>
    <row r="142" spans="2:24" x14ac:dyDescent="0.2">
      <c r="B142" s="762" t="s">
        <v>215</v>
      </c>
      <c r="C142" s="748">
        <f t="shared" ref="C142:C149" si="50">C128</f>
        <v>44.212000000000003</v>
      </c>
      <c r="D142" s="748">
        <f t="shared" ref="D142:D149" si="51">E128</f>
        <v>30.23</v>
      </c>
      <c r="E142" s="748">
        <f t="shared" ref="E142:E149" si="52">G128</f>
        <v>25.788</v>
      </c>
      <c r="F142" s="748">
        <f t="shared" ref="F142:F149" si="53">I128</f>
        <v>22.902000000000001</v>
      </c>
      <c r="G142" s="748">
        <f t="shared" ref="G142:G149" si="54">K128</f>
        <v>21.702000000000002</v>
      </c>
      <c r="H142" s="748">
        <f t="shared" ref="H142:H150" si="55">M128</f>
        <v>29.294</v>
      </c>
      <c r="I142" s="748">
        <f t="shared" ref="I142:I149" si="56">O128</f>
        <v>0</v>
      </c>
      <c r="J142" s="748">
        <f t="shared" ref="J142:J149" si="57">Q128</f>
        <v>0</v>
      </c>
      <c r="K142" s="748">
        <f t="shared" ref="K142:K149" si="58">S128</f>
        <v>0</v>
      </c>
      <c r="L142" s="748">
        <f t="shared" ref="L142:L149" si="59">U128</f>
        <v>0</v>
      </c>
      <c r="M142" s="749">
        <f t="shared" ref="M142:M149" si="60">W128</f>
        <v>0</v>
      </c>
      <c r="N142" s="726"/>
    </row>
    <row r="143" spans="2:24" x14ac:dyDescent="0.2">
      <c r="B143" s="747" t="s">
        <v>216</v>
      </c>
      <c r="C143" s="748">
        <f t="shared" si="50"/>
        <v>17.948</v>
      </c>
      <c r="D143" s="748">
        <f t="shared" si="51"/>
        <v>15.698</v>
      </c>
      <c r="E143" s="748">
        <f t="shared" si="52"/>
        <v>13.752000000000001</v>
      </c>
      <c r="F143" s="748">
        <f t="shared" si="53"/>
        <v>11.835000000000001</v>
      </c>
      <c r="G143" s="748">
        <f t="shared" si="54"/>
        <v>8.7360000000000007</v>
      </c>
      <c r="H143" s="748">
        <f t="shared" si="55"/>
        <v>10.471</v>
      </c>
      <c r="I143" s="748">
        <f t="shared" si="56"/>
        <v>0</v>
      </c>
      <c r="J143" s="748">
        <f t="shared" si="57"/>
        <v>0</v>
      </c>
      <c r="K143" s="748">
        <f t="shared" si="58"/>
        <v>0</v>
      </c>
      <c r="L143" s="748">
        <f t="shared" si="59"/>
        <v>0</v>
      </c>
      <c r="M143" s="749">
        <f t="shared" si="60"/>
        <v>0</v>
      </c>
      <c r="N143" s="729"/>
    </row>
    <row r="144" spans="2:24" x14ac:dyDescent="0.2">
      <c r="B144" s="747" t="s">
        <v>217</v>
      </c>
      <c r="C144" s="748">
        <f t="shared" si="50"/>
        <v>20.533999999999999</v>
      </c>
      <c r="D144" s="748">
        <f t="shared" si="51"/>
        <v>19.366</v>
      </c>
      <c r="E144" s="748">
        <f t="shared" si="52"/>
        <v>17.742000000000001</v>
      </c>
      <c r="F144" s="748">
        <f t="shared" si="53"/>
        <v>15.933999999999999</v>
      </c>
      <c r="G144" s="748">
        <f t="shared" si="54"/>
        <v>10.467000000000001</v>
      </c>
      <c r="H144" s="748">
        <f t="shared" si="55"/>
        <v>12.085000000000001</v>
      </c>
      <c r="I144" s="748">
        <f t="shared" si="56"/>
        <v>0</v>
      </c>
      <c r="J144" s="748">
        <f t="shared" si="57"/>
        <v>0</v>
      </c>
      <c r="K144" s="748">
        <f t="shared" si="58"/>
        <v>0</v>
      </c>
      <c r="L144" s="748">
        <f t="shared" si="59"/>
        <v>0</v>
      </c>
      <c r="M144" s="749">
        <f t="shared" si="60"/>
        <v>0</v>
      </c>
      <c r="N144" s="729"/>
    </row>
    <row r="145" spans="2:14" x14ac:dyDescent="0.2">
      <c r="B145" s="747" t="s">
        <v>218</v>
      </c>
      <c r="C145" s="748">
        <f t="shared" si="50"/>
        <v>69.203000000000003</v>
      </c>
      <c r="D145" s="748">
        <f t="shared" si="51"/>
        <v>81.38</v>
      </c>
      <c r="E145" s="748">
        <f t="shared" si="52"/>
        <v>78.385000000000005</v>
      </c>
      <c r="F145" s="748">
        <f t="shared" si="53"/>
        <v>73.986999999999995</v>
      </c>
      <c r="G145" s="748">
        <f t="shared" si="54"/>
        <v>46.012999999999998</v>
      </c>
      <c r="H145" s="748">
        <f t="shared" si="55"/>
        <v>43.155999999999999</v>
      </c>
      <c r="I145" s="748">
        <f t="shared" si="56"/>
        <v>0</v>
      </c>
      <c r="J145" s="748">
        <f t="shared" si="57"/>
        <v>0</v>
      </c>
      <c r="K145" s="748">
        <f t="shared" si="58"/>
        <v>0</v>
      </c>
      <c r="L145" s="748">
        <f t="shared" si="59"/>
        <v>0</v>
      </c>
      <c r="M145" s="749">
        <f t="shared" si="60"/>
        <v>0</v>
      </c>
      <c r="N145" s="729"/>
    </row>
    <row r="146" spans="2:14" x14ac:dyDescent="0.2">
      <c r="B146" s="747" t="s">
        <v>219</v>
      </c>
      <c r="C146" s="748">
        <f t="shared" si="50"/>
        <v>75.125</v>
      </c>
      <c r="D146" s="748">
        <f t="shared" si="51"/>
        <v>117.041</v>
      </c>
      <c r="E146" s="748">
        <f t="shared" si="52"/>
        <v>97.135999999999996</v>
      </c>
      <c r="F146" s="748">
        <f t="shared" si="53"/>
        <v>117.845</v>
      </c>
      <c r="G146" s="748">
        <f t="shared" si="54"/>
        <v>72.778000000000006</v>
      </c>
      <c r="H146" s="748">
        <f t="shared" si="55"/>
        <v>54.735999999999997</v>
      </c>
      <c r="I146" s="748">
        <f t="shared" si="56"/>
        <v>0</v>
      </c>
      <c r="J146" s="748">
        <f t="shared" si="57"/>
        <v>0</v>
      </c>
      <c r="K146" s="748">
        <f t="shared" si="58"/>
        <v>0</v>
      </c>
      <c r="L146" s="748">
        <f t="shared" si="59"/>
        <v>0</v>
      </c>
      <c r="M146" s="749">
        <f t="shared" si="60"/>
        <v>0</v>
      </c>
      <c r="N146" s="729"/>
    </row>
    <row r="147" spans="2:14" x14ac:dyDescent="0.2">
      <c r="B147" s="747" t="s">
        <v>220</v>
      </c>
      <c r="C147" s="748">
        <f t="shared" si="50"/>
        <v>26.788</v>
      </c>
      <c r="D147" s="748">
        <f t="shared" si="51"/>
        <v>40.445999999999998</v>
      </c>
      <c r="E147" s="748">
        <f t="shared" si="52"/>
        <v>35.685000000000002</v>
      </c>
      <c r="F147" s="748">
        <f t="shared" si="53"/>
        <v>50.661999999999999</v>
      </c>
      <c r="G147" s="748">
        <f t="shared" si="54"/>
        <v>31.992999999999999</v>
      </c>
      <c r="H147" s="748">
        <f t="shared" si="55"/>
        <v>24.867999999999999</v>
      </c>
      <c r="I147" s="748">
        <f t="shared" si="56"/>
        <v>0</v>
      </c>
      <c r="J147" s="748">
        <f t="shared" si="57"/>
        <v>0</v>
      </c>
      <c r="K147" s="748">
        <f t="shared" si="58"/>
        <v>0</v>
      </c>
      <c r="L147" s="748">
        <f t="shared" si="59"/>
        <v>0</v>
      </c>
      <c r="M147" s="749">
        <f t="shared" si="60"/>
        <v>0</v>
      </c>
      <c r="N147" s="729"/>
    </row>
    <row r="148" spans="2:14" x14ac:dyDescent="0.2">
      <c r="B148" s="747" t="s">
        <v>221</v>
      </c>
      <c r="C148" s="748">
        <f t="shared" si="50"/>
        <v>11</v>
      </c>
      <c r="D148" s="748">
        <f t="shared" si="51"/>
        <v>10.734999999999999</v>
      </c>
      <c r="E148" s="748">
        <f t="shared" si="52"/>
        <v>15.557</v>
      </c>
      <c r="F148" s="748">
        <f t="shared" si="53"/>
        <v>20.466000000000001</v>
      </c>
      <c r="G148" s="748">
        <f t="shared" si="54"/>
        <v>13.163</v>
      </c>
      <c r="H148" s="748">
        <f t="shared" si="55"/>
        <v>11.987</v>
      </c>
      <c r="I148" s="748">
        <f t="shared" si="56"/>
        <v>0</v>
      </c>
      <c r="J148" s="748">
        <f t="shared" si="57"/>
        <v>0</v>
      </c>
      <c r="K148" s="748">
        <f t="shared" si="58"/>
        <v>0</v>
      </c>
      <c r="L148" s="748">
        <f t="shared" si="59"/>
        <v>0</v>
      </c>
      <c r="M148" s="749">
        <f t="shared" si="60"/>
        <v>0</v>
      </c>
      <c r="N148" s="729"/>
    </row>
    <row r="149" spans="2:14" x14ac:dyDescent="0.2">
      <c r="B149" s="747" t="s">
        <v>222</v>
      </c>
      <c r="C149" s="748">
        <f t="shared" si="50"/>
        <v>8.4359999999999999</v>
      </c>
      <c r="D149" s="748">
        <f t="shared" si="51"/>
        <v>7.9130000000000003</v>
      </c>
      <c r="E149" s="748">
        <f t="shared" si="52"/>
        <v>13.693</v>
      </c>
      <c r="F149" s="748">
        <f t="shared" si="53"/>
        <v>15.752000000000001</v>
      </c>
      <c r="G149" s="748">
        <f t="shared" si="54"/>
        <v>14.180999999999999</v>
      </c>
      <c r="H149" s="748">
        <f t="shared" si="55"/>
        <v>15.335000000000001</v>
      </c>
      <c r="I149" s="748">
        <f t="shared" si="56"/>
        <v>0</v>
      </c>
      <c r="J149" s="748">
        <f t="shared" si="57"/>
        <v>0</v>
      </c>
      <c r="K149" s="748">
        <f t="shared" si="58"/>
        <v>0</v>
      </c>
      <c r="L149" s="748">
        <f t="shared" si="59"/>
        <v>0</v>
      </c>
      <c r="M149" s="749">
        <f t="shared" si="60"/>
        <v>0</v>
      </c>
      <c r="N149" s="729"/>
    </row>
    <row r="150" spans="2:14" ht="13.5" thickBot="1" x14ac:dyDescent="0.25">
      <c r="B150" s="763" t="s">
        <v>80</v>
      </c>
      <c r="C150" s="764">
        <f t="shared" ref="C150" si="61">C136</f>
        <v>273.24700000000001</v>
      </c>
      <c r="D150" s="764">
        <f t="shared" ref="D150" si="62">E136</f>
        <v>322.80900000000003</v>
      </c>
      <c r="E150" s="764">
        <f t="shared" ref="E150" si="63">G136</f>
        <v>297.791</v>
      </c>
      <c r="F150" s="764">
        <f t="shared" ref="F150" si="64">I136</f>
        <v>329.38299999999998</v>
      </c>
      <c r="G150" s="764">
        <f t="shared" ref="G150" si="65">K136</f>
        <v>219.03200000000001</v>
      </c>
      <c r="H150" s="764">
        <f t="shared" si="55"/>
        <v>201.93100000000001</v>
      </c>
      <c r="I150" s="764">
        <f t="shared" ref="I150" si="66">O136</f>
        <v>0</v>
      </c>
      <c r="J150" s="764">
        <f t="shared" ref="J150" si="67">Q136</f>
        <v>0</v>
      </c>
      <c r="K150" s="764">
        <f t="shared" ref="K150" si="68">S136</f>
        <v>0</v>
      </c>
      <c r="L150" s="764">
        <f t="shared" ref="L150" si="69">U136</f>
        <v>0</v>
      </c>
      <c r="M150" s="765">
        <f t="shared" ref="M150" si="70">W136</f>
        <v>0</v>
      </c>
      <c r="N150" s="729"/>
    </row>
    <row r="153" spans="2:14" x14ac:dyDescent="0.2">
      <c r="B153" s="790" t="s">
        <v>746</v>
      </c>
      <c r="C153" s="722" t="s">
        <v>332</v>
      </c>
      <c r="D153" s="722" t="s">
        <v>223</v>
      </c>
      <c r="E153" s="722" t="s">
        <v>226</v>
      </c>
      <c r="F153" s="722" t="s">
        <v>227</v>
      </c>
      <c r="G153" s="722" t="s">
        <v>228</v>
      </c>
      <c r="H153" s="722" t="s">
        <v>229</v>
      </c>
      <c r="I153" s="722" t="s">
        <v>333</v>
      </c>
      <c r="J153" s="722" t="s">
        <v>334</v>
      </c>
      <c r="K153" s="722" t="s">
        <v>232</v>
      </c>
      <c r="L153" s="722" t="s">
        <v>233</v>
      </c>
      <c r="M153" s="722" t="s">
        <v>234</v>
      </c>
      <c r="N153" s="741"/>
    </row>
    <row r="154" spans="2:14" x14ac:dyDescent="0.2">
      <c r="B154" s="791"/>
      <c r="C154" s="721" t="s">
        <v>485</v>
      </c>
      <c r="D154" s="721" t="s">
        <v>485</v>
      </c>
      <c r="E154" s="721" t="s">
        <v>485</v>
      </c>
      <c r="F154" s="721" t="s">
        <v>485</v>
      </c>
      <c r="G154" s="721" t="s">
        <v>485</v>
      </c>
      <c r="H154" s="721" t="s">
        <v>485</v>
      </c>
      <c r="I154" s="721" t="s">
        <v>485</v>
      </c>
      <c r="J154" s="721" t="s">
        <v>485</v>
      </c>
      <c r="K154" s="721" t="s">
        <v>485</v>
      </c>
      <c r="L154" s="721" t="s">
        <v>485</v>
      </c>
      <c r="M154" s="723" t="s">
        <v>485</v>
      </c>
      <c r="N154" s="742"/>
    </row>
    <row r="155" spans="2:14" ht="41.25" thickBot="1" x14ac:dyDescent="0.25">
      <c r="B155" s="792"/>
      <c r="C155" s="724" t="s">
        <v>326</v>
      </c>
      <c r="D155" s="724" t="s">
        <v>326</v>
      </c>
      <c r="E155" s="724" t="s">
        <v>326</v>
      </c>
      <c r="F155" s="724" t="s">
        <v>326</v>
      </c>
      <c r="G155" s="724" t="s">
        <v>326</v>
      </c>
      <c r="H155" s="724" t="s">
        <v>326</v>
      </c>
      <c r="I155" s="724" t="s">
        <v>326</v>
      </c>
      <c r="J155" s="724" t="s">
        <v>326</v>
      </c>
      <c r="K155" s="724" t="s">
        <v>326</v>
      </c>
      <c r="L155" s="724" t="s">
        <v>326</v>
      </c>
      <c r="M155" s="724" t="s">
        <v>326</v>
      </c>
      <c r="N155" s="743"/>
    </row>
    <row r="156" spans="2:14" x14ac:dyDescent="0.2">
      <c r="B156" s="762" t="s">
        <v>215</v>
      </c>
      <c r="C156" s="748">
        <f t="shared" ref="C156:C164" si="71">SUM(C114,C128)</f>
        <v>60.035000000000004</v>
      </c>
      <c r="D156" s="748">
        <f t="shared" ref="D156:D164" si="72">SUM(D114,E128)</f>
        <v>44.539000000000001</v>
      </c>
      <c r="E156" s="748">
        <f t="shared" ref="E156:E164" si="73">SUM(E114,G128)</f>
        <v>41.79</v>
      </c>
      <c r="F156" s="748">
        <f t="shared" ref="F156:F164" si="74">SUM(F114,I128)</f>
        <v>35.704000000000001</v>
      </c>
      <c r="G156" s="748">
        <f t="shared" ref="G156:G164" si="75">SUM(G114,K128)</f>
        <v>36.739000000000004</v>
      </c>
      <c r="H156" s="748">
        <f t="shared" ref="H156:H164" si="76">SUM(H114,M128)</f>
        <v>47.42</v>
      </c>
      <c r="I156" s="748">
        <f t="shared" ref="I156:I164" si="77">SUM(I114,O128)</f>
        <v>0</v>
      </c>
      <c r="J156" s="748">
        <f t="shared" ref="J156:J164" si="78">SUM(J114,Q128)</f>
        <v>0</v>
      </c>
      <c r="K156" s="748">
        <f t="shared" ref="K156:K164" si="79">SUM(K114,S128)</f>
        <v>0</v>
      </c>
      <c r="L156" s="748">
        <f t="shared" ref="L156:L164" si="80">SUM(L114,U128)</f>
        <v>0</v>
      </c>
      <c r="M156" s="749">
        <f t="shared" ref="M156:M164" si="81">SUM(M114,W128)</f>
        <v>0</v>
      </c>
      <c r="N156" s="726"/>
    </row>
    <row r="157" spans="2:14" x14ac:dyDescent="0.2">
      <c r="B157" s="747" t="s">
        <v>216</v>
      </c>
      <c r="C157" s="748">
        <f t="shared" si="71"/>
        <v>25.096</v>
      </c>
      <c r="D157" s="748">
        <f t="shared" si="72"/>
        <v>22.472000000000001</v>
      </c>
      <c r="E157" s="748">
        <f t="shared" si="73"/>
        <v>20.936</v>
      </c>
      <c r="F157" s="748">
        <f t="shared" si="74"/>
        <v>17.689</v>
      </c>
      <c r="G157" s="748">
        <f t="shared" si="75"/>
        <v>14.947000000000001</v>
      </c>
      <c r="H157" s="748">
        <f t="shared" si="76"/>
        <v>16.131</v>
      </c>
      <c r="I157" s="748">
        <f t="shared" si="77"/>
        <v>0</v>
      </c>
      <c r="J157" s="748">
        <f t="shared" si="78"/>
        <v>0</v>
      </c>
      <c r="K157" s="748">
        <f t="shared" si="79"/>
        <v>0</v>
      </c>
      <c r="L157" s="748">
        <f t="shared" si="80"/>
        <v>0</v>
      </c>
      <c r="M157" s="749">
        <f t="shared" si="81"/>
        <v>0</v>
      </c>
      <c r="N157" s="729"/>
    </row>
    <row r="158" spans="2:14" x14ac:dyDescent="0.2">
      <c r="B158" s="747" t="s">
        <v>217</v>
      </c>
      <c r="C158" s="748">
        <f t="shared" si="71"/>
        <v>28.360999999999997</v>
      </c>
      <c r="D158" s="748">
        <f t="shared" si="72"/>
        <v>27.117000000000001</v>
      </c>
      <c r="E158" s="748">
        <f t="shared" si="73"/>
        <v>25.709</v>
      </c>
      <c r="F158" s="748">
        <f t="shared" si="74"/>
        <v>22.751999999999999</v>
      </c>
      <c r="G158" s="748">
        <f t="shared" si="75"/>
        <v>17.605</v>
      </c>
      <c r="H158" s="748">
        <f t="shared" si="76"/>
        <v>18.129000000000001</v>
      </c>
      <c r="I158" s="748">
        <f t="shared" si="77"/>
        <v>0</v>
      </c>
      <c r="J158" s="748">
        <f t="shared" si="78"/>
        <v>0</v>
      </c>
      <c r="K158" s="748">
        <f t="shared" si="79"/>
        <v>0</v>
      </c>
      <c r="L158" s="748">
        <f t="shared" si="80"/>
        <v>0</v>
      </c>
      <c r="M158" s="749">
        <f t="shared" si="81"/>
        <v>0</v>
      </c>
      <c r="N158" s="729"/>
    </row>
    <row r="159" spans="2:14" x14ac:dyDescent="0.2">
      <c r="B159" s="747" t="s">
        <v>218</v>
      </c>
      <c r="C159" s="748">
        <f t="shared" si="71"/>
        <v>93.42</v>
      </c>
      <c r="D159" s="748">
        <f t="shared" si="72"/>
        <v>107.386</v>
      </c>
      <c r="E159" s="748">
        <f t="shared" si="73"/>
        <v>105.48400000000001</v>
      </c>
      <c r="F159" s="748">
        <f t="shared" si="74"/>
        <v>97.008999999999986</v>
      </c>
      <c r="G159" s="748">
        <f t="shared" si="75"/>
        <v>71.358000000000004</v>
      </c>
      <c r="H159" s="748">
        <f t="shared" si="76"/>
        <v>64.584000000000003</v>
      </c>
      <c r="I159" s="748">
        <f t="shared" si="77"/>
        <v>0</v>
      </c>
      <c r="J159" s="748">
        <f t="shared" si="78"/>
        <v>0</v>
      </c>
      <c r="K159" s="748">
        <f t="shared" si="79"/>
        <v>0</v>
      </c>
      <c r="L159" s="748">
        <f t="shared" si="80"/>
        <v>0</v>
      </c>
      <c r="M159" s="749">
        <f t="shared" si="81"/>
        <v>0</v>
      </c>
      <c r="N159" s="729"/>
    </row>
    <row r="160" spans="2:14" x14ac:dyDescent="0.2">
      <c r="B160" s="747" t="s">
        <v>219</v>
      </c>
      <c r="C160" s="748">
        <f t="shared" si="71"/>
        <v>101.19499999999999</v>
      </c>
      <c r="D160" s="748">
        <f t="shared" si="72"/>
        <v>146.57400000000001</v>
      </c>
      <c r="E160" s="748">
        <f t="shared" si="73"/>
        <v>131.39599999999999</v>
      </c>
      <c r="F160" s="748">
        <f t="shared" si="74"/>
        <v>146.05799999999999</v>
      </c>
      <c r="G160" s="748">
        <f t="shared" si="75"/>
        <v>105.67000000000002</v>
      </c>
      <c r="H160" s="748">
        <f t="shared" si="76"/>
        <v>80.156999999999996</v>
      </c>
      <c r="I160" s="748">
        <f t="shared" si="77"/>
        <v>0</v>
      </c>
      <c r="J160" s="748">
        <f t="shared" si="78"/>
        <v>0</v>
      </c>
      <c r="K160" s="748">
        <f t="shared" si="79"/>
        <v>0</v>
      </c>
      <c r="L160" s="748">
        <f t="shared" si="80"/>
        <v>0</v>
      </c>
      <c r="M160" s="749">
        <f t="shared" si="81"/>
        <v>0</v>
      </c>
      <c r="N160" s="729"/>
    </row>
    <row r="161" spans="2:14" x14ac:dyDescent="0.2">
      <c r="B161" s="747" t="s">
        <v>220</v>
      </c>
      <c r="C161" s="748">
        <f t="shared" si="71"/>
        <v>37.972000000000001</v>
      </c>
      <c r="D161" s="748">
        <f t="shared" si="72"/>
        <v>52.25</v>
      </c>
      <c r="E161" s="748">
        <f t="shared" si="73"/>
        <v>49.787000000000006</v>
      </c>
      <c r="F161" s="748">
        <f t="shared" si="74"/>
        <v>63.271000000000001</v>
      </c>
      <c r="G161" s="748">
        <f t="shared" si="75"/>
        <v>46.061</v>
      </c>
      <c r="H161" s="748">
        <f t="shared" si="76"/>
        <v>34.495999999999995</v>
      </c>
      <c r="I161" s="748">
        <f t="shared" si="77"/>
        <v>0</v>
      </c>
      <c r="J161" s="748">
        <f t="shared" si="78"/>
        <v>0</v>
      </c>
      <c r="K161" s="748">
        <f t="shared" si="79"/>
        <v>0</v>
      </c>
      <c r="L161" s="748">
        <f t="shared" si="80"/>
        <v>0</v>
      </c>
      <c r="M161" s="749">
        <f t="shared" si="81"/>
        <v>0</v>
      </c>
      <c r="N161" s="729"/>
    </row>
    <row r="162" spans="2:14" x14ac:dyDescent="0.2">
      <c r="B162" s="747" t="s">
        <v>221</v>
      </c>
      <c r="C162" s="748">
        <f t="shared" si="71"/>
        <v>16.231000000000002</v>
      </c>
      <c r="D162" s="748">
        <f t="shared" si="72"/>
        <v>15.852</v>
      </c>
      <c r="E162" s="748">
        <f t="shared" si="73"/>
        <v>21.605</v>
      </c>
      <c r="F162" s="748">
        <f t="shared" si="74"/>
        <v>26.577000000000002</v>
      </c>
      <c r="G162" s="748">
        <f t="shared" si="75"/>
        <v>19.378</v>
      </c>
      <c r="H162" s="748">
        <f t="shared" si="76"/>
        <v>16.134</v>
      </c>
      <c r="I162" s="748">
        <f t="shared" si="77"/>
        <v>0</v>
      </c>
      <c r="J162" s="748">
        <f t="shared" si="78"/>
        <v>0</v>
      </c>
      <c r="K162" s="748">
        <f t="shared" si="79"/>
        <v>0</v>
      </c>
      <c r="L162" s="748">
        <f t="shared" si="80"/>
        <v>0</v>
      </c>
      <c r="M162" s="749">
        <f t="shared" si="81"/>
        <v>0</v>
      </c>
      <c r="N162" s="729"/>
    </row>
    <row r="163" spans="2:14" x14ac:dyDescent="0.2">
      <c r="B163" s="747" t="s">
        <v>222</v>
      </c>
      <c r="C163" s="748">
        <f t="shared" si="71"/>
        <v>11.382999999999999</v>
      </c>
      <c r="D163" s="748">
        <f t="shared" si="72"/>
        <v>10.486000000000001</v>
      </c>
      <c r="E163" s="748">
        <f t="shared" si="73"/>
        <v>17.088000000000001</v>
      </c>
      <c r="F163" s="748">
        <f t="shared" si="74"/>
        <v>19.341999999999999</v>
      </c>
      <c r="G163" s="748">
        <f t="shared" si="75"/>
        <v>18.326000000000001</v>
      </c>
      <c r="H163" s="748">
        <f t="shared" si="76"/>
        <v>18.830000000000002</v>
      </c>
      <c r="I163" s="748">
        <f t="shared" si="77"/>
        <v>0</v>
      </c>
      <c r="J163" s="748">
        <f t="shared" si="78"/>
        <v>0</v>
      </c>
      <c r="K163" s="748">
        <f t="shared" si="79"/>
        <v>0</v>
      </c>
      <c r="L163" s="748">
        <f t="shared" si="80"/>
        <v>0</v>
      </c>
      <c r="M163" s="749">
        <f t="shared" si="81"/>
        <v>0</v>
      </c>
      <c r="N163" s="729"/>
    </row>
    <row r="164" spans="2:14" ht="13.5" thickBot="1" x14ac:dyDescent="0.25">
      <c r="B164" s="763" t="s">
        <v>80</v>
      </c>
      <c r="C164" s="764">
        <f t="shared" si="71"/>
        <v>373.69299999999998</v>
      </c>
      <c r="D164" s="764">
        <f t="shared" si="72"/>
        <v>426.67600000000004</v>
      </c>
      <c r="E164" s="764">
        <f t="shared" si="73"/>
        <v>413.84699999999998</v>
      </c>
      <c r="F164" s="764">
        <f t="shared" si="74"/>
        <v>428.40299999999996</v>
      </c>
      <c r="G164" s="764">
        <f t="shared" si="75"/>
        <v>330.084</v>
      </c>
      <c r="H164" s="764">
        <f t="shared" si="76"/>
        <v>295.88100000000003</v>
      </c>
      <c r="I164" s="764">
        <f t="shared" si="77"/>
        <v>0</v>
      </c>
      <c r="J164" s="764">
        <f t="shared" si="78"/>
        <v>0</v>
      </c>
      <c r="K164" s="764">
        <f t="shared" si="79"/>
        <v>0</v>
      </c>
      <c r="L164" s="764">
        <f t="shared" si="80"/>
        <v>0</v>
      </c>
      <c r="M164" s="765">
        <f t="shared" si="81"/>
        <v>0</v>
      </c>
      <c r="N164" s="729"/>
    </row>
  </sheetData>
  <mergeCells count="64">
    <mergeCell ref="B139:B141"/>
    <mergeCell ref="B153:B155"/>
    <mergeCell ref="S125:T125"/>
    <mergeCell ref="U125:V125"/>
    <mergeCell ref="W125:X125"/>
    <mergeCell ref="C126:D126"/>
    <mergeCell ref="E126:F126"/>
    <mergeCell ref="G126:H126"/>
    <mergeCell ref="I126:J126"/>
    <mergeCell ref="K126:L126"/>
    <mergeCell ref="M126:N126"/>
    <mergeCell ref="O126:P126"/>
    <mergeCell ref="Q126:R126"/>
    <mergeCell ref="S126:T126"/>
    <mergeCell ref="U126:V126"/>
    <mergeCell ref="W126:X126"/>
    <mergeCell ref="I125:J125"/>
    <mergeCell ref="K125:L125"/>
    <mergeCell ref="M125:N125"/>
    <mergeCell ref="O125:P125"/>
    <mergeCell ref="Q125:R125"/>
    <mergeCell ref="B111:B113"/>
    <mergeCell ref="B125:B127"/>
    <mergeCell ref="C125:D125"/>
    <mergeCell ref="E125:F125"/>
    <mergeCell ref="G125:H125"/>
    <mergeCell ref="B23:F23"/>
    <mergeCell ref="H23:N23"/>
    <mergeCell ref="P23:T23"/>
    <mergeCell ref="B33:F33"/>
    <mergeCell ref="H33:N33"/>
    <mergeCell ref="P33:T33"/>
    <mergeCell ref="H3:N3"/>
    <mergeCell ref="B3:F3"/>
    <mergeCell ref="P3:T3"/>
    <mergeCell ref="B13:F13"/>
    <mergeCell ref="H13:N13"/>
    <mergeCell ref="P13:T13"/>
    <mergeCell ref="B43:B45"/>
    <mergeCell ref="B60:B62"/>
    <mergeCell ref="C60:D60"/>
    <mergeCell ref="E60:F60"/>
    <mergeCell ref="G60:H60"/>
    <mergeCell ref="I60:J60"/>
    <mergeCell ref="K60:L60"/>
    <mergeCell ref="M60:N60"/>
    <mergeCell ref="O60:P60"/>
    <mergeCell ref="Q60:R60"/>
    <mergeCell ref="B77:B79"/>
    <mergeCell ref="B94:B96"/>
    <mergeCell ref="S60:T60"/>
    <mergeCell ref="U60:V60"/>
    <mergeCell ref="W60:X60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W61:X6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686</v>
      </c>
    </row>
    <row r="3" spans="1:2" ht="18" x14ac:dyDescent="0.25">
      <c r="B3" s="319" t="str">
        <f>Index!$E$79</f>
        <v>50-year hardwood forecast</v>
      </c>
    </row>
  </sheetData>
  <hyperlinks>
    <hyperlink ref="A1" location="Index!B79" display="Return to index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202</v>
      </c>
      <c r="C3" t="s">
        <v>767</v>
      </c>
    </row>
    <row r="5" spans="2:6" ht="15" customHeight="1" x14ac:dyDescent="0.2">
      <c r="B5" s="897" t="s">
        <v>230</v>
      </c>
      <c r="C5" s="14" t="s">
        <v>78</v>
      </c>
      <c r="D5" s="843" t="s">
        <v>79</v>
      </c>
      <c r="E5" s="843"/>
      <c r="F5" s="15" t="s">
        <v>80</v>
      </c>
    </row>
    <row r="6" spans="2:6" ht="30" customHeight="1" x14ac:dyDescent="0.2">
      <c r="B6" s="898"/>
      <c r="C6" s="37" t="s">
        <v>326</v>
      </c>
      <c r="D6" s="37" t="s">
        <v>326</v>
      </c>
      <c r="E6" s="12" t="s">
        <v>82</v>
      </c>
      <c r="F6" s="104" t="s">
        <v>326</v>
      </c>
    </row>
    <row r="7" spans="2:6" ht="15" customHeight="1" x14ac:dyDescent="0.2">
      <c r="B7" s="152" t="str">
        <f>Index!$B$4</f>
        <v>Yorkshire</v>
      </c>
      <c r="C7" s="779"/>
      <c r="D7" s="779"/>
      <c r="E7" s="779"/>
      <c r="F7" s="779"/>
    </row>
    <row r="8" spans="2:6" ht="15" customHeight="1" x14ac:dyDescent="0.2">
      <c r="B8" s="145" t="s">
        <v>332</v>
      </c>
      <c r="C8" s="137">
        <f>'Section 11 chart data'!D50</f>
        <v>3.4529999999999998</v>
      </c>
      <c r="D8" s="138">
        <f>'Section 11 chart data'!J50</f>
        <v>312.93900000000002</v>
      </c>
      <c r="E8" s="695">
        <f>'Section 11 chart data'!K50</f>
        <v>17.11</v>
      </c>
      <c r="F8" s="139">
        <f>SUM(C8,D8)</f>
        <v>316.392</v>
      </c>
    </row>
    <row r="9" spans="2:6" ht="15" customHeight="1" x14ac:dyDescent="0.2">
      <c r="B9" s="145" t="s">
        <v>223</v>
      </c>
      <c r="C9" s="137">
        <f>'Section 11 chart data'!D51</f>
        <v>3.085</v>
      </c>
      <c r="D9" s="138">
        <f>'Section 11 chart data'!J51</f>
        <v>230.13499999999999</v>
      </c>
      <c r="E9" s="695">
        <f>'Section 11 chart data'!K51</f>
        <v>11.33</v>
      </c>
      <c r="F9" s="139">
        <f t="shared" ref="F9:F18" si="0">SUM(C9,D9)</f>
        <v>233.22</v>
      </c>
    </row>
    <row r="10" spans="2:6" ht="15" customHeight="1" x14ac:dyDescent="0.2">
      <c r="B10" s="145" t="s">
        <v>226</v>
      </c>
      <c r="C10" s="137">
        <f>'Section 11 chart data'!D52</f>
        <v>4.0259999999999998</v>
      </c>
      <c r="D10" s="138">
        <f>'Section 11 chart data'!J52</f>
        <v>132.29499999999999</v>
      </c>
      <c r="E10" s="695">
        <f>'Section 11 chart data'!K52</f>
        <v>15.45</v>
      </c>
      <c r="F10" s="139">
        <f t="shared" si="0"/>
        <v>136.321</v>
      </c>
    </row>
    <row r="11" spans="2:6" ht="15" customHeight="1" x14ac:dyDescent="0.2">
      <c r="B11" s="145" t="s">
        <v>227</v>
      </c>
      <c r="C11" s="137">
        <f>'Section 11 chart data'!D53</f>
        <v>2.492</v>
      </c>
      <c r="D11" s="138">
        <f>'Section 11 chart data'!J53</f>
        <v>97.617000000000004</v>
      </c>
      <c r="E11" s="695">
        <f>'Section 11 chart data'!K53</f>
        <v>15.35</v>
      </c>
      <c r="F11" s="139">
        <f t="shared" si="0"/>
        <v>100.10900000000001</v>
      </c>
    </row>
    <row r="12" spans="2:6" ht="15" customHeight="1" x14ac:dyDescent="0.2">
      <c r="B12" s="145" t="s">
        <v>228</v>
      </c>
      <c r="C12" s="137">
        <f>'Section 11 chart data'!D54</f>
        <v>4.0460000000000003</v>
      </c>
      <c r="D12" s="138">
        <f>'Section 11 chart data'!J54</f>
        <v>102.22799999999999</v>
      </c>
      <c r="E12" s="695">
        <f>'Section 11 chart data'!K54</f>
        <v>14.33</v>
      </c>
      <c r="F12" s="139">
        <f t="shared" si="0"/>
        <v>106.274</v>
      </c>
    </row>
    <row r="13" spans="2:6" ht="15" customHeight="1" x14ac:dyDescent="0.2">
      <c r="B13" s="145" t="s">
        <v>229</v>
      </c>
      <c r="C13" s="137">
        <f>'Section 11 chart data'!D55</f>
        <v>3.82</v>
      </c>
      <c r="D13" s="138">
        <f>'Section 11 chart data'!J55</f>
        <v>88.022999999999996</v>
      </c>
      <c r="E13" s="695">
        <f>'Section 11 chart data'!K55</f>
        <v>11.9</v>
      </c>
      <c r="F13" s="139">
        <f t="shared" si="0"/>
        <v>91.842999999999989</v>
      </c>
    </row>
    <row r="14" spans="2:6" ht="15" customHeight="1" x14ac:dyDescent="0.2">
      <c r="B14" s="145" t="s">
        <v>333</v>
      </c>
      <c r="C14" s="137">
        <f>'Section 11 chart data'!D56</f>
        <v>4.96</v>
      </c>
      <c r="D14" s="138">
        <f>'Section 11 chart data'!J56</f>
        <v>133.364</v>
      </c>
      <c r="E14" s="695">
        <f>'Section 11 chart data'!K56</f>
        <v>11.81</v>
      </c>
      <c r="F14" s="139">
        <f t="shared" si="0"/>
        <v>138.32400000000001</v>
      </c>
    </row>
    <row r="15" spans="2:6" ht="15" customHeight="1" x14ac:dyDescent="0.2">
      <c r="B15" s="145" t="s">
        <v>334</v>
      </c>
      <c r="C15" s="137">
        <f>'Section 11 chart data'!D57</f>
        <v>4.1829999999999998</v>
      </c>
      <c r="D15" s="138">
        <f>'Section 11 chart data'!J57</f>
        <v>111.53400000000001</v>
      </c>
      <c r="E15" s="695">
        <f>'Section 11 chart data'!K57</f>
        <v>11.53</v>
      </c>
      <c r="F15" s="139">
        <f t="shared" si="0"/>
        <v>115.71700000000001</v>
      </c>
    </row>
    <row r="16" spans="2:6" ht="15" customHeight="1" x14ac:dyDescent="0.2">
      <c r="B16" s="145" t="s">
        <v>232</v>
      </c>
      <c r="C16" s="137">
        <f>'Section 11 chart data'!D58</f>
        <v>5.048</v>
      </c>
      <c r="D16" s="138">
        <f>'Section 11 chart data'!J58</f>
        <v>143.5</v>
      </c>
      <c r="E16" s="695">
        <f>'Section 11 chart data'!K58</f>
        <v>14.39</v>
      </c>
      <c r="F16" s="139">
        <f t="shared" si="0"/>
        <v>148.548</v>
      </c>
    </row>
    <row r="17" spans="2:6" ht="15" customHeight="1" x14ac:dyDescent="0.2">
      <c r="B17" s="145" t="s">
        <v>233</v>
      </c>
      <c r="C17" s="137">
        <f>'Section 11 chart data'!D59</f>
        <v>8.9589999999999996</v>
      </c>
      <c r="D17" s="138">
        <f>'Section 11 chart data'!J59</f>
        <v>123.72199999999999</v>
      </c>
      <c r="E17" s="695">
        <f>'Section 11 chart data'!K59</f>
        <v>10.84</v>
      </c>
      <c r="F17" s="139">
        <f t="shared" si="0"/>
        <v>132.68099999999998</v>
      </c>
    </row>
    <row r="18" spans="2:6" ht="15" customHeight="1" x14ac:dyDescent="0.2">
      <c r="B18" s="146" t="s">
        <v>234</v>
      </c>
      <c r="C18" s="137">
        <f>'Section 11 chart data'!D60</f>
        <v>5.1870000000000003</v>
      </c>
      <c r="D18" s="138">
        <f>'Section 11 chart data'!J60</f>
        <v>151.726</v>
      </c>
      <c r="E18" s="695">
        <f>'Section 11 chart data'!K60</f>
        <v>11.05</v>
      </c>
      <c r="F18" s="140">
        <f t="shared" si="0"/>
        <v>156.91300000000001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22BDD59-E92B-49A5-B176-430A8BAFDC23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CB76053-0252-487F-A7B5-94EDA88F10D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204</v>
      </c>
      <c r="C3" t="s">
        <v>490</v>
      </c>
    </row>
    <row r="5" spans="2:35" ht="15" customHeight="1" x14ac:dyDescent="0.2">
      <c r="B5" s="907" t="s">
        <v>77</v>
      </c>
      <c r="C5" s="901" t="s">
        <v>332</v>
      </c>
      <c r="D5" s="902"/>
      <c r="E5" s="903"/>
      <c r="F5" s="901" t="s">
        <v>223</v>
      </c>
      <c r="G5" s="902"/>
      <c r="H5" s="903"/>
      <c r="I5" s="901" t="s">
        <v>226</v>
      </c>
      <c r="J5" s="902"/>
      <c r="K5" s="903"/>
      <c r="L5" s="901" t="s">
        <v>227</v>
      </c>
      <c r="M5" s="902"/>
      <c r="N5" s="903"/>
      <c r="O5" s="901" t="s">
        <v>228</v>
      </c>
      <c r="P5" s="902"/>
      <c r="Q5" s="903"/>
      <c r="R5" s="901" t="s">
        <v>229</v>
      </c>
      <c r="S5" s="902"/>
      <c r="T5" s="903"/>
      <c r="U5" s="901" t="s">
        <v>333</v>
      </c>
      <c r="V5" s="902"/>
      <c r="W5" s="903"/>
      <c r="X5" s="901" t="s">
        <v>334</v>
      </c>
      <c r="Y5" s="902"/>
      <c r="Z5" s="903"/>
      <c r="AA5" s="901" t="s">
        <v>232</v>
      </c>
      <c r="AB5" s="902"/>
      <c r="AC5" s="903"/>
      <c r="AD5" s="901" t="s">
        <v>233</v>
      </c>
      <c r="AE5" s="902"/>
      <c r="AF5" s="903"/>
      <c r="AG5" s="901" t="s">
        <v>234</v>
      </c>
      <c r="AH5" s="902"/>
      <c r="AI5" s="902"/>
    </row>
    <row r="6" spans="2:35" ht="15" customHeight="1" x14ac:dyDescent="0.2">
      <c r="B6" s="907"/>
      <c r="C6" s="637" t="s">
        <v>78</v>
      </c>
      <c r="D6" s="904" t="s">
        <v>79</v>
      </c>
      <c r="E6" s="905"/>
      <c r="F6" s="637" t="s">
        <v>78</v>
      </c>
      <c r="G6" s="904" t="s">
        <v>79</v>
      </c>
      <c r="H6" s="905"/>
      <c r="I6" s="637" t="s">
        <v>78</v>
      </c>
      <c r="J6" s="904" t="s">
        <v>79</v>
      </c>
      <c r="K6" s="905"/>
      <c r="L6" s="637" t="s">
        <v>78</v>
      </c>
      <c r="M6" s="904" t="s">
        <v>79</v>
      </c>
      <c r="N6" s="905"/>
      <c r="O6" s="637" t="s">
        <v>78</v>
      </c>
      <c r="P6" s="904" t="s">
        <v>79</v>
      </c>
      <c r="Q6" s="905"/>
      <c r="R6" s="637" t="s">
        <v>78</v>
      </c>
      <c r="S6" s="904" t="s">
        <v>79</v>
      </c>
      <c r="T6" s="905"/>
      <c r="U6" s="637" t="s">
        <v>78</v>
      </c>
      <c r="V6" s="904" t="s">
        <v>79</v>
      </c>
      <c r="W6" s="905"/>
      <c r="X6" s="637" t="s">
        <v>78</v>
      </c>
      <c r="Y6" s="904" t="s">
        <v>79</v>
      </c>
      <c r="Z6" s="905"/>
      <c r="AA6" s="637" t="s">
        <v>78</v>
      </c>
      <c r="AB6" s="904" t="s">
        <v>79</v>
      </c>
      <c r="AC6" s="905"/>
      <c r="AD6" s="637" t="s">
        <v>78</v>
      </c>
      <c r="AE6" s="904" t="s">
        <v>79</v>
      </c>
      <c r="AF6" s="905"/>
      <c r="AG6" s="637" t="s">
        <v>78</v>
      </c>
      <c r="AH6" s="904" t="s">
        <v>79</v>
      </c>
      <c r="AI6" s="906"/>
    </row>
    <row r="7" spans="2:35" ht="30" customHeight="1" x14ac:dyDescent="0.2">
      <c r="B7" s="908"/>
      <c r="C7" s="899" t="s">
        <v>326</v>
      </c>
      <c r="D7" s="900"/>
      <c r="E7" s="16" t="s">
        <v>82</v>
      </c>
      <c r="F7" s="899" t="s">
        <v>326</v>
      </c>
      <c r="G7" s="900"/>
      <c r="H7" s="16" t="s">
        <v>82</v>
      </c>
      <c r="I7" s="899" t="s">
        <v>326</v>
      </c>
      <c r="J7" s="900"/>
      <c r="K7" s="16" t="s">
        <v>82</v>
      </c>
      <c r="L7" s="899" t="s">
        <v>326</v>
      </c>
      <c r="M7" s="900"/>
      <c r="N7" s="16" t="s">
        <v>82</v>
      </c>
      <c r="O7" s="899" t="s">
        <v>326</v>
      </c>
      <c r="P7" s="900"/>
      <c r="Q7" s="16" t="s">
        <v>82</v>
      </c>
      <c r="R7" s="899" t="s">
        <v>326</v>
      </c>
      <c r="S7" s="900"/>
      <c r="T7" s="16" t="s">
        <v>82</v>
      </c>
      <c r="U7" s="899" t="s">
        <v>326</v>
      </c>
      <c r="V7" s="900"/>
      <c r="W7" s="16" t="s">
        <v>82</v>
      </c>
      <c r="X7" s="899" t="s">
        <v>326</v>
      </c>
      <c r="Y7" s="900"/>
      <c r="Z7" s="16" t="s">
        <v>82</v>
      </c>
      <c r="AA7" s="899" t="s">
        <v>326</v>
      </c>
      <c r="AB7" s="900"/>
      <c r="AC7" s="16" t="s">
        <v>82</v>
      </c>
      <c r="AD7" s="899" t="s">
        <v>326</v>
      </c>
      <c r="AE7" s="900"/>
      <c r="AF7" s="16" t="s">
        <v>82</v>
      </c>
      <c r="AG7" s="899" t="s">
        <v>326</v>
      </c>
      <c r="AH7" s="900"/>
      <c r="AI7" s="17" t="s">
        <v>82</v>
      </c>
    </row>
    <row r="8" spans="2:35" ht="15" customHeight="1" x14ac:dyDescent="0.2">
      <c r="B8" s="152" t="str">
        <f>Index!$B$4</f>
        <v>Yorkshire</v>
      </c>
      <c r="C8" s="780"/>
      <c r="D8" s="780"/>
      <c r="E8" s="780"/>
      <c r="F8" s="780"/>
      <c r="G8" s="780"/>
      <c r="H8" s="780"/>
      <c r="I8" s="780"/>
      <c r="J8" s="780"/>
      <c r="K8" s="780"/>
      <c r="L8" s="780"/>
      <c r="M8" s="780"/>
      <c r="N8" s="780"/>
      <c r="O8" s="780"/>
      <c r="P8" s="780"/>
      <c r="Q8" s="780"/>
      <c r="R8" s="780"/>
      <c r="S8" s="780"/>
      <c r="T8" s="780"/>
      <c r="U8" s="780"/>
      <c r="V8" s="780"/>
      <c r="W8" s="780"/>
      <c r="X8" s="780"/>
      <c r="Y8" s="780"/>
      <c r="Z8" s="780"/>
      <c r="AA8" s="780"/>
      <c r="AB8" s="780"/>
      <c r="AC8" s="780"/>
      <c r="AD8" s="780"/>
      <c r="AE8" s="780"/>
      <c r="AF8" s="780"/>
      <c r="AG8" s="780"/>
      <c r="AH8" s="780"/>
      <c r="AI8" s="780"/>
    </row>
    <row r="9" spans="2:35" ht="15" customHeight="1" x14ac:dyDescent="0.2">
      <c r="B9" s="2" t="s">
        <v>105</v>
      </c>
      <c r="C9" s="108">
        <f>'Section 11 chart data'!$C$66</f>
        <v>3.4529999999999998</v>
      </c>
      <c r="D9" s="108">
        <f>'Section 11 chart data'!$C$83</f>
        <v>312.93900000000002</v>
      </c>
      <c r="E9" s="119">
        <f>'Section 11 chart data'!$D$83</f>
        <v>17.11</v>
      </c>
      <c r="F9" s="108">
        <f>'Section 11 chart data'!$D$66</f>
        <v>3.085</v>
      </c>
      <c r="G9" s="108">
        <f>'Section 11 chart data'!$E$83</f>
        <v>230.13499999999999</v>
      </c>
      <c r="H9" s="119">
        <f>'Section 11 chart data'!$F$83</f>
        <v>11.33</v>
      </c>
      <c r="I9" s="108">
        <f>'Section 11 chart data'!$E$66</f>
        <v>4.0259999999999998</v>
      </c>
      <c r="J9" s="108">
        <f>'Section 11 chart data'!$G$83</f>
        <v>132.29499999999999</v>
      </c>
      <c r="K9" s="119">
        <f>'Section 11 chart data'!$H$83</f>
        <v>15.45</v>
      </c>
      <c r="L9" s="108">
        <f>'Section 11 chart data'!$F$66</f>
        <v>2.492</v>
      </c>
      <c r="M9" s="108">
        <f>'Section 11 chart data'!$I$83</f>
        <v>97.617000000000004</v>
      </c>
      <c r="N9" s="119">
        <f>'Section 11 chart data'!$J$83</f>
        <v>15.35</v>
      </c>
      <c r="O9" s="108">
        <f>'Section 11 chart data'!$G$66</f>
        <v>4.0460000000000003</v>
      </c>
      <c r="P9" s="108">
        <f>'Section 11 chart data'!$K$83</f>
        <v>102.22799999999999</v>
      </c>
      <c r="Q9" s="119">
        <f>'Section 11 chart data'!$L$83</f>
        <v>14.33</v>
      </c>
      <c r="R9" s="108">
        <f>'Section 11 chart data'!$H$66</f>
        <v>3.82</v>
      </c>
      <c r="S9" s="108">
        <f>'Section 11 chart data'!$M$83</f>
        <v>88.022999999999996</v>
      </c>
      <c r="T9" s="119">
        <f>'Section 11 chart data'!$N$83</f>
        <v>11.9</v>
      </c>
      <c r="U9" s="108">
        <f>'Section 11 chart data'!$I$66</f>
        <v>4.96</v>
      </c>
      <c r="V9" s="108">
        <f>'Section 11 chart data'!$O$83</f>
        <v>133.364</v>
      </c>
      <c r="W9" s="119">
        <f>'Section 11 chart data'!$P$83</f>
        <v>11.81</v>
      </c>
      <c r="X9" s="108">
        <f>'Section 11 chart data'!$J$66</f>
        <v>4.1829999999999998</v>
      </c>
      <c r="Y9" s="108">
        <f>'Section 11 chart data'!$Q$83</f>
        <v>111.53400000000001</v>
      </c>
      <c r="Z9" s="119">
        <f>'Section 11 chart data'!$R$83</f>
        <v>11.53</v>
      </c>
      <c r="AA9" s="108">
        <f>'Section 11 chart data'!$K$66</f>
        <v>5.048</v>
      </c>
      <c r="AB9" s="108">
        <f>'Section 11 chart data'!$S$83</f>
        <v>143.5</v>
      </c>
      <c r="AC9" s="119">
        <f>'Section 11 chart data'!$T$83</f>
        <v>14.39</v>
      </c>
      <c r="AD9" s="108">
        <f>'Section 11 chart data'!$L$66</f>
        <v>8.9589999999999996</v>
      </c>
      <c r="AE9" s="108">
        <f>'Section 11 chart data'!$U$83</f>
        <v>123.72199999999999</v>
      </c>
      <c r="AF9" s="119">
        <f>'Section 11 chart data'!$V$83</f>
        <v>10.84</v>
      </c>
      <c r="AG9" s="108">
        <f>'Section 11 chart data'!$M$66</f>
        <v>5.1870000000000003</v>
      </c>
      <c r="AH9" s="108">
        <f>'Section 11 chart data'!$W$83</f>
        <v>151.726</v>
      </c>
      <c r="AI9" s="120">
        <f>'Section 11 chart data'!$X$83</f>
        <v>11.05</v>
      </c>
    </row>
    <row r="10" spans="2:35" ht="15" customHeight="1" x14ac:dyDescent="0.2">
      <c r="B10" s="1" t="s">
        <v>94</v>
      </c>
      <c r="C10" s="110">
        <f>'Section 11 chart data'!$C$67</f>
        <v>0.42899999999999999</v>
      </c>
      <c r="D10" s="110">
        <f>'Section 11 chart data'!$C$84</f>
        <v>22.780999999999999</v>
      </c>
      <c r="E10" s="111">
        <f>'Section 11 chart data'!$D$84</f>
        <v>27.46</v>
      </c>
      <c r="F10" s="110">
        <f>'Section 11 chart data'!$D$67</f>
        <v>0.44</v>
      </c>
      <c r="G10" s="110">
        <f>'Section 11 chart data'!$E$84</f>
        <v>33.259</v>
      </c>
      <c r="H10" s="111">
        <f>'Section 11 chart data'!$F$84</f>
        <v>31.11</v>
      </c>
      <c r="I10" s="110">
        <f>'Section 11 chart data'!$E$67</f>
        <v>0.61499999999999999</v>
      </c>
      <c r="J10" s="110">
        <f>'Section 11 chart data'!$G$84</f>
        <v>19.491</v>
      </c>
      <c r="K10" s="111">
        <f>'Section 11 chart data'!$H$84</f>
        <v>28.66</v>
      </c>
      <c r="L10" s="110">
        <f>'Section 11 chart data'!$F$67</f>
        <v>0.36699999999999999</v>
      </c>
      <c r="M10" s="110">
        <f>'Section 11 chart data'!$I$84</f>
        <v>20.931000000000001</v>
      </c>
      <c r="N10" s="111">
        <f>'Section 11 chart data'!$J$84</f>
        <v>30.06</v>
      </c>
      <c r="O10" s="110">
        <f>'Section 11 chart data'!$G$67</f>
        <v>0.60399999999999998</v>
      </c>
      <c r="P10" s="110">
        <f>'Section 11 chart data'!$K$84</f>
        <v>30.391999999999999</v>
      </c>
      <c r="Q10" s="111">
        <f>'Section 11 chart data'!$L$84</f>
        <v>38.049999999999997</v>
      </c>
      <c r="R10" s="110">
        <f>'Section 11 chart data'!$H$67</f>
        <v>0.61599999999999999</v>
      </c>
      <c r="S10" s="110">
        <f>'Section 11 chart data'!$M$84</f>
        <v>8.5020000000000007</v>
      </c>
      <c r="T10" s="111">
        <f>'Section 11 chart data'!$N$84</f>
        <v>21.7</v>
      </c>
      <c r="U10" s="110">
        <f>'Section 11 chart data'!$I$67</f>
        <v>0.73699999999999999</v>
      </c>
      <c r="V10" s="110">
        <f>'Section 11 chart data'!$O$84</f>
        <v>11.473000000000001</v>
      </c>
      <c r="W10" s="111">
        <f>'Section 11 chart data'!$P$84</f>
        <v>28.21</v>
      </c>
      <c r="X10" s="110">
        <f>'Section 11 chart data'!$J$67</f>
        <v>0.6</v>
      </c>
      <c r="Y10" s="110">
        <f>'Section 11 chart data'!$Q$84</f>
        <v>22.033999999999999</v>
      </c>
      <c r="Z10" s="111">
        <f>'Section 11 chart data'!$R$84</f>
        <v>46.21</v>
      </c>
      <c r="AA10" s="110">
        <f>'Section 11 chart data'!$K$67</f>
        <v>0.9</v>
      </c>
      <c r="AB10" s="110">
        <f>'Section 11 chart data'!$S$84</f>
        <v>10.316000000000001</v>
      </c>
      <c r="AC10" s="111">
        <f>'Section 11 chart data'!$T$84</f>
        <v>18.18</v>
      </c>
      <c r="AD10" s="110">
        <f>'Section 11 chart data'!$L$67</f>
        <v>1.0189999999999999</v>
      </c>
      <c r="AE10" s="110">
        <f>'Section 11 chart data'!$U$84</f>
        <v>16.329000000000001</v>
      </c>
      <c r="AF10" s="111">
        <f>'Section 11 chart data'!$V$84</f>
        <v>26.55</v>
      </c>
      <c r="AG10" s="110">
        <f>'Section 11 chart data'!$M$67</f>
        <v>0.97399999999999998</v>
      </c>
      <c r="AH10" s="110">
        <f>'Section 11 chart data'!$W$84</f>
        <v>19.954000000000001</v>
      </c>
      <c r="AI10" s="112">
        <f>'Section 11 chart data'!$X$84</f>
        <v>40.770000000000003</v>
      </c>
    </row>
    <row r="11" spans="2:35" ht="15" customHeight="1" x14ac:dyDescent="0.2">
      <c r="B11" s="1" t="s">
        <v>95</v>
      </c>
      <c r="C11" s="110">
        <f>'Section 11 chart data'!$C$68</f>
        <v>0.623</v>
      </c>
      <c r="D11" s="110">
        <f>'Section 11 chart data'!$C$85</f>
        <v>40.347000000000001</v>
      </c>
      <c r="E11" s="111">
        <f>'Section 11 chart data'!$D$85</f>
        <v>63.75</v>
      </c>
      <c r="F11" s="110">
        <f>'Section 11 chart data'!$D$68</f>
        <v>0.51600000000000001</v>
      </c>
      <c r="G11" s="110">
        <f>'Section 11 chart data'!$E$85</f>
        <v>11.151</v>
      </c>
      <c r="H11" s="111">
        <f>'Section 11 chart data'!$F$85</f>
        <v>22.16</v>
      </c>
      <c r="I11" s="110">
        <f>'Section 11 chart data'!$E$68</f>
        <v>0.63700000000000001</v>
      </c>
      <c r="J11" s="110">
        <f>'Section 11 chart data'!$G$85</f>
        <v>31.686</v>
      </c>
      <c r="K11" s="111">
        <f>'Section 11 chart data'!$H$85</f>
        <v>42.43</v>
      </c>
      <c r="L11" s="110">
        <f>'Section 11 chart data'!$F$68</f>
        <v>0.34699999999999998</v>
      </c>
      <c r="M11" s="110">
        <f>'Section 11 chart data'!$I$85</f>
        <v>11.673</v>
      </c>
      <c r="N11" s="111">
        <f>'Section 11 chart data'!$J$85</f>
        <v>22.57</v>
      </c>
      <c r="O11" s="110">
        <f>'Section 11 chart data'!$G$68</f>
        <v>0.70099999999999996</v>
      </c>
      <c r="P11" s="110">
        <f>'Section 11 chart data'!$K$85</f>
        <v>16.367999999999999</v>
      </c>
      <c r="Q11" s="111">
        <f>'Section 11 chart data'!$L$85</f>
        <v>33.299999999999997</v>
      </c>
      <c r="R11" s="110">
        <f>'Section 11 chart data'!$H$68</f>
        <v>0.60699999999999998</v>
      </c>
      <c r="S11" s="110">
        <f>'Section 11 chart data'!$M$85</f>
        <v>19.628</v>
      </c>
      <c r="T11" s="111">
        <f>'Section 11 chart data'!$N$85</f>
        <v>33.520000000000003</v>
      </c>
      <c r="U11" s="110">
        <f>'Section 11 chart data'!$I$68</f>
        <v>0.76900000000000002</v>
      </c>
      <c r="V11" s="110">
        <f>'Section 11 chart data'!$O$85</f>
        <v>36.473999999999997</v>
      </c>
      <c r="W11" s="111">
        <f>'Section 11 chart data'!$P$85</f>
        <v>35</v>
      </c>
      <c r="X11" s="110">
        <f>'Section 11 chart data'!$J$68</f>
        <v>0.81100000000000005</v>
      </c>
      <c r="Y11" s="110">
        <f>'Section 11 chart data'!$Q$85</f>
        <v>8.8000000000000007</v>
      </c>
      <c r="Z11" s="111">
        <f>'Section 11 chart data'!$R$85</f>
        <v>28.27</v>
      </c>
      <c r="AA11" s="110">
        <f>'Section 11 chart data'!$K$68</f>
        <v>0.94199999999999995</v>
      </c>
      <c r="AB11" s="110">
        <f>'Section 11 chart data'!$S$85</f>
        <v>43.097999999999999</v>
      </c>
      <c r="AC11" s="111">
        <f>'Section 11 chart data'!$T$85</f>
        <v>37.89</v>
      </c>
      <c r="AD11" s="110">
        <f>'Section 11 chart data'!$L$68</f>
        <v>2.0680000000000001</v>
      </c>
      <c r="AE11" s="110">
        <f>'Section 11 chart data'!$U$85</f>
        <v>8.984</v>
      </c>
      <c r="AF11" s="111">
        <f>'Section 11 chart data'!$V$85</f>
        <v>26.25</v>
      </c>
      <c r="AG11" s="110">
        <f>'Section 11 chart data'!$M$68</f>
        <v>1.091</v>
      </c>
      <c r="AH11" s="110">
        <f>'Section 11 chart data'!$W$85</f>
        <v>6.3929999999999998</v>
      </c>
      <c r="AI11" s="112">
        <f>'Section 11 chart data'!$X$85</f>
        <v>21.07</v>
      </c>
    </row>
    <row r="12" spans="2:35" ht="15" customHeight="1" x14ac:dyDescent="0.2">
      <c r="B12" s="1" t="s">
        <v>96</v>
      </c>
      <c r="C12" s="110">
        <f>'Section 11 chart data'!$C$69</f>
        <v>0.63500000000000001</v>
      </c>
      <c r="D12" s="110">
        <f>'Section 11 chart data'!$C$86</f>
        <v>52.783000000000001</v>
      </c>
      <c r="E12" s="111">
        <f>'Section 11 chart data'!$D$86</f>
        <v>28.62</v>
      </c>
      <c r="F12" s="110">
        <f>'Section 11 chart data'!$D$69</f>
        <v>0.81899999999999995</v>
      </c>
      <c r="G12" s="110">
        <f>'Section 11 chart data'!$E$86</f>
        <v>42.884</v>
      </c>
      <c r="H12" s="111">
        <f>'Section 11 chart data'!$F$86</f>
        <v>16.95</v>
      </c>
      <c r="I12" s="110">
        <f>'Section 11 chart data'!$E$69</f>
        <v>0.79300000000000004</v>
      </c>
      <c r="J12" s="110">
        <f>'Section 11 chart data'!$G$86</f>
        <v>12.962999999999999</v>
      </c>
      <c r="K12" s="111">
        <f>'Section 11 chart data'!$H$86</f>
        <v>28.37</v>
      </c>
      <c r="L12" s="110">
        <f>'Section 11 chart data'!$F$69</f>
        <v>0.439</v>
      </c>
      <c r="M12" s="110">
        <f>'Section 11 chart data'!$I$86</f>
        <v>9.1110000000000007</v>
      </c>
      <c r="N12" s="111">
        <f>'Section 11 chart data'!$J$86</f>
        <v>31.31</v>
      </c>
      <c r="O12" s="110">
        <f>'Section 11 chart data'!$G$69</f>
        <v>0.80700000000000005</v>
      </c>
      <c r="P12" s="110">
        <f>'Section 11 chart data'!$K$86</f>
        <v>8.6690000000000005</v>
      </c>
      <c r="Q12" s="111">
        <f>'Section 11 chart data'!$L$86</f>
        <v>20.37</v>
      </c>
      <c r="R12" s="110">
        <f>'Section 11 chart data'!$H$69</f>
        <v>0.57799999999999996</v>
      </c>
      <c r="S12" s="110">
        <f>'Section 11 chart data'!$M$86</f>
        <v>10.846</v>
      </c>
      <c r="T12" s="111">
        <f>'Section 11 chart data'!$N$86</f>
        <v>23.44</v>
      </c>
      <c r="U12" s="110">
        <f>'Section 11 chart data'!$I$69</f>
        <v>0.78200000000000003</v>
      </c>
      <c r="V12" s="110">
        <f>'Section 11 chart data'!$O$86</f>
        <v>19.135000000000002</v>
      </c>
      <c r="W12" s="111">
        <f>'Section 11 chart data'!$P$86</f>
        <v>12.99</v>
      </c>
      <c r="X12" s="110">
        <f>'Section 11 chart data'!$J$69</f>
        <v>0.60499999999999998</v>
      </c>
      <c r="Y12" s="110">
        <f>'Section 11 chart data'!$Q$86</f>
        <v>17.905999999999999</v>
      </c>
      <c r="Z12" s="111">
        <f>'Section 11 chart data'!$R$86</f>
        <v>12.88</v>
      </c>
      <c r="AA12" s="110">
        <f>'Section 11 chart data'!$K$69</f>
        <v>0.746</v>
      </c>
      <c r="AB12" s="110">
        <f>'Section 11 chart data'!$S$86</f>
        <v>17.661999999999999</v>
      </c>
      <c r="AC12" s="111">
        <f>'Section 11 chart data'!$T$86</f>
        <v>20.21</v>
      </c>
      <c r="AD12" s="110">
        <f>'Section 11 chart data'!$L$69</f>
        <v>0.68200000000000005</v>
      </c>
      <c r="AE12" s="110">
        <f>'Section 11 chart data'!$U$86</f>
        <v>27.116</v>
      </c>
      <c r="AF12" s="111">
        <f>'Section 11 chart data'!$V$86</f>
        <v>19.02</v>
      </c>
      <c r="AG12" s="110">
        <f>'Section 11 chart data'!$M$69</f>
        <v>0.754</v>
      </c>
      <c r="AH12" s="110">
        <f>'Section 11 chart data'!$W$86</f>
        <v>25.039000000000001</v>
      </c>
      <c r="AI12" s="112">
        <f>'Section 11 chart data'!$X$86</f>
        <v>17.53</v>
      </c>
    </row>
    <row r="13" spans="2:35" ht="15" customHeight="1" x14ac:dyDescent="0.2">
      <c r="B13" s="1" t="s">
        <v>97</v>
      </c>
      <c r="C13" s="110">
        <f>'Section 11 chart data'!$C$70</f>
        <v>0.46800000000000003</v>
      </c>
      <c r="D13" s="110">
        <f>'Section 11 chart data'!$C$87</f>
        <v>52.783000000000001</v>
      </c>
      <c r="E13" s="111">
        <f>'Section 11 chart data'!$D$87</f>
        <v>20.47</v>
      </c>
      <c r="F13" s="110">
        <f>'Section 11 chart data'!$D$70</f>
        <v>0.29799999999999999</v>
      </c>
      <c r="G13" s="110">
        <f>'Section 11 chart data'!$E$87</f>
        <v>42.884</v>
      </c>
      <c r="H13" s="111">
        <f>'Section 11 chart data'!$F$87</f>
        <v>18.170000000000002</v>
      </c>
      <c r="I13" s="110">
        <f>'Section 11 chart data'!$E$70</f>
        <v>0.318</v>
      </c>
      <c r="J13" s="110">
        <f>'Section 11 chart data'!$G$87</f>
        <v>12.962999999999999</v>
      </c>
      <c r="K13" s="111">
        <f>'Section 11 chart data'!$H$87</f>
        <v>16.350000000000001</v>
      </c>
      <c r="L13" s="110">
        <f>'Section 11 chart data'!$F$70</f>
        <v>0.188</v>
      </c>
      <c r="M13" s="110">
        <f>'Section 11 chart data'!$I$87</f>
        <v>9.1110000000000007</v>
      </c>
      <c r="N13" s="111">
        <f>'Section 11 chart data'!$J$87</f>
        <v>26.18</v>
      </c>
      <c r="O13" s="110">
        <f>'Section 11 chart data'!$G$70</f>
        <v>0.32800000000000001</v>
      </c>
      <c r="P13" s="110">
        <f>'Section 11 chart data'!$K$87</f>
        <v>8.6690000000000005</v>
      </c>
      <c r="Q13" s="111">
        <f>'Section 11 chart data'!$L$87</f>
        <v>22.06</v>
      </c>
      <c r="R13" s="110">
        <f>'Section 11 chart data'!$H$70</f>
        <v>0.16800000000000001</v>
      </c>
      <c r="S13" s="110">
        <f>'Section 11 chart data'!$M$87</f>
        <v>10.846</v>
      </c>
      <c r="T13" s="111">
        <f>'Section 11 chart data'!$N$87</f>
        <v>18.579999999999998</v>
      </c>
      <c r="U13" s="110">
        <f>'Section 11 chart data'!$I$70</f>
        <v>0.38700000000000001</v>
      </c>
      <c r="V13" s="110">
        <f>'Section 11 chart data'!$O$87</f>
        <v>19.135000000000002</v>
      </c>
      <c r="W13" s="111">
        <f>'Section 11 chart data'!$P$87</f>
        <v>20.25</v>
      </c>
      <c r="X13" s="110">
        <f>'Section 11 chart data'!$J$70</f>
        <v>0.24099999999999999</v>
      </c>
      <c r="Y13" s="110">
        <f>'Section 11 chart data'!$Q$87</f>
        <v>17.905999999999999</v>
      </c>
      <c r="Z13" s="111">
        <f>'Section 11 chart data'!$R$87</f>
        <v>21.89</v>
      </c>
      <c r="AA13" s="110">
        <f>'Section 11 chart data'!$K$70</f>
        <v>0.34899999999999998</v>
      </c>
      <c r="AB13" s="110">
        <f>'Section 11 chart data'!$S$87</f>
        <v>17.661999999999999</v>
      </c>
      <c r="AC13" s="111">
        <f>'Section 11 chart data'!$T$87</f>
        <v>20.75</v>
      </c>
      <c r="AD13" s="110">
        <f>'Section 11 chart data'!$L$70</f>
        <v>0.29599999999999999</v>
      </c>
      <c r="AE13" s="110">
        <f>'Section 11 chart data'!$U$87</f>
        <v>27.116</v>
      </c>
      <c r="AF13" s="111">
        <f>'Section 11 chart data'!$V$87</f>
        <v>24.18</v>
      </c>
      <c r="AG13" s="110">
        <f>'Section 11 chart data'!$M$70</f>
        <v>0.34499999999999997</v>
      </c>
      <c r="AH13" s="110">
        <f>'Section 11 chart data'!$W$87</f>
        <v>25.039000000000001</v>
      </c>
      <c r="AI13" s="112">
        <f>'Section 11 chart data'!$X$87</f>
        <v>23.65</v>
      </c>
    </row>
    <row r="14" spans="2:35" ht="15" customHeight="1" x14ac:dyDescent="0.2">
      <c r="B14" s="1" t="s">
        <v>98</v>
      </c>
      <c r="C14" s="110">
        <f>'Section 11 chart data'!$C$71</f>
        <v>0.60499999999999998</v>
      </c>
      <c r="D14" s="110">
        <f>'Section 11 chart data'!$C$88</f>
        <v>27.498999999999999</v>
      </c>
      <c r="E14" s="111">
        <f>'Section 11 chart data'!$D$88</f>
        <v>26.34</v>
      </c>
      <c r="F14" s="110">
        <f>'Section 11 chart data'!$D$71</f>
        <v>0.54700000000000004</v>
      </c>
      <c r="G14" s="110">
        <f>'Section 11 chart data'!$E$88</f>
        <v>20.062000000000001</v>
      </c>
      <c r="H14" s="111">
        <f>'Section 11 chart data'!$F$88</f>
        <v>23.73</v>
      </c>
      <c r="I14" s="110">
        <f>'Section 11 chart data'!$E$71</f>
        <v>0.73899999999999999</v>
      </c>
      <c r="J14" s="110">
        <f>'Section 11 chart data'!$G$88</f>
        <v>17.213999999999999</v>
      </c>
      <c r="K14" s="111">
        <f>'Section 11 chart data'!$H$88</f>
        <v>30.41</v>
      </c>
      <c r="L14" s="110">
        <f>'Section 11 chart data'!$F$71</f>
        <v>0.52</v>
      </c>
      <c r="M14" s="110">
        <f>'Section 11 chart data'!$I$88</f>
        <v>16.126999999999999</v>
      </c>
      <c r="N14" s="111">
        <f>'Section 11 chart data'!$J$88</f>
        <v>48.39</v>
      </c>
      <c r="O14" s="110">
        <f>'Section 11 chart data'!$G$71</f>
        <v>0.76500000000000001</v>
      </c>
      <c r="P14" s="110">
        <f>'Section 11 chart data'!$K$88</f>
        <v>8.6829999999999998</v>
      </c>
      <c r="Q14" s="111">
        <f>'Section 11 chart data'!$L$88</f>
        <v>39.630000000000003</v>
      </c>
      <c r="R14" s="110">
        <f>'Section 11 chart data'!$H$71</f>
        <v>1.341</v>
      </c>
      <c r="S14" s="110">
        <f>'Section 11 chart data'!$M$88</f>
        <v>7.306</v>
      </c>
      <c r="T14" s="111">
        <f>'Section 11 chart data'!$N$88</f>
        <v>18.309999999999999</v>
      </c>
      <c r="U14" s="110">
        <f>'Section 11 chart data'!$I$71</f>
        <v>1.5109999999999999</v>
      </c>
      <c r="V14" s="110">
        <f>'Section 11 chart data'!$O$88</f>
        <v>16.279</v>
      </c>
      <c r="W14" s="111">
        <f>'Section 11 chart data'!$P$88</f>
        <v>17.190000000000001</v>
      </c>
      <c r="X14" s="110">
        <f>'Section 11 chart data'!$J$71</f>
        <v>1.1919999999999999</v>
      </c>
      <c r="Y14" s="110">
        <f>'Section 11 chart data'!$Q$88</f>
        <v>17.161999999999999</v>
      </c>
      <c r="Z14" s="111">
        <f>'Section 11 chart data'!$R$88</f>
        <v>23.1</v>
      </c>
      <c r="AA14" s="110">
        <f>'Section 11 chart data'!$K$71</f>
        <v>1.1020000000000001</v>
      </c>
      <c r="AB14" s="110">
        <f>'Section 11 chart data'!$S$88</f>
        <v>10.914</v>
      </c>
      <c r="AC14" s="111">
        <f>'Section 11 chart data'!$T$88</f>
        <v>25.66</v>
      </c>
      <c r="AD14" s="110">
        <f>'Section 11 chart data'!$L$71</f>
        <v>3.2749999999999999</v>
      </c>
      <c r="AE14" s="110">
        <f>'Section 11 chart data'!$U$88</f>
        <v>12.621</v>
      </c>
      <c r="AF14" s="111">
        <f>'Section 11 chart data'!$V$88</f>
        <v>27.03</v>
      </c>
      <c r="AG14" s="110">
        <f>'Section 11 chart data'!$M$71</f>
        <v>1.405</v>
      </c>
      <c r="AH14" s="110">
        <f>'Section 11 chart data'!$W$88</f>
        <v>19.794</v>
      </c>
      <c r="AI14" s="112">
        <f>'Section 11 chart data'!$X$88</f>
        <v>21.19</v>
      </c>
    </row>
    <row r="15" spans="2:35" ht="15" customHeight="1" x14ac:dyDescent="0.2">
      <c r="B15" s="1" t="s">
        <v>99</v>
      </c>
      <c r="C15" s="110">
        <f>'Section 11 chart data'!$C$72</f>
        <v>2.1999999999999999E-2</v>
      </c>
      <c r="D15" s="110">
        <f>'Section 11 chart data'!$C$89</f>
        <v>0.73</v>
      </c>
      <c r="E15" s="111">
        <f>'Section 11 chart data'!$D$89</f>
        <v>83.98</v>
      </c>
      <c r="F15" s="110">
        <f>'Section 11 chart data'!$D$72</f>
        <v>2.1000000000000001E-2</v>
      </c>
      <c r="G15" s="110">
        <f>'Section 11 chart data'!$E$89</f>
        <v>0.63600000000000001</v>
      </c>
      <c r="H15" s="111">
        <f>'Section 11 chart data'!$F$89</f>
        <v>77.510000000000005</v>
      </c>
      <c r="I15" s="110">
        <f>'Section 11 chart data'!$E$72</f>
        <v>2.5000000000000001E-2</v>
      </c>
      <c r="J15" s="110">
        <f>'Section 11 chart data'!$G$89</f>
        <v>0.64400000000000002</v>
      </c>
      <c r="K15" s="111">
        <f>'Section 11 chart data'!$H$89</f>
        <v>76.5</v>
      </c>
      <c r="L15" s="110">
        <f>'Section 11 chart data'!$F$72</f>
        <v>2.1000000000000001E-2</v>
      </c>
      <c r="M15" s="110">
        <f>'Section 11 chart data'!$I$89</f>
        <v>9.6349999999999998</v>
      </c>
      <c r="N15" s="111">
        <f>'Section 11 chart data'!$J$89</f>
        <v>89</v>
      </c>
      <c r="O15" s="110">
        <f>'Section 11 chart data'!$G$72</f>
        <v>2.1999999999999999E-2</v>
      </c>
      <c r="P15" s="110">
        <f>'Section 11 chart data'!$K$89</f>
        <v>9.4E-2</v>
      </c>
      <c r="Q15" s="111">
        <f>'Section 11 chart data'!$L$89</f>
        <v>57.18</v>
      </c>
      <c r="R15" s="110">
        <f>'Section 11 chart data'!$H$72</f>
        <v>3.1E-2</v>
      </c>
      <c r="S15" s="110">
        <f>'Section 11 chart data'!$M$89</f>
        <v>9.4E-2</v>
      </c>
      <c r="T15" s="111">
        <f>'Section 11 chart data'!$N$89</f>
        <v>57.18</v>
      </c>
      <c r="U15" s="110">
        <f>'Section 11 chart data'!$I$72</f>
        <v>2.7E-2</v>
      </c>
      <c r="V15" s="110">
        <f>'Section 11 chart data'!$O$89</f>
        <v>9.4E-2</v>
      </c>
      <c r="W15" s="111">
        <f>'Section 11 chart data'!$P$89</f>
        <v>57.18</v>
      </c>
      <c r="X15" s="110">
        <f>'Section 11 chart data'!$J$72</f>
        <v>0.02</v>
      </c>
      <c r="Y15" s="110">
        <f>'Section 11 chart data'!$Q$89</f>
        <v>9.4E-2</v>
      </c>
      <c r="Z15" s="111">
        <f>'Section 11 chart data'!$R$89</f>
        <v>57.18</v>
      </c>
      <c r="AA15" s="110">
        <f>'Section 11 chart data'!$K$72</f>
        <v>1.7000000000000001E-2</v>
      </c>
      <c r="AB15" s="110">
        <f>'Section 11 chart data'!$S$89</f>
        <v>9.4E-2</v>
      </c>
      <c r="AC15" s="111">
        <f>'Section 11 chart data'!$T$89</f>
        <v>57.18</v>
      </c>
      <c r="AD15" s="110">
        <f>'Section 11 chart data'!$L$72</f>
        <v>0</v>
      </c>
      <c r="AE15" s="110">
        <f>'Section 11 chart data'!$U$89</f>
        <v>0.5</v>
      </c>
      <c r="AF15" s="111">
        <f>'Section 11 chart data'!$V$89</f>
        <v>73.760000000000005</v>
      </c>
      <c r="AG15" s="110">
        <f>'Section 11 chart data'!$M$72</f>
        <v>1.4E-2</v>
      </c>
      <c r="AH15" s="110">
        <f>'Section 11 chart data'!$W$89</f>
        <v>0.63900000000000001</v>
      </c>
      <c r="AI15" s="112">
        <f>'Section 11 chart data'!$X$89</f>
        <v>77.099999999999994</v>
      </c>
    </row>
    <row r="16" spans="2:35" ht="15" customHeight="1" x14ac:dyDescent="0.2">
      <c r="B16" s="1" t="s">
        <v>100</v>
      </c>
      <c r="C16" s="110">
        <f>'Section 11 chart data'!$C$73</f>
        <v>0</v>
      </c>
      <c r="D16" s="110">
        <f>'Section 11 chart data'!$C$90</f>
        <v>0.35699999999999998</v>
      </c>
      <c r="E16" s="111">
        <f>'Section 11 chart data'!$D$90</f>
        <v>43.7</v>
      </c>
      <c r="F16" s="110">
        <f>'Section 11 chart data'!$D$73</f>
        <v>0</v>
      </c>
      <c r="G16" s="110">
        <f>'Section 11 chart data'!$E$90</f>
        <v>0.315</v>
      </c>
      <c r="H16" s="111">
        <f>'Section 11 chart data'!$F$90</f>
        <v>40.57</v>
      </c>
      <c r="I16" s="110">
        <f>'Section 11 chart data'!$E$73</f>
        <v>0</v>
      </c>
      <c r="J16" s="110">
        <f>'Section 11 chart data'!$G$90</f>
        <v>0.55200000000000005</v>
      </c>
      <c r="K16" s="111">
        <f>'Section 11 chart data'!$H$90</f>
        <v>51.85</v>
      </c>
      <c r="L16" s="110">
        <f>'Section 11 chart data'!$F$73</f>
        <v>0</v>
      </c>
      <c r="M16" s="110">
        <f>'Section 11 chart data'!$I$90</f>
        <v>0.41</v>
      </c>
      <c r="N16" s="111">
        <f>'Section 11 chart data'!$J$90</f>
        <v>30.19</v>
      </c>
      <c r="O16" s="110">
        <f>'Section 11 chart data'!$G$73</f>
        <v>0</v>
      </c>
      <c r="P16" s="110">
        <f>'Section 11 chart data'!$K$90</f>
        <v>0.97499999999999998</v>
      </c>
      <c r="Q16" s="111">
        <f>'Section 11 chart data'!$L$90</f>
        <v>57.66</v>
      </c>
      <c r="R16" s="110">
        <f>'Section 11 chart data'!$H$73</f>
        <v>0</v>
      </c>
      <c r="S16" s="110">
        <f>'Section 11 chart data'!$M$90</f>
        <v>0.60499999999999998</v>
      </c>
      <c r="T16" s="111">
        <f>'Section 11 chart data'!$N$90</f>
        <v>46.41</v>
      </c>
      <c r="U16" s="110">
        <f>'Section 11 chart data'!$I$73</f>
        <v>0</v>
      </c>
      <c r="V16" s="110">
        <f>'Section 11 chart data'!$O$90</f>
        <v>0.82399999999999995</v>
      </c>
      <c r="W16" s="111">
        <f>'Section 11 chart data'!$P$90</f>
        <v>56.65</v>
      </c>
      <c r="X16" s="110">
        <f>'Section 11 chart data'!$J$73</f>
        <v>0</v>
      </c>
      <c r="Y16" s="110">
        <f>'Section 11 chart data'!$Q$90</f>
        <v>0.52500000000000002</v>
      </c>
      <c r="Z16" s="111">
        <f>'Section 11 chart data'!$R$90</f>
        <v>35.53</v>
      </c>
      <c r="AA16" s="110">
        <f>'Section 11 chart data'!$K$73</f>
        <v>0</v>
      </c>
      <c r="AB16" s="110">
        <f>'Section 11 chart data'!$S$90</f>
        <v>1.2529999999999999</v>
      </c>
      <c r="AC16" s="111">
        <f>'Section 11 chart data'!$T$90</f>
        <v>37.68</v>
      </c>
      <c r="AD16" s="110">
        <f>'Section 11 chart data'!$L$73</f>
        <v>0</v>
      </c>
      <c r="AE16" s="110">
        <f>'Section 11 chart data'!$U$90</f>
        <v>0.17799999999999999</v>
      </c>
      <c r="AF16" s="111">
        <f>'Section 11 chart data'!$V$90</f>
        <v>36.96</v>
      </c>
      <c r="AG16" s="110">
        <f>'Section 11 chart data'!$M$73</f>
        <v>0</v>
      </c>
      <c r="AH16" s="110">
        <f>'Section 11 chart data'!$W$90</f>
        <v>0.56599999999999995</v>
      </c>
      <c r="AI16" s="112">
        <f>'Section 11 chart data'!$X$90</f>
        <v>63.9</v>
      </c>
    </row>
    <row r="17" spans="2:35" ht="15" customHeight="1" x14ac:dyDescent="0.2">
      <c r="B17" s="1" t="s">
        <v>101</v>
      </c>
      <c r="C17" s="110">
        <f>'Section 11 chart data'!$C$74</f>
        <v>0</v>
      </c>
      <c r="D17" s="110">
        <f>'Section 11 chart data'!$C$91</f>
        <v>0.49299999999999999</v>
      </c>
      <c r="E17" s="111">
        <f>'Section 11 chart data'!$D$91</f>
        <v>34.54</v>
      </c>
      <c r="F17" s="110">
        <f>'Section 11 chart data'!$D$74</f>
        <v>0</v>
      </c>
      <c r="G17" s="110">
        <f>'Section 11 chart data'!$E$91</f>
        <v>1.099</v>
      </c>
      <c r="H17" s="111">
        <f>'Section 11 chart data'!$F$91</f>
        <v>27.85</v>
      </c>
      <c r="I17" s="110">
        <f>'Section 11 chart data'!$E$74</f>
        <v>0</v>
      </c>
      <c r="J17" s="110">
        <f>'Section 11 chart data'!$G$91</f>
        <v>1.288</v>
      </c>
      <c r="K17" s="111">
        <f>'Section 11 chart data'!$H$91</f>
        <v>27.74</v>
      </c>
      <c r="L17" s="110">
        <f>'Section 11 chart data'!$F$74</f>
        <v>0</v>
      </c>
      <c r="M17" s="110">
        <f>'Section 11 chart data'!$I$91</f>
        <v>1.2789999999999999</v>
      </c>
      <c r="N17" s="111">
        <f>'Section 11 chart data'!$J$91</f>
        <v>24.78</v>
      </c>
      <c r="O17" s="110">
        <f>'Section 11 chart data'!$G$74</f>
        <v>0</v>
      </c>
      <c r="P17" s="110">
        <f>'Section 11 chart data'!$K$91</f>
        <v>1.075</v>
      </c>
      <c r="Q17" s="111">
        <f>'Section 11 chart data'!$L$91</f>
        <v>20.72</v>
      </c>
      <c r="R17" s="110">
        <f>'Section 11 chart data'!$H$74</f>
        <v>0</v>
      </c>
      <c r="S17" s="110">
        <f>'Section 11 chart data'!$M$91</f>
        <v>1.393</v>
      </c>
      <c r="T17" s="111">
        <f>'Section 11 chart data'!$N$91</f>
        <v>19.55</v>
      </c>
      <c r="U17" s="110">
        <f>'Section 11 chart data'!$I$74</f>
        <v>0</v>
      </c>
      <c r="V17" s="110">
        <f>'Section 11 chart data'!$O$91</f>
        <v>1.419</v>
      </c>
      <c r="W17" s="111">
        <f>'Section 11 chart data'!$P$91</f>
        <v>19.47</v>
      </c>
      <c r="X17" s="110">
        <f>'Section 11 chart data'!$J$74</f>
        <v>0</v>
      </c>
      <c r="Y17" s="110">
        <f>'Section 11 chart data'!$Q$91</f>
        <v>1.51</v>
      </c>
      <c r="Z17" s="111">
        <f>'Section 11 chart data'!$R$91</f>
        <v>19.489999999999998</v>
      </c>
      <c r="AA17" s="110">
        <f>'Section 11 chart data'!$K$74</f>
        <v>0</v>
      </c>
      <c r="AB17" s="110">
        <f>'Section 11 chart data'!$S$91</f>
        <v>2.1930000000000001</v>
      </c>
      <c r="AC17" s="111">
        <f>'Section 11 chart data'!$T$91</f>
        <v>29.38</v>
      </c>
      <c r="AD17" s="110">
        <f>'Section 11 chart data'!$L$74</f>
        <v>0</v>
      </c>
      <c r="AE17" s="110">
        <f>'Section 11 chart data'!$U$91</f>
        <v>2.4780000000000002</v>
      </c>
      <c r="AF17" s="111">
        <f>'Section 11 chart data'!$V$91</f>
        <v>40.270000000000003</v>
      </c>
      <c r="AG17" s="110">
        <f>'Section 11 chart data'!$M$74</f>
        <v>0</v>
      </c>
      <c r="AH17" s="110">
        <f>'Section 11 chart data'!$W$91</f>
        <v>2.379</v>
      </c>
      <c r="AI17" s="112">
        <f>'Section 11 chart data'!$X$91</f>
        <v>44</v>
      </c>
    </row>
    <row r="18" spans="2:35" ht="15" customHeight="1" x14ac:dyDescent="0.2">
      <c r="B18" s="1" t="s">
        <v>102</v>
      </c>
      <c r="C18" s="110">
        <f>'Section 11 chart data'!$C$75</f>
        <v>1.2E-2</v>
      </c>
      <c r="D18" s="110">
        <f>'Section 11 chart data'!$C$92</f>
        <v>4.7050000000000001</v>
      </c>
      <c r="E18" s="111">
        <f>'Section 11 chart data'!$D$92</f>
        <v>49.69</v>
      </c>
      <c r="F18" s="110">
        <f>'Section 11 chart data'!$D$75</f>
        <v>1.9E-2</v>
      </c>
      <c r="G18" s="110">
        <f>'Section 11 chart data'!$E$92</f>
        <v>3.4910000000000001</v>
      </c>
      <c r="H18" s="111">
        <f>'Section 11 chart data'!$F$92</f>
        <v>49.28</v>
      </c>
      <c r="I18" s="110">
        <f>'Section 11 chart data'!$E$75</f>
        <v>2.5000000000000001E-2</v>
      </c>
      <c r="J18" s="110">
        <f>'Section 11 chart data'!$G$92</f>
        <v>5.2960000000000003</v>
      </c>
      <c r="K18" s="111">
        <f>'Section 11 chart data'!$H$92</f>
        <v>76.349999999999994</v>
      </c>
      <c r="L18" s="110">
        <f>'Section 11 chart data'!$F$75</f>
        <v>0.03</v>
      </c>
      <c r="M18" s="110">
        <f>'Section 11 chart data'!$I$92</f>
        <v>2.2570000000000001</v>
      </c>
      <c r="N18" s="111">
        <f>'Section 11 chart data'!$J$92</f>
        <v>52.05</v>
      </c>
      <c r="O18" s="110">
        <f>'Section 11 chart data'!$G$75</f>
        <v>3.6999999999999998E-2</v>
      </c>
      <c r="P18" s="110">
        <f>'Section 11 chart data'!$K$92</f>
        <v>3.3069999999999999</v>
      </c>
      <c r="Q18" s="111">
        <f>'Section 11 chart data'!$L$92</f>
        <v>77.900000000000006</v>
      </c>
      <c r="R18" s="110">
        <f>'Section 11 chart data'!$H$75</f>
        <v>4.2000000000000003E-2</v>
      </c>
      <c r="S18" s="110">
        <f>'Section 11 chart data'!$M$92</f>
        <v>1.1579999999999999</v>
      </c>
      <c r="T18" s="111">
        <f>'Section 11 chart data'!$N$92</f>
        <v>34.549999999999997</v>
      </c>
      <c r="U18" s="110">
        <f>'Section 11 chart data'!$I$75</f>
        <v>3.3000000000000002E-2</v>
      </c>
      <c r="V18" s="110">
        <f>'Section 11 chart data'!$O$92</f>
        <v>1.681</v>
      </c>
      <c r="W18" s="111">
        <f>'Section 11 chart data'!$P$92</f>
        <v>27.86</v>
      </c>
      <c r="X18" s="110">
        <f>'Section 11 chart data'!$J$75</f>
        <v>0.109</v>
      </c>
      <c r="Y18" s="110">
        <f>'Section 11 chart data'!$Q$92</f>
        <v>2.887</v>
      </c>
      <c r="Z18" s="111">
        <f>'Section 11 chart data'!$R$92</f>
        <v>26.13</v>
      </c>
      <c r="AA18" s="110">
        <f>'Section 11 chart data'!$K$75</f>
        <v>1.0999999999999999E-2</v>
      </c>
      <c r="AB18" s="110">
        <f>'Section 11 chart data'!$S$92</f>
        <v>1.355</v>
      </c>
      <c r="AC18" s="111">
        <f>'Section 11 chart data'!$T$92</f>
        <v>53.84</v>
      </c>
      <c r="AD18" s="110">
        <f>'Section 11 chart data'!$L$75</f>
        <v>4.4999999999999998E-2</v>
      </c>
      <c r="AE18" s="110">
        <f>'Section 11 chart data'!$U$92</f>
        <v>1.847</v>
      </c>
      <c r="AF18" s="111">
        <f>'Section 11 chart data'!$V$92</f>
        <v>62.69</v>
      </c>
      <c r="AG18" s="110">
        <f>'Section 11 chart data'!$M$75</f>
        <v>0.02</v>
      </c>
      <c r="AH18" s="110">
        <f>'Section 11 chart data'!$W$92</f>
        <v>2.7869999999999999</v>
      </c>
      <c r="AI18" s="112">
        <f>'Section 11 chart data'!$X$92</f>
        <v>42.97</v>
      </c>
    </row>
    <row r="19" spans="2:35" ht="15" customHeight="1" x14ac:dyDescent="0.2">
      <c r="B19" s="1" t="s">
        <v>103</v>
      </c>
      <c r="C19" s="110">
        <f>'Section 11 chart data'!$C$76</f>
        <v>0</v>
      </c>
      <c r="D19" s="110">
        <f>'Section 11 chart data'!$C$93</f>
        <v>0.39700000000000002</v>
      </c>
      <c r="E19" s="111">
        <f>'Section 11 chart data'!$D$93</f>
        <v>53.12</v>
      </c>
      <c r="F19" s="110">
        <f>'Section 11 chart data'!$D$76</f>
        <v>0</v>
      </c>
      <c r="G19" s="110">
        <f>'Section 11 chart data'!$E$93</f>
        <v>0.39400000000000002</v>
      </c>
      <c r="H19" s="111">
        <f>'Section 11 chart data'!$F$93</f>
        <v>44.2</v>
      </c>
      <c r="I19" s="110">
        <f>'Section 11 chart data'!$E$76</f>
        <v>0</v>
      </c>
      <c r="J19" s="110">
        <f>'Section 11 chart data'!$G$93</f>
        <v>0.40600000000000003</v>
      </c>
      <c r="K19" s="111">
        <f>'Section 11 chart data'!$H$93</f>
        <v>41.78</v>
      </c>
      <c r="L19" s="110">
        <f>'Section 11 chart data'!$F$76</f>
        <v>0</v>
      </c>
      <c r="M19" s="110">
        <f>'Section 11 chart data'!$I$93</f>
        <v>0.65800000000000003</v>
      </c>
      <c r="N19" s="111">
        <f>'Section 11 chart data'!$J$93</f>
        <v>29.11</v>
      </c>
      <c r="O19" s="110">
        <f>'Section 11 chart data'!$G$76</f>
        <v>4.0000000000000001E-3</v>
      </c>
      <c r="P19" s="110">
        <f>'Section 11 chart data'!$K$93</f>
        <v>1.02</v>
      </c>
      <c r="Q19" s="111">
        <f>'Section 11 chart data'!$L$93</f>
        <v>24.26</v>
      </c>
      <c r="R19" s="110">
        <f>'Section 11 chart data'!$H$76</f>
        <v>4.0000000000000001E-3</v>
      </c>
      <c r="S19" s="110">
        <f>'Section 11 chart data'!$M$93</f>
        <v>1.171</v>
      </c>
      <c r="T19" s="111">
        <f>'Section 11 chart data'!$N$93</f>
        <v>26.52</v>
      </c>
      <c r="U19" s="110">
        <f>'Section 11 chart data'!$I$76</f>
        <v>4.0000000000000001E-3</v>
      </c>
      <c r="V19" s="110">
        <f>'Section 11 chart data'!$O$93</f>
        <v>1.171</v>
      </c>
      <c r="W19" s="111">
        <f>'Section 11 chart data'!$P$93</f>
        <v>26.52</v>
      </c>
      <c r="X19" s="110">
        <f>'Section 11 chart data'!$J$76</f>
        <v>4.0000000000000001E-3</v>
      </c>
      <c r="Y19" s="110">
        <f>'Section 11 chart data'!$Q$93</f>
        <v>1.171</v>
      </c>
      <c r="Z19" s="111">
        <f>'Section 11 chart data'!$R$93</f>
        <v>26.52</v>
      </c>
      <c r="AA19" s="110">
        <f>'Section 11 chart data'!$K$76</f>
        <v>4.0000000000000001E-3</v>
      </c>
      <c r="AB19" s="110">
        <f>'Section 11 chart data'!$S$93</f>
        <v>1.171</v>
      </c>
      <c r="AC19" s="111">
        <f>'Section 11 chart data'!$T$93</f>
        <v>26.52</v>
      </c>
      <c r="AD19" s="110">
        <f>'Section 11 chart data'!$L$76</f>
        <v>4.0000000000000001E-3</v>
      </c>
      <c r="AE19" s="110">
        <f>'Section 11 chart data'!$U$93</f>
        <v>2.9079999999999999</v>
      </c>
      <c r="AF19" s="111">
        <f>'Section 11 chart data'!$V$93</f>
        <v>64.27</v>
      </c>
      <c r="AG19" s="110">
        <f>'Section 11 chart data'!$M$76</f>
        <v>4.0000000000000001E-3</v>
      </c>
      <c r="AH19" s="110">
        <f>'Section 11 chart data'!$W$93</f>
        <v>1.4570000000000001</v>
      </c>
      <c r="AI19" s="112">
        <f>'Section 11 chart data'!$X$93</f>
        <v>30.94</v>
      </c>
    </row>
    <row r="20" spans="2:35" ht="15" customHeight="1" x14ac:dyDescent="0.2">
      <c r="B20" s="1" t="s">
        <v>104</v>
      </c>
      <c r="C20" s="114">
        <f>'Section 11 chart data'!$C$77</f>
        <v>0.65900000000000003</v>
      </c>
      <c r="D20" s="114">
        <f>'Section 11 chart data'!$C$94</f>
        <v>11.89</v>
      </c>
      <c r="E20" s="115">
        <f>'Section 11 chart data'!$D$94</f>
        <v>42.07</v>
      </c>
      <c r="F20" s="114">
        <f>'Section 11 chart data'!$D$77</f>
        <v>0.42499999999999999</v>
      </c>
      <c r="G20" s="114">
        <f>'Section 11 chart data'!$E$94</f>
        <v>7.6479999999999997</v>
      </c>
      <c r="H20" s="115">
        <f>'Section 11 chart data'!$F$94</f>
        <v>23.83</v>
      </c>
      <c r="I20" s="114">
        <f>'Section 11 chart data'!$E$77</f>
        <v>0.876</v>
      </c>
      <c r="J20" s="114">
        <f>'Section 11 chart data'!$G$94</f>
        <v>8.49</v>
      </c>
      <c r="K20" s="115">
        <f>'Section 11 chart data'!$H$94</f>
        <v>17.54</v>
      </c>
      <c r="L20" s="114">
        <f>'Section 11 chart data'!$F$77</f>
        <v>0.57999999999999996</v>
      </c>
      <c r="M20" s="114">
        <f>'Section 11 chart data'!$I$94</f>
        <v>6.4059999999999997</v>
      </c>
      <c r="N20" s="115">
        <f>'Section 11 chart data'!$J$94</f>
        <v>14.82</v>
      </c>
      <c r="O20" s="114">
        <f>'Section 11 chart data'!$G$77</f>
        <v>0.77800000000000002</v>
      </c>
      <c r="P20" s="114">
        <f>'Section 11 chart data'!$K$94</f>
        <v>10.436</v>
      </c>
      <c r="Q20" s="115">
        <f>'Section 11 chart data'!$L$94</f>
        <v>20.77</v>
      </c>
      <c r="R20" s="114">
        <f>'Section 11 chart data'!$H$77</f>
        <v>0.432</v>
      </c>
      <c r="S20" s="114">
        <f>'Section 11 chart data'!$M$94</f>
        <v>9.8529999999999998</v>
      </c>
      <c r="T20" s="115">
        <f>'Section 11 chart data'!$N$94</f>
        <v>16.03</v>
      </c>
      <c r="U20" s="114">
        <f>'Section 11 chart data'!$I$77</f>
        <v>0.71</v>
      </c>
      <c r="V20" s="114">
        <f>'Section 11 chart data'!$O$94</f>
        <v>17.405000000000001</v>
      </c>
      <c r="W20" s="115">
        <f>'Section 11 chart data'!$P$94</f>
        <v>16.39</v>
      </c>
      <c r="X20" s="114">
        <f>'Section 11 chart data'!$J$77</f>
        <v>0.6</v>
      </c>
      <c r="Y20" s="114">
        <f>'Section 11 chart data'!$Q$94</f>
        <v>11.228</v>
      </c>
      <c r="Z20" s="115">
        <f>'Section 11 chart data'!$R$94</f>
        <v>17.059999999999999</v>
      </c>
      <c r="AA20" s="114">
        <f>'Section 11 chart data'!$K$77</f>
        <v>0.97599999999999998</v>
      </c>
      <c r="AB20" s="114">
        <f>'Section 11 chart data'!$S$94</f>
        <v>15.417999999999999</v>
      </c>
      <c r="AC20" s="115">
        <f>'Section 11 chart data'!$T$94</f>
        <v>35.56</v>
      </c>
      <c r="AD20" s="114">
        <f>'Section 11 chart data'!$L$77</f>
        <v>1.57</v>
      </c>
      <c r="AE20" s="114">
        <f>'Section 11 chart data'!$U$94</f>
        <v>7.2439999999999998</v>
      </c>
      <c r="AF20" s="115">
        <f>'Section 11 chart data'!$V$94</f>
        <v>18.350000000000001</v>
      </c>
      <c r="AG20" s="114">
        <f>'Section 11 chart data'!$M$77</f>
        <v>0.57899999999999996</v>
      </c>
      <c r="AH20" s="114">
        <f>'Section 11 chart data'!$W$94</f>
        <v>13.946</v>
      </c>
      <c r="AI20" s="116">
        <f>'Section 11 chart data'!$X$94</f>
        <v>21.83</v>
      </c>
    </row>
    <row r="23" spans="2:35" ht="15" customHeight="1" x14ac:dyDescent="0.2">
      <c r="B23" s="907" t="s">
        <v>77</v>
      </c>
      <c r="C23" s="901" t="s">
        <v>332</v>
      </c>
      <c r="D23" s="902"/>
      <c r="E23" s="903"/>
      <c r="F23" s="901" t="s">
        <v>223</v>
      </c>
      <c r="G23" s="902"/>
      <c r="H23" s="902"/>
    </row>
    <row r="24" spans="2:35" ht="15" customHeight="1" x14ac:dyDescent="0.2">
      <c r="B24" s="907"/>
      <c r="C24" s="637" t="s">
        <v>78</v>
      </c>
      <c r="D24" s="904" t="s">
        <v>79</v>
      </c>
      <c r="E24" s="905"/>
      <c r="F24" s="637" t="s">
        <v>78</v>
      </c>
      <c r="G24" s="904" t="s">
        <v>79</v>
      </c>
      <c r="H24" s="906"/>
    </row>
    <row r="25" spans="2:35" ht="30" customHeight="1" x14ac:dyDescent="0.2">
      <c r="B25" s="908"/>
      <c r="C25" s="899" t="s">
        <v>326</v>
      </c>
      <c r="D25" s="900"/>
      <c r="E25" s="16" t="s">
        <v>82</v>
      </c>
      <c r="F25" s="899" t="s">
        <v>326</v>
      </c>
      <c r="G25" s="900"/>
      <c r="H25" s="17" t="s">
        <v>82</v>
      </c>
    </row>
    <row r="26" spans="2:35" ht="15" customHeight="1" x14ac:dyDescent="0.2">
      <c r="B26" s="152" t="str">
        <f>Index!$B$4</f>
        <v>Yorkshire</v>
      </c>
      <c r="C26" s="780"/>
      <c r="D26" s="780"/>
      <c r="E26" s="780"/>
      <c r="F26" s="780"/>
      <c r="G26" s="780"/>
      <c r="H26" s="780"/>
    </row>
    <row r="27" spans="2:35" ht="15" customHeight="1" x14ac:dyDescent="0.2">
      <c r="B27" s="2" t="s">
        <v>105</v>
      </c>
      <c r="C27" s="108">
        <f>$C$9</f>
        <v>3.4529999999999998</v>
      </c>
      <c r="D27" s="108">
        <f>$D$9</f>
        <v>312.93900000000002</v>
      </c>
      <c r="E27" s="119">
        <f>$E$9</f>
        <v>17.11</v>
      </c>
      <c r="F27" s="108">
        <f>$F$9</f>
        <v>3.085</v>
      </c>
      <c r="G27" s="108">
        <f>$G$9</f>
        <v>230.13499999999999</v>
      </c>
      <c r="H27" s="120">
        <f>$H$9</f>
        <v>11.33</v>
      </c>
    </row>
    <row r="28" spans="2:35" ht="15" customHeight="1" x14ac:dyDescent="0.2">
      <c r="B28" s="1" t="s">
        <v>94</v>
      </c>
      <c r="C28" s="110">
        <f>$C$10</f>
        <v>0.42899999999999999</v>
      </c>
      <c r="D28" s="110">
        <f>$D$10</f>
        <v>22.780999999999999</v>
      </c>
      <c r="E28" s="111">
        <f>$E$10</f>
        <v>27.46</v>
      </c>
      <c r="F28" s="110">
        <f>$F$10</f>
        <v>0.44</v>
      </c>
      <c r="G28" s="110">
        <f>$G$10</f>
        <v>33.259</v>
      </c>
      <c r="H28" s="112">
        <f>$H$10</f>
        <v>31.11</v>
      </c>
    </row>
    <row r="29" spans="2:35" ht="15" customHeight="1" x14ac:dyDescent="0.2">
      <c r="B29" s="1" t="s">
        <v>95</v>
      </c>
      <c r="C29" s="110">
        <f>$C$11</f>
        <v>0.623</v>
      </c>
      <c r="D29" s="110">
        <f>$D$11</f>
        <v>40.347000000000001</v>
      </c>
      <c r="E29" s="111">
        <f>$E$11</f>
        <v>63.75</v>
      </c>
      <c r="F29" s="110">
        <f>$F$11</f>
        <v>0.51600000000000001</v>
      </c>
      <c r="G29" s="110">
        <f>$G$11</f>
        <v>11.151</v>
      </c>
      <c r="H29" s="112">
        <f>$H$11</f>
        <v>22.16</v>
      </c>
    </row>
    <row r="30" spans="2:35" ht="15" customHeight="1" x14ac:dyDescent="0.2">
      <c r="B30" s="1" t="s">
        <v>96</v>
      </c>
      <c r="C30" s="110">
        <f>$C$12</f>
        <v>0.63500000000000001</v>
      </c>
      <c r="D30" s="110">
        <f>$D$12</f>
        <v>52.783000000000001</v>
      </c>
      <c r="E30" s="111">
        <f>$E$12</f>
        <v>28.62</v>
      </c>
      <c r="F30" s="110">
        <f>$F$12</f>
        <v>0.81899999999999995</v>
      </c>
      <c r="G30" s="110">
        <f>$G$12</f>
        <v>42.884</v>
      </c>
      <c r="H30" s="112">
        <f>$H$12</f>
        <v>16.95</v>
      </c>
    </row>
    <row r="31" spans="2:35" ht="15" customHeight="1" x14ac:dyDescent="0.2">
      <c r="B31" s="1" t="s">
        <v>97</v>
      </c>
      <c r="C31" s="110">
        <f>$C$13</f>
        <v>0.46800000000000003</v>
      </c>
      <c r="D31" s="110">
        <f>$D$13</f>
        <v>52.783000000000001</v>
      </c>
      <c r="E31" s="111">
        <f>$E$13</f>
        <v>20.47</v>
      </c>
      <c r="F31" s="110">
        <f>$F$13</f>
        <v>0.29799999999999999</v>
      </c>
      <c r="G31" s="110">
        <f>$G$13</f>
        <v>42.884</v>
      </c>
      <c r="H31" s="112">
        <f>$H$13</f>
        <v>18.170000000000002</v>
      </c>
    </row>
    <row r="32" spans="2:35" ht="15" customHeight="1" x14ac:dyDescent="0.2">
      <c r="B32" s="1" t="s">
        <v>98</v>
      </c>
      <c r="C32" s="110">
        <f>$C$14</f>
        <v>0.60499999999999998</v>
      </c>
      <c r="D32" s="110">
        <f>$D$14</f>
        <v>27.498999999999999</v>
      </c>
      <c r="E32" s="111">
        <f>$E$14</f>
        <v>26.34</v>
      </c>
      <c r="F32" s="110">
        <f>$F$14</f>
        <v>0.54700000000000004</v>
      </c>
      <c r="G32" s="110">
        <f>$G$14</f>
        <v>20.062000000000001</v>
      </c>
      <c r="H32" s="112">
        <f>$H$14</f>
        <v>23.73</v>
      </c>
    </row>
    <row r="33" spans="2:8" ht="15" customHeight="1" x14ac:dyDescent="0.2">
      <c r="B33" s="1" t="s">
        <v>99</v>
      </c>
      <c r="C33" s="110">
        <f>$C$15</f>
        <v>2.1999999999999999E-2</v>
      </c>
      <c r="D33" s="110">
        <f>$D$15</f>
        <v>0.73</v>
      </c>
      <c r="E33" s="111">
        <f>$E$15</f>
        <v>83.98</v>
      </c>
      <c r="F33" s="110">
        <f>$F$15</f>
        <v>2.1000000000000001E-2</v>
      </c>
      <c r="G33" s="110">
        <f>$G$15</f>
        <v>0.63600000000000001</v>
      </c>
      <c r="H33" s="112">
        <f>$H$15</f>
        <v>77.510000000000005</v>
      </c>
    </row>
    <row r="34" spans="2:8" ht="15" customHeight="1" x14ac:dyDescent="0.2">
      <c r="B34" s="1" t="s">
        <v>100</v>
      </c>
      <c r="C34" s="110">
        <f>$C$16</f>
        <v>0</v>
      </c>
      <c r="D34" s="110">
        <f>$D$16</f>
        <v>0.35699999999999998</v>
      </c>
      <c r="E34" s="111">
        <f>$E$16</f>
        <v>43.7</v>
      </c>
      <c r="F34" s="110">
        <f>$F$16</f>
        <v>0</v>
      </c>
      <c r="G34" s="110">
        <f>$G$16</f>
        <v>0.315</v>
      </c>
      <c r="H34" s="112">
        <f>$H$16</f>
        <v>40.57</v>
      </c>
    </row>
    <row r="35" spans="2:8" ht="15" customHeight="1" x14ac:dyDescent="0.2">
      <c r="B35" s="1" t="s">
        <v>101</v>
      </c>
      <c r="C35" s="110">
        <f>$C$17</f>
        <v>0</v>
      </c>
      <c r="D35" s="110">
        <f>$D$17</f>
        <v>0.49299999999999999</v>
      </c>
      <c r="E35" s="111">
        <f>$E$17</f>
        <v>34.54</v>
      </c>
      <c r="F35" s="110">
        <f>$F$17</f>
        <v>0</v>
      </c>
      <c r="G35" s="110">
        <f>$G$17</f>
        <v>1.099</v>
      </c>
      <c r="H35" s="112">
        <f>$H$17</f>
        <v>27.85</v>
      </c>
    </row>
    <row r="36" spans="2:8" ht="15" customHeight="1" x14ac:dyDescent="0.2">
      <c r="B36" s="1" t="s">
        <v>102</v>
      </c>
      <c r="C36" s="110">
        <f>$C$18</f>
        <v>1.2E-2</v>
      </c>
      <c r="D36" s="110">
        <f>$D$18</f>
        <v>4.7050000000000001</v>
      </c>
      <c r="E36" s="111">
        <f>$E$18</f>
        <v>49.69</v>
      </c>
      <c r="F36" s="110">
        <f>$F$18</f>
        <v>1.9E-2</v>
      </c>
      <c r="G36" s="110">
        <f>$G$18</f>
        <v>3.4910000000000001</v>
      </c>
      <c r="H36" s="112">
        <f>$H$18</f>
        <v>49.28</v>
      </c>
    </row>
    <row r="37" spans="2:8" ht="15" customHeight="1" x14ac:dyDescent="0.2">
      <c r="B37" s="1" t="s">
        <v>103</v>
      </c>
      <c r="C37" s="110">
        <f>$C$19</f>
        <v>0</v>
      </c>
      <c r="D37" s="110">
        <f>$D$19</f>
        <v>0.39700000000000002</v>
      </c>
      <c r="E37" s="111">
        <f>$E$19</f>
        <v>53.12</v>
      </c>
      <c r="F37" s="110">
        <f>$F$19</f>
        <v>0</v>
      </c>
      <c r="G37" s="110">
        <f>$G$19</f>
        <v>0.39400000000000002</v>
      </c>
      <c r="H37" s="112">
        <f>$H$19</f>
        <v>44.2</v>
      </c>
    </row>
    <row r="38" spans="2:8" ht="15" customHeight="1" x14ac:dyDescent="0.2">
      <c r="B38" s="1" t="s">
        <v>104</v>
      </c>
      <c r="C38" s="114">
        <f>$C$20</f>
        <v>0.65900000000000003</v>
      </c>
      <c r="D38" s="114">
        <f>$D$20</f>
        <v>11.89</v>
      </c>
      <c r="E38" s="115">
        <f>$E$20</f>
        <v>42.07</v>
      </c>
      <c r="F38" s="114">
        <f>$F$20</f>
        <v>0.42499999999999999</v>
      </c>
      <c r="G38" s="114">
        <f>$G$20</f>
        <v>7.6479999999999997</v>
      </c>
      <c r="H38" s="116">
        <f>$H$20</f>
        <v>23.83</v>
      </c>
    </row>
    <row r="41" spans="2:8" ht="15" customHeight="1" x14ac:dyDescent="0.2">
      <c r="B41" s="907" t="s">
        <v>77</v>
      </c>
      <c r="C41" s="901" t="s">
        <v>226</v>
      </c>
      <c r="D41" s="902"/>
      <c r="E41" s="903"/>
      <c r="F41" s="901" t="s">
        <v>227</v>
      </c>
      <c r="G41" s="902"/>
      <c r="H41" s="902"/>
    </row>
    <row r="42" spans="2:8" ht="15" customHeight="1" x14ac:dyDescent="0.2">
      <c r="B42" s="907"/>
      <c r="C42" s="637" t="s">
        <v>78</v>
      </c>
      <c r="D42" s="904" t="s">
        <v>79</v>
      </c>
      <c r="E42" s="905"/>
      <c r="F42" s="637" t="s">
        <v>78</v>
      </c>
      <c r="G42" s="904" t="s">
        <v>79</v>
      </c>
      <c r="H42" s="906"/>
    </row>
    <row r="43" spans="2:8" ht="30" customHeight="1" x14ac:dyDescent="0.2">
      <c r="B43" s="908"/>
      <c r="C43" s="899" t="s">
        <v>326</v>
      </c>
      <c r="D43" s="900"/>
      <c r="E43" s="16" t="s">
        <v>82</v>
      </c>
      <c r="F43" s="899" t="s">
        <v>326</v>
      </c>
      <c r="G43" s="900"/>
      <c r="H43" s="17" t="s">
        <v>82</v>
      </c>
    </row>
    <row r="44" spans="2:8" ht="15" customHeight="1" x14ac:dyDescent="0.2">
      <c r="B44" s="152" t="str">
        <f>Index!$B$4</f>
        <v>Yorkshire</v>
      </c>
      <c r="C44" s="780"/>
      <c r="D44" s="780"/>
      <c r="E44" s="780"/>
      <c r="F44" s="780"/>
      <c r="G44" s="780"/>
      <c r="H44" s="780"/>
    </row>
    <row r="45" spans="2:8" ht="15" customHeight="1" x14ac:dyDescent="0.2">
      <c r="B45" s="2" t="s">
        <v>105</v>
      </c>
      <c r="C45" s="108">
        <f>$I$9</f>
        <v>4.0259999999999998</v>
      </c>
      <c r="D45" s="108">
        <f>$J$9</f>
        <v>132.29499999999999</v>
      </c>
      <c r="E45" s="119">
        <f>$K$9</f>
        <v>15.45</v>
      </c>
      <c r="F45" s="108">
        <f>$L$9</f>
        <v>2.492</v>
      </c>
      <c r="G45" s="108">
        <f>$M$9</f>
        <v>97.617000000000004</v>
      </c>
      <c r="H45" s="120">
        <f>$N$9</f>
        <v>15.35</v>
      </c>
    </row>
    <row r="46" spans="2:8" ht="15" customHeight="1" x14ac:dyDescent="0.2">
      <c r="B46" s="1" t="s">
        <v>94</v>
      </c>
      <c r="C46" s="110">
        <f>$I$10</f>
        <v>0.61499999999999999</v>
      </c>
      <c r="D46" s="110">
        <f>$J$10</f>
        <v>19.491</v>
      </c>
      <c r="E46" s="111">
        <f>$K$10</f>
        <v>28.66</v>
      </c>
      <c r="F46" s="110">
        <f>$L$10</f>
        <v>0.36699999999999999</v>
      </c>
      <c r="G46" s="110">
        <f>$M$10</f>
        <v>20.931000000000001</v>
      </c>
      <c r="H46" s="112">
        <f>$N$10</f>
        <v>30.06</v>
      </c>
    </row>
    <row r="47" spans="2:8" ht="15" customHeight="1" x14ac:dyDescent="0.2">
      <c r="B47" s="1" t="s">
        <v>95</v>
      </c>
      <c r="C47" s="110">
        <f>$I$11</f>
        <v>0.63700000000000001</v>
      </c>
      <c r="D47" s="110">
        <f>$J$11</f>
        <v>31.686</v>
      </c>
      <c r="E47" s="111">
        <f>$K$11</f>
        <v>42.43</v>
      </c>
      <c r="F47" s="110">
        <f>$L$11</f>
        <v>0.34699999999999998</v>
      </c>
      <c r="G47" s="110">
        <f>$M$11</f>
        <v>11.673</v>
      </c>
      <c r="H47" s="112">
        <f>$N$11</f>
        <v>22.57</v>
      </c>
    </row>
    <row r="48" spans="2:8" ht="15" customHeight="1" x14ac:dyDescent="0.2">
      <c r="B48" s="1" t="s">
        <v>96</v>
      </c>
      <c r="C48" s="110">
        <f>$I$12</f>
        <v>0.79300000000000004</v>
      </c>
      <c r="D48" s="110">
        <f>$J$12</f>
        <v>12.962999999999999</v>
      </c>
      <c r="E48" s="111">
        <f>$K$12</f>
        <v>28.37</v>
      </c>
      <c r="F48" s="110">
        <f>$L$12</f>
        <v>0.439</v>
      </c>
      <c r="G48" s="110">
        <f>$M$12</f>
        <v>9.1110000000000007</v>
      </c>
      <c r="H48" s="112">
        <f>$N$12</f>
        <v>31.31</v>
      </c>
    </row>
    <row r="49" spans="2:8" ht="15" customHeight="1" x14ac:dyDescent="0.2">
      <c r="B49" s="1" t="s">
        <v>97</v>
      </c>
      <c r="C49" s="110">
        <f>$I$13</f>
        <v>0.318</v>
      </c>
      <c r="D49" s="110">
        <f>$J$13</f>
        <v>12.962999999999999</v>
      </c>
      <c r="E49" s="111">
        <f>$K$13</f>
        <v>16.350000000000001</v>
      </c>
      <c r="F49" s="110">
        <f>$L$13</f>
        <v>0.188</v>
      </c>
      <c r="G49" s="110">
        <f>$M$13</f>
        <v>9.1110000000000007</v>
      </c>
      <c r="H49" s="112">
        <f>$N$13</f>
        <v>26.18</v>
      </c>
    </row>
    <row r="50" spans="2:8" ht="15" customHeight="1" x14ac:dyDescent="0.2">
      <c r="B50" s="1" t="s">
        <v>98</v>
      </c>
      <c r="C50" s="110">
        <f>$I$14</f>
        <v>0.73899999999999999</v>
      </c>
      <c r="D50" s="110">
        <f>$J$14</f>
        <v>17.213999999999999</v>
      </c>
      <c r="E50" s="111">
        <f>$K$14</f>
        <v>30.41</v>
      </c>
      <c r="F50" s="110">
        <f>$L$14</f>
        <v>0.52</v>
      </c>
      <c r="G50" s="110">
        <f>$M$14</f>
        <v>16.126999999999999</v>
      </c>
      <c r="H50" s="112">
        <f>$N$14</f>
        <v>48.39</v>
      </c>
    </row>
    <row r="51" spans="2:8" ht="15" customHeight="1" x14ac:dyDescent="0.2">
      <c r="B51" s="1" t="s">
        <v>99</v>
      </c>
      <c r="C51" s="110">
        <f>$I$15</f>
        <v>2.5000000000000001E-2</v>
      </c>
      <c r="D51" s="110">
        <f>$J$15</f>
        <v>0.64400000000000002</v>
      </c>
      <c r="E51" s="111">
        <f>$K$15</f>
        <v>76.5</v>
      </c>
      <c r="F51" s="110">
        <f>$L$15</f>
        <v>2.1000000000000001E-2</v>
      </c>
      <c r="G51" s="110">
        <f>$M$15</f>
        <v>9.6349999999999998</v>
      </c>
      <c r="H51" s="112">
        <f>$N$15</f>
        <v>89</v>
      </c>
    </row>
    <row r="52" spans="2:8" ht="15" customHeight="1" x14ac:dyDescent="0.2">
      <c r="B52" s="1" t="s">
        <v>100</v>
      </c>
      <c r="C52" s="110">
        <f>$I$16</f>
        <v>0</v>
      </c>
      <c r="D52" s="110">
        <f>$J$16</f>
        <v>0.55200000000000005</v>
      </c>
      <c r="E52" s="111">
        <f>$K$16</f>
        <v>51.85</v>
      </c>
      <c r="F52" s="110">
        <f>$L$16</f>
        <v>0</v>
      </c>
      <c r="G52" s="110">
        <f>$M$16</f>
        <v>0.41</v>
      </c>
      <c r="H52" s="112">
        <f>$N$16</f>
        <v>30.19</v>
      </c>
    </row>
    <row r="53" spans="2:8" ht="15" customHeight="1" x14ac:dyDescent="0.2">
      <c r="B53" s="1" t="s">
        <v>101</v>
      </c>
      <c r="C53" s="110">
        <f>$I$17</f>
        <v>0</v>
      </c>
      <c r="D53" s="110">
        <f>$J$17</f>
        <v>1.288</v>
      </c>
      <c r="E53" s="111">
        <f>$K$17</f>
        <v>27.74</v>
      </c>
      <c r="F53" s="110">
        <f>$L$17</f>
        <v>0</v>
      </c>
      <c r="G53" s="110">
        <f>$M$17</f>
        <v>1.2789999999999999</v>
      </c>
      <c r="H53" s="112">
        <f>$N$17</f>
        <v>24.78</v>
      </c>
    </row>
    <row r="54" spans="2:8" ht="15" customHeight="1" x14ac:dyDescent="0.2">
      <c r="B54" s="1" t="s">
        <v>102</v>
      </c>
      <c r="C54" s="110">
        <f>$I$18</f>
        <v>2.5000000000000001E-2</v>
      </c>
      <c r="D54" s="110">
        <f>$J$18</f>
        <v>5.2960000000000003</v>
      </c>
      <c r="E54" s="111">
        <f>$K$18</f>
        <v>76.349999999999994</v>
      </c>
      <c r="F54" s="110">
        <f>$L$18</f>
        <v>0.03</v>
      </c>
      <c r="G54" s="110">
        <f>$M$18</f>
        <v>2.2570000000000001</v>
      </c>
      <c r="H54" s="112">
        <f>$N$18</f>
        <v>52.05</v>
      </c>
    </row>
    <row r="55" spans="2:8" ht="15" customHeight="1" x14ac:dyDescent="0.2">
      <c r="B55" s="1" t="s">
        <v>103</v>
      </c>
      <c r="C55" s="110">
        <f>$I$19</f>
        <v>0</v>
      </c>
      <c r="D55" s="110">
        <f>$J$19</f>
        <v>0.40600000000000003</v>
      </c>
      <c r="E55" s="111">
        <f>$K$19</f>
        <v>41.78</v>
      </c>
      <c r="F55" s="110">
        <f>$L$19</f>
        <v>0</v>
      </c>
      <c r="G55" s="110">
        <f>$M$19</f>
        <v>0.65800000000000003</v>
      </c>
      <c r="H55" s="112">
        <f>$N$19</f>
        <v>29.11</v>
      </c>
    </row>
    <row r="56" spans="2:8" ht="15" customHeight="1" x14ac:dyDescent="0.2">
      <c r="B56" s="1" t="s">
        <v>104</v>
      </c>
      <c r="C56" s="114">
        <f>$I$20</f>
        <v>0.876</v>
      </c>
      <c r="D56" s="114">
        <f>$J$20</f>
        <v>8.49</v>
      </c>
      <c r="E56" s="115">
        <f>$K$20</f>
        <v>17.54</v>
      </c>
      <c r="F56" s="114">
        <f>$L$20</f>
        <v>0.57999999999999996</v>
      </c>
      <c r="G56" s="114">
        <f>$M$20</f>
        <v>6.4059999999999997</v>
      </c>
      <c r="H56" s="116">
        <f>$N$20</f>
        <v>14.82</v>
      </c>
    </row>
    <row r="59" spans="2:8" ht="15" customHeight="1" x14ac:dyDescent="0.2">
      <c r="B59" s="907" t="s">
        <v>77</v>
      </c>
      <c r="C59" s="901" t="s">
        <v>228</v>
      </c>
      <c r="D59" s="902"/>
      <c r="E59" s="903"/>
      <c r="F59" s="901" t="s">
        <v>229</v>
      </c>
      <c r="G59" s="902"/>
      <c r="H59" s="902"/>
    </row>
    <row r="60" spans="2:8" ht="15" customHeight="1" x14ac:dyDescent="0.2">
      <c r="B60" s="907"/>
      <c r="C60" s="637" t="s">
        <v>78</v>
      </c>
      <c r="D60" s="904" t="s">
        <v>79</v>
      </c>
      <c r="E60" s="905"/>
      <c r="F60" s="637" t="s">
        <v>78</v>
      </c>
      <c r="G60" s="904" t="s">
        <v>79</v>
      </c>
      <c r="H60" s="906"/>
    </row>
    <row r="61" spans="2:8" ht="30" customHeight="1" x14ac:dyDescent="0.2">
      <c r="B61" s="908"/>
      <c r="C61" s="899" t="s">
        <v>326</v>
      </c>
      <c r="D61" s="900"/>
      <c r="E61" s="16" t="s">
        <v>82</v>
      </c>
      <c r="F61" s="899" t="s">
        <v>326</v>
      </c>
      <c r="G61" s="900"/>
      <c r="H61" s="17" t="s">
        <v>82</v>
      </c>
    </row>
    <row r="62" spans="2:8" ht="15" customHeight="1" x14ac:dyDescent="0.2">
      <c r="B62" s="152" t="str">
        <f>Index!$B$4</f>
        <v>Yorkshire</v>
      </c>
      <c r="C62" s="780"/>
      <c r="D62" s="780"/>
      <c r="E62" s="780"/>
      <c r="F62" s="780"/>
      <c r="G62" s="780"/>
      <c r="H62" s="780"/>
    </row>
    <row r="63" spans="2:8" ht="15" customHeight="1" x14ac:dyDescent="0.2">
      <c r="B63" s="2" t="s">
        <v>105</v>
      </c>
      <c r="C63" s="108">
        <f>$O$9</f>
        <v>4.0460000000000003</v>
      </c>
      <c r="D63" s="108">
        <f>$P$9</f>
        <v>102.22799999999999</v>
      </c>
      <c r="E63" s="119">
        <f>$Q$9</f>
        <v>14.33</v>
      </c>
      <c r="F63" s="108">
        <f>$R$9</f>
        <v>3.82</v>
      </c>
      <c r="G63" s="108">
        <f>$S$9</f>
        <v>88.022999999999996</v>
      </c>
      <c r="H63" s="120">
        <f>$T$9</f>
        <v>11.9</v>
      </c>
    </row>
    <row r="64" spans="2:8" ht="15" customHeight="1" x14ac:dyDescent="0.2">
      <c r="B64" s="1" t="s">
        <v>94</v>
      </c>
      <c r="C64" s="110">
        <f>$O$10</f>
        <v>0.60399999999999998</v>
      </c>
      <c r="D64" s="110">
        <f>$P$10</f>
        <v>30.391999999999999</v>
      </c>
      <c r="E64" s="111">
        <f>$Q$10</f>
        <v>38.049999999999997</v>
      </c>
      <c r="F64" s="110">
        <f>$R$10</f>
        <v>0.61599999999999999</v>
      </c>
      <c r="G64" s="110">
        <f>$S$10</f>
        <v>8.5020000000000007</v>
      </c>
      <c r="H64" s="112">
        <f>$T$10</f>
        <v>21.7</v>
      </c>
    </row>
    <row r="65" spans="2:8" ht="15" customHeight="1" x14ac:dyDescent="0.2">
      <c r="B65" s="1" t="s">
        <v>95</v>
      </c>
      <c r="C65" s="110">
        <f>$O$11</f>
        <v>0.70099999999999996</v>
      </c>
      <c r="D65" s="110">
        <f>$P$11</f>
        <v>16.367999999999999</v>
      </c>
      <c r="E65" s="111">
        <f>$Q$11</f>
        <v>33.299999999999997</v>
      </c>
      <c r="F65" s="110">
        <f>$R$11</f>
        <v>0.60699999999999998</v>
      </c>
      <c r="G65" s="110">
        <f>$S$11</f>
        <v>19.628</v>
      </c>
      <c r="H65" s="112">
        <f>$T$11</f>
        <v>33.520000000000003</v>
      </c>
    </row>
    <row r="66" spans="2:8" ht="15" customHeight="1" x14ac:dyDescent="0.2">
      <c r="B66" s="1" t="s">
        <v>96</v>
      </c>
      <c r="C66" s="110">
        <f>$O$12</f>
        <v>0.80700000000000005</v>
      </c>
      <c r="D66" s="110">
        <f>$P$12</f>
        <v>8.6690000000000005</v>
      </c>
      <c r="E66" s="111">
        <f>$Q$12</f>
        <v>20.37</v>
      </c>
      <c r="F66" s="110">
        <f>$R$12</f>
        <v>0.57799999999999996</v>
      </c>
      <c r="G66" s="110">
        <f>$S$12</f>
        <v>10.846</v>
      </c>
      <c r="H66" s="112">
        <f>$T$12</f>
        <v>23.44</v>
      </c>
    </row>
    <row r="67" spans="2:8" ht="15" customHeight="1" x14ac:dyDescent="0.2">
      <c r="B67" s="1" t="s">
        <v>97</v>
      </c>
      <c r="C67" s="110">
        <f>$O$13</f>
        <v>0.32800000000000001</v>
      </c>
      <c r="D67" s="110">
        <f>$P$13</f>
        <v>8.6690000000000005</v>
      </c>
      <c r="E67" s="111">
        <f>$Q$13</f>
        <v>22.06</v>
      </c>
      <c r="F67" s="110">
        <f>$R$13</f>
        <v>0.16800000000000001</v>
      </c>
      <c r="G67" s="110">
        <f>$S$13</f>
        <v>10.846</v>
      </c>
      <c r="H67" s="112">
        <f>$T$13</f>
        <v>18.579999999999998</v>
      </c>
    </row>
    <row r="68" spans="2:8" ht="15" customHeight="1" x14ac:dyDescent="0.2">
      <c r="B68" s="1" t="s">
        <v>98</v>
      </c>
      <c r="C68" s="110">
        <f>$O$14</f>
        <v>0.76500000000000001</v>
      </c>
      <c r="D68" s="110">
        <f>$P$14</f>
        <v>8.6829999999999998</v>
      </c>
      <c r="E68" s="111">
        <f>$Q$14</f>
        <v>39.630000000000003</v>
      </c>
      <c r="F68" s="110">
        <f>$R$14</f>
        <v>1.341</v>
      </c>
      <c r="G68" s="110">
        <f>$S$14</f>
        <v>7.306</v>
      </c>
      <c r="H68" s="112">
        <f>$T$14</f>
        <v>18.309999999999999</v>
      </c>
    </row>
    <row r="69" spans="2:8" ht="15" customHeight="1" x14ac:dyDescent="0.2">
      <c r="B69" s="1" t="s">
        <v>99</v>
      </c>
      <c r="C69" s="110">
        <f>$O$15</f>
        <v>2.1999999999999999E-2</v>
      </c>
      <c r="D69" s="110">
        <f>$P$15</f>
        <v>9.4E-2</v>
      </c>
      <c r="E69" s="111">
        <f>$Q$15</f>
        <v>57.18</v>
      </c>
      <c r="F69" s="110">
        <f>$R$15</f>
        <v>3.1E-2</v>
      </c>
      <c r="G69" s="110">
        <f>$S$15</f>
        <v>9.4E-2</v>
      </c>
      <c r="H69" s="112">
        <f>$T$15</f>
        <v>57.18</v>
      </c>
    </row>
    <row r="70" spans="2:8" ht="15" customHeight="1" x14ac:dyDescent="0.2">
      <c r="B70" s="1" t="s">
        <v>100</v>
      </c>
      <c r="C70" s="110">
        <f>$O$16</f>
        <v>0</v>
      </c>
      <c r="D70" s="110">
        <f>$P$16</f>
        <v>0.97499999999999998</v>
      </c>
      <c r="E70" s="111">
        <f>$Q$16</f>
        <v>57.66</v>
      </c>
      <c r="F70" s="110">
        <f>$R$16</f>
        <v>0</v>
      </c>
      <c r="G70" s="110">
        <f>$S$16</f>
        <v>0.60499999999999998</v>
      </c>
      <c r="H70" s="112">
        <f>$T$16</f>
        <v>46.41</v>
      </c>
    </row>
    <row r="71" spans="2:8" ht="15" customHeight="1" x14ac:dyDescent="0.2">
      <c r="B71" s="1" t="s">
        <v>101</v>
      </c>
      <c r="C71" s="110">
        <f>$O$17</f>
        <v>0</v>
      </c>
      <c r="D71" s="110">
        <f>$P$17</f>
        <v>1.075</v>
      </c>
      <c r="E71" s="111">
        <f>$Q$17</f>
        <v>20.72</v>
      </c>
      <c r="F71" s="110">
        <f>$R$17</f>
        <v>0</v>
      </c>
      <c r="G71" s="110">
        <f>$S$17</f>
        <v>1.393</v>
      </c>
      <c r="H71" s="112">
        <f>$T$17</f>
        <v>19.55</v>
      </c>
    </row>
    <row r="72" spans="2:8" ht="15" customHeight="1" x14ac:dyDescent="0.2">
      <c r="B72" s="1" t="s">
        <v>102</v>
      </c>
      <c r="C72" s="110">
        <f>$O$18</f>
        <v>3.6999999999999998E-2</v>
      </c>
      <c r="D72" s="110">
        <f>$P$18</f>
        <v>3.3069999999999999</v>
      </c>
      <c r="E72" s="111">
        <f>$Q$18</f>
        <v>77.900000000000006</v>
      </c>
      <c r="F72" s="110">
        <f>$R$18</f>
        <v>4.2000000000000003E-2</v>
      </c>
      <c r="G72" s="110">
        <f>$S$18</f>
        <v>1.1579999999999999</v>
      </c>
      <c r="H72" s="112">
        <f>$T$18</f>
        <v>34.549999999999997</v>
      </c>
    </row>
    <row r="73" spans="2:8" ht="15" customHeight="1" x14ac:dyDescent="0.2">
      <c r="B73" s="1" t="s">
        <v>103</v>
      </c>
      <c r="C73" s="110">
        <f>$O$19</f>
        <v>4.0000000000000001E-3</v>
      </c>
      <c r="D73" s="110">
        <f>$P$19</f>
        <v>1.02</v>
      </c>
      <c r="E73" s="111">
        <f>$Q$19</f>
        <v>24.26</v>
      </c>
      <c r="F73" s="110">
        <f>$R$19</f>
        <v>4.0000000000000001E-3</v>
      </c>
      <c r="G73" s="110">
        <f>$S$19</f>
        <v>1.171</v>
      </c>
      <c r="H73" s="112">
        <f>$T$19</f>
        <v>26.52</v>
      </c>
    </row>
    <row r="74" spans="2:8" ht="15" customHeight="1" x14ac:dyDescent="0.2">
      <c r="B74" s="1" t="s">
        <v>104</v>
      </c>
      <c r="C74" s="114">
        <f>$O$20</f>
        <v>0.77800000000000002</v>
      </c>
      <c r="D74" s="114">
        <f>$P$20</f>
        <v>10.436</v>
      </c>
      <c r="E74" s="115">
        <f>$Q$20</f>
        <v>20.77</v>
      </c>
      <c r="F74" s="114">
        <f>$R$20</f>
        <v>0.432</v>
      </c>
      <c r="G74" s="114">
        <f>$S$20</f>
        <v>9.8529999999999998</v>
      </c>
      <c r="H74" s="116">
        <f>$T$20</f>
        <v>16.03</v>
      </c>
    </row>
    <row r="77" spans="2:8" ht="15" customHeight="1" x14ac:dyDescent="0.2">
      <c r="B77" s="907" t="s">
        <v>77</v>
      </c>
      <c r="C77" s="901" t="s">
        <v>333</v>
      </c>
      <c r="D77" s="902"/>
      <c r="E77" s="903"/>
      <c r="F77" s="901" t="s">
        <v>334</v>
      </c>
      <c r="G77" s="902"/>
      <c r="H77" s="902"/>
    </row>
    <row r="78" spans="2:8" ht="15" customHeight="1" x14ac:dyDescent="0.2">
      <c r="B78" s="907"/>
      <c r="C78" s="637" t="s">
        <v>78</v>
      </c>
      <c r="D78" s="904" t="s">
        <v>79</v>
      </c>
      <c r="E78" s="905"/>
      <c r="F78" s="637" t="s">
        <v>78</v>
      </c>
      <c r="G78" s="904" t="s">
        <v>79</v>
      </c>
      <c r="H78" s="906"/>
    </row>
    <row r="79" spans="2:8" ht="30" customHeight="1" x14ac:dyDescent="0.2">
      <c r="B79" s="908"/>
      <c r="C79" s="899" t="s">
        <v>326</v>
      </c>
      <c r="D79" s="900"/>
      <c r="E79" s="16" t="s">
        <v>82</v>
      </c>
      <c r="F79" s="899" t="s">
        <v>326</v>
      </c>
      <c r="G79" s="900"/>
      <c r="H79" s="17" t="s">
        <v>82</v>
      </c>
    </row>
    <row r="80" spans="2:8" ht="15" customHeight="1" x14ac:dyDescent="0.2">
      <c r="B80" s="152" t="str">
        <f>Index!$B$4</f>
        <v>Yorkshire</v>
      </c>
      <c r="C80" s="780"/>
      <c r="D80" s="780"/>
      <c r="E80" s="780"/>
      <c r="F80" s="780"/>
      <c r="G80" s="780"/>
      <c r="H80" s="780"/>
    </row>
    <row r="81" spans="2:8" ht="15" customHeight="1" x14ac:dyDescent="0.2">
      <c r="B81" s="2" t="s">
        <v>105</v>
      </c>
      <c r="C81" s="108">
        <f>$U$9</f>
        <v>4.96</v>
      </c>
      <c r="D81" s="108">
        <f>$V$9</f>
        <v>133.364</v>
      </c>
      <c r="E81" s="119">
        <f>$W$9</f>
        <v>11.81</v>
      </c>
      <c r="F81" s="108">
        <f>$X$9</f>
        <v>4.1829999999999998</v>
      </c>
      <c r="G81" s="108">
        <f>$Y$9</f>
        <v>111.53400000000001</v>
      </c>
      <c r="H81" s="120">
        <f>$Z$9</f>
        <v>11.53</v>
      </c>
    </row>
    <row r="82" spans="2:8" ht="15" customHeight="1" x14ac:dyDescent="0.2">
      <c r="B82" s="1" t="s">
        <v>94</v>
      </c>
      <c r="C82" s="110">
        <f>$U$10</f>
        <v>0.73699999999999999</v>
      </c>
      <c r="D82" s="110">
        <f>$V$10</f>
        <v>11.473000000000001</v>
      </c>
      <c r="E82" s="111">
        <f>$W$10</f>
        <v>28.21</v>
      </c>
      <c r="F82" s="110">
        <f>$X$10</f>
        <v>0.6</v>
      </c>
      <c r="G82" s="110">
        <f>$Y$10</f>
        <v>22.033999999999999</v>
      </c>
      <c r="H82" s="112">
        <f>$Z$10</f>
        <v>46.21</v>
      </c>
    </row>
    <row r="83" spans="2:8" ht="15" customHeight="1" x14ac:dyDescent="0.2">
      <c r="B83" s="1" t="s">
        <v>95</v>
      </c>
      <c r="C83" s="110">
        <f>$U$11</f>
        <v>0.76900000000000002</v>
      </c>
      <c r="D83" s="110">
        <f>$V$11</f>
        <v>36.473999999999997</v>
      </c>
      <c r="E83" s="111">
        <f>$W$11</f>
        <v>35</v>
      </c>
      <c r="F83" s="110">
        <f>$X$11</f>
        <v>0.81100000000000005</v>
      </c>
      <c r="G83" s="110">
        <f>$Y$11</f>
        <v>8.8000000000000007</v>
      </c>
      <c r="H83" s="112">
        <f>$Z$11</f>
        <v>28.27</v>
      </c>
    </row>
    <row r="84" spans="2:8" ht="15" customHeight="1" x14ac:dyDescent="0.2">
      <c r="B84" s="1" t="s">
        <v>96</v>
      </c>
      <c r="C84" s="110">
        <f>$U$12</f>
        <v>0.78200000000000003</v>
      </c>
      <c r="D84" s="110">
        <f>$V$12</f>
        <v>19.135000000000002</v>
      </c>
      <c r="E84" s="111">
        <f>$W$12</f>
        <v>12.99</v>
      </c>
      <c r="F84" s="110">
        <f>$X$12</f>
        <v>0.60499999999999998</v>
      </c>
      <c r="G84" s="110">
        <f>$Y$12</f>
        <v>17.905999999999999</v>
      </c>
      <c r="H84" s="112">
        <f>$Z$12</f>
        <v>12.88</v>
      </c>
    </row>
    <row r="85" spans="2:8" ht="15" customHeight="1" x14ac:dyDescent="0.2">
      <c r="B85" s="1" t="s">
        <v>97</v>
      </c>
      <c r="C85" s="110">
        <f>$U$13</f>
        <v>0.38700000000000001</v>
      </c>
      <c r="D85" s="110">
        <f>$V$13</f>
        <v>19.135000000000002</v>
      </c>
      <c r="E85" s="111">
        <f>$W$13</f>
        <v>20.25</v>
      </c>
      <c r="F85" s="110">
        <f>$X$13</f>
        <v>0.24099999999999999</v>
      </c>
      <c r="G85" s="110">
        <f>$Y$13</f>
        <v>17.905999999999999</v>
      </c>
      <c r="H85" s="112">
        <f>$Z$13</f>
        <v>21.89</v>
      </c>
    </row>
    <row r="86" spans="2:8" ht="15" customHeight="1" x14ac:dyDescent="0.2">
      <c r="B86" s="1" t="s">
        <v>98</v>
      </c>
      <c r="C86" s="110">
        <f>$U$14</f>
        <v>1.5109999999999999</v>
      </c>
      <c r="D86" s="110">
        <f>$V$14</f>
        <v>16.279</v>
      </c>
      <c r="E86" s="111">
        <f>$W$14</f>
        <v>17.190000000000001</v>
      </c>
      <c r="F86" s="110">
        <f>$X$14</f>
        <v>1.1919999999999999</v>
      </c>
      <c r="G86" s="110">
        <f>$Y$14</f>
        <v>17.161999999999999</v>
      </c>
      <c r="H86" s="112">
        <f>$Z$14</f>
        <v>23.1</v>
      </c>
    </row>
    <row r="87" spans="2:8" ht="15" customHeight="1" x14ac:dyDescent="0.2">
      <c r="B87" s="1" t="s">
        <v>99</v>
      </c>
      <c r="C87" s="110">
        <f>$U$15</f>
        <v>2.7E-2</v>
      </c>
      <c r="D87" s="110">
        <f>$V$15</f>
        <v>9.4E-2</v>
      </c>
      <c r="E87" s="111">
        <f>$W$15</f>
        <v>57.18</v>
      </c>
      <c r="F87" s="110">
        <f>$X$15</f>
        <v>0.02</v>
      </c>
      <c r="G87" s="110">
        <f>$Y$15</f>
        <v>9.4E-2</v>
      </c>
      <c r="H87" s="112">
        <f>$Z$15</f>
        <v>57.18</v>
      </c>
    </row>
    <row r="88" spans="2:8" ht="15" customHeight="1" x14ac:dyDescent="0.2">
      <c r="B88" s="1" t="s">
        <v>100</v>
      </c>
      <c r="C88" s="110">
        <f>$U$16</f>
        <v>0</v>
      </c>
      <c r="D88" s="110">
        <f>$V$16</f>
        <v>0.82399999999999995</v>
      </c>
      <c r="E88" s="111">
        <f>$W$16</f>
        <v>56.65</v>
      </c>
      <c r="F88" s="110">
        <f>$X$16</f>
        <v>0</v>
      </c>
      <c r="G88" s="110">
        <f>$Y$16</f>
        <v>0.52500000000000002</v>
      </c>
      <c r="H88" s="112">
        <f>$Z$16</f>
        <v>35.53</v>
      </c>
    </row>
    <row r="89" spans="2:8" ht="15" customHeight="1" x14ac:dyDescent="0.2">
      <c r="B89" s="1" t="s">
        <v>101</v>
      </c>
      <c r="C89" s="110">
        <f>$U$17</f>
        <v>0</v>
      </c>
      <c r="D89" s="110">
        <f>$V$17</f>
        <v>1.419</v>
      </c>
      <c r="E89" s="111">
        <f>$W$17</f>
        <v>19.47</v>
      </c>
      <c r="F89" s="110">
        <f>$X$17</f>
        <v>0</v>
      </c>
      <c r="G89" s="110">
        <f>$Y$17</f>
        <v>1.51</v>
      </c>
      <c r="H89" s="112">
        <f>$Z$17</f>
        <v>19.489999999999998</v>
      </c>
    </row>
    <row r="90" spans="2:8" ht="15" customHeight="1" x14ac:dyDescent="0.2">
      <c r="B90" s="1" t="s">
        <v>102</v>
      </c>
      <c r="C90" s="110">
        <f>$U$18</f>
        <v>3.3000000000000002E-2</v>
      </c>
      <c r="D90" s="110">
        <f>$V$18</f>
        <v>1.681</v>
      </c>
      <c r="E90" s="111">
        <f>$W$18</f>
        <v>27.86</v>
      </c>
      <c r="F90" s="110">
        <f>$X$18</f>
        <v>0.109</v>
      </c>
      <c r="G90" s="110">
        <f>$Y$18</f>
        <v>2.887</v>
      </c>
      <c r="H90" s="112">
        <f>$Z$18</f>
        <v>26.13</v>
      </c>
    </row>
    <row r="91" spans="2:8" ht="15" customHeight="1" x14ac:dyDescent="0.2">
      <c r="B91" s="1" t="s">
        <v>103</v>
      </c>
      <c r="C91" s="110">
        <f>$U$19</f>
        <v>4.0000000000000001E-3</v>
      </c>
      <c r="D91" s="110">
        <f>$V$19</f>
        <v>1.171</v>
      </c>
      <c r="E91" s="111">
        <f>$W$19</f>
        <v>26.52</v>
      </c>
      <c r="F91" s="110">
        <f>$X$19</f>
        <v>4.0000000000000001E-3</v>
      </c>
      <c r="G91" s="110">
        <f>$Y$19</f>
        <v>1.171</v>
      </c>
      <c r="H91" s="112">
        <f>$Z$19</f>
        <v>26.52</v>
      </c>
    </row>
    <row r="92" spans="2:8" ht="15" customHeight="1" x14ac:dyDescent="0.2">
      <c r="B92" s="1" t="s">
        <v>104</v>
      </c>
      <c r="C92" s="114">
        <f>$U$20</f>
        <v>0.71</v>
      </c>
      <c r="D92" s="114">
        <f>$V$20</f>
        <v>17.405000000000001</v>
      </c>
      <c r="E92" s="115">
        <f>$W$20</f>
        <v>16.39</v>
      </c>
      <c r="F92" s="114">
        <f>$X$20</f>
        <v>0.6</v>
      </c>
      <c r="G92" s="114">
        <f>$Y$20</f>
        <v>11.228</v>
      </c>
      <c r="H92" s="116">
        <f>$Z$20</f>
        <v>17.059999999999999</v>
      </c>
    </row>
    <row r="95" spans="2:8" ht="15" customHeight="1" x14ac:dyDescent="0.2">
      <c r="B95" s="907" t="s">
        <v>77</v>
      </c>
      <c r="C95" s="901" t="s">
        <v>232</v>
      </c>
      <c r="D95" s="902"/>
      <c r="E95" s="903"/>
      <c r="F95" s="901" t="s">
        <v>233</v>
      </c>
      <c r="G95" s="902"/>
      <c r="H95" s="902"/>
    </row>
    <row r="96" spans="2:8" ht="15" customHeight="1" x14ac:dyDescent="0.2">
      <c r="B96" s="907"/>
      <c r="C96" s="637" t="s">
        <v>78</v>
      </c>
      <c r="D96" s="904" t="s">
        <v>79</v>
      </c>
      <c r="E96" s="905"/>
      <c r="F96" s="637" t="s">
        <v>78</v>
      </c>
      <c r="G96" s="904" t="s">
        <v>79</v>
      </c>
      <c r="H96" s="906"/>
    </row>
    <row r="97" spans="2:8" ht="30" customHeight="1" x14ac:dyDescent="0.2">
      <c r="B97" s="908"/>
      <c r="C97" s="899" t="s">
        <v>326</v>
      </c>
      <c r="D97" s="900"/>
      <c r="E97" s="16" t="s">
        <v>82</v>
      </c>
      <c r="F97" s="899" t="s">
        <v>326</v>
      </c>
      <c r="G97" s="900"/>
      <c r="H97" s="17" t="s">
        <v>82</v>
      </c>
    </row>
    <row r="98" spans="2:8" ht="15" customHeight="1" x14ac:dyDescent="0.2">
      <c r="B98" s="152" t="str">
        <f>Index!$B$4</f>
        <v>Yorkshire</v>
      </c>
      <c r="C98" s="780"/>
      <c r="D98" s="780"/>
      <c r="E98" s="780"/>
      <c r="F98" s="780"/>
      <c r="G98" s="780"/>
      <c r="H98" s="780"/>
    </row>
    <row r="99" spans="2:8" ht="15" customHeight="1" x14ac:dyDescent="0.2">
      <c r="B99" s="2" t="s">
        <v>105</v>
      </c>
      <c r="C99" s="108">
        <f>$AA$9</f>
        <v>5.048</v>
      </c>
      <c r="D99" s="108">
        <f>$AB$9</f>
        <v>143.5</v>
      </c>
      <c r="E99" s="119">
        <f>$AC$9</f>
        <v>14.39</v>
      </c>
      <c r="F99" s="108">
        <f>$AD$9</f>
        <v>8.9589999999999996</v>
      </c>
      <c r="G99" s="108">
        <f>$AE$9</f>
        <v>123.72199999999999</v>
      </c>
      <c r="H99" s="120">
        <f>$AF$9</f>
        <v>10.84</v>
      </c>
    </row>
    <row r="100" spans="2:8" ht="15" customHeight="1" x14ac:dyDescent="0.2">
      <c r="B100" s="1" t="s">
        <v>94</v>
      </c>
      <c r="C100" s="110">
        <f>$AA$10</f>
        <v>0.9</v>
      </c>
      <c r="D100" s="110">
        <f>$AB$10</f>
        <v>10.316000000000001</v>
      </c>
      <c r="E100" s="111">
        <f>$AC$10</f>
        <v>18.18</v>
      </c>
      <c r="F100" s="110">
        <f>$AD$10</f>
        <v>1.0189999999999999</v>
      </c>
      <c r="G100" s="110">
        <f>$AE$10</f>
        <v>16.329000000000001</v>
      </c>
      <c r="H100" s="112">
        <f>$AF$10</f>
        <v>26.55</v>
      </c>
    </row>
    <row r="101" spans="2:8" ht="15" customHeight="1" x14ac:dyDescent="0.2">
      <c r="B101" s="1" t="s">
        <v>95</v>
      </c>
      <c r="C101" s="110">
        <f>$AA$11</f>
        <v>0.94199999999999995</v>
      </c>
      <c r="D101" s="110">
        <f>$AB$11</f>
        <v>43.097999999999999</v>
      </c>
      <c r="E101" s="111">
        <f>$AC$11</f>
        <v>37.89</v>
      </c>
      <c r="F101" s="110">
        <f>$AD$11</f>
        <v>2.0680000000000001</v>
      </c>
      <c r="G101" s="110">
        <f>$AE$11</f>
        <v>8.984</v>
      </c>
      <c r="H101" s="112">
        <f>$AF$11</f>
        <v>26.25</v>
      </c>
    </row>
    <row r="102" spans="2:8" ht="15" customHeight="1" x14ac:dyDescent="0.2">
      <c r="B102" s="1" t="s">
        <v>96</v>
      </c>
      <c r="C102" s="110">
        <f>$AA$12</f>
        <v>0.746</v>
      </c>
      <c r="D102" s="110">
        <f>$AB$12</f>
        <v>17.661999999999999</v>
      </c>
      <c r="E102" s="111">
        <f>$AC$12</f>
        <v>20.21</v>
      </c>
      <c r="F102" s="110">
        <f>$AD$12</f>
        <v>0.68200000000000005</v>
      </c>
      <c r="G102" s="110">
        <f>$AE$12</f>
        <v>27.116</v>
      </c>
      <c r="H102" s="112">
        <f>$AF$12</f>
        <v>19.02</v>
      </c>
    </row>
    <row r="103" spans="2:8" ht="15" customHeight="1" x14ac:dyDescent="0.2">
      <c r="B103" s="1" t="s">
        <v>97</v>
      </c>
      <c r="C103" s="110">
        <f>$AA$13</f>
        <v>0.34899999999999998</v>
      </c>
      <c r="D103" s="110">
        <f>$AB$13</f>
        <v>17.661999999999999</v>
      </c>
      <c r="E103" s="111">
        <f>$AC$13</f>
        <v>20.75</v>
      </c>
      <c r="F103" s="110">
        <f>$AD$13</f>
        <v>0.29599999999999999</v>
      </c>
      <c r="G103" s="110">
        <f>$AE$13</f>
        <v>27.116</v>
      </c>
      <c r="H103" s="112">
        <f>$AF$13</f>
        <v>24.18</v>
      </c>
    </row>
    <row r="104" spans="2:8" ht="15" customHeight="1" x14ac:dyDescent="0.2">
      <c r="B104" s="1" t="s">
        <v>98</v>
      </c>
      <c r="C104" s="110">
        <f>$AA$14</f>
        <v>1.1020000000000001</v>
      </c>
      <c r="D104" s="110">
        <f>$AB$14</f>
        <v>10.914</v>
      </c>
      <c r="E104" s="111">
        <f>$AC$14</f>
        <v>25.66</v>
      </c>
      <c r="F104" s="110">
        <f>$AD$14</f>
        <v>3.2749999999999999</v>
      </c>
      <c r="G104" s="110">
        <f>$AE$14</f>
        <v>12.621</v>
      </c>
      <c r="H104" s="112">
        <f>$AF$14</f>
        <v>27.03</v>
      </c>
    </row>
    <row r="105" spans="2:8" ht="15" customHeight="1" x14ac:dyDescent="0.2">
      <c r="B105" s="1" t="s">
        <v>99</v>
      </c>
      <c r="C105" s="110">
        <f>$AA$15</f>
        <v>1.7000000000000001E-2</v>
      </c>
      <c r="D105" s="110">
        <f>$AB$15</f>
        <v>9.4E-2</v>
      </c>
      <c r="E105" s="111">
        <f>$AC$15</f>
        <v>57.18</v>
      </c>
      <c r="F105" s="110">
        <f>$AD$15</f>
        <v>0</v>
      </c>
      <c r="G105" s="110">
        <f>$AE$15</f>
        <v>0.5</v>
      </c>
      <c r="H105" s="112">
        <f>$AF$15</f>
        <v>73.760000000000005</v>
      </c>
    </row>
    <row r="106" spans="2:8" ht="15" customHeight="1" x14ac:dyDescent="0.2">
      <c r="B106" s="1" t="s">
        <v>100</v>
      </c>
      <c r="C106" s="110">
        <f>$AA$16</f>
        <v>0</v>
      </c>
      <c r="D106" s="110">
        <f>$AB$16</f>
        <v>1.2529999999999999</v>
      </c>
      <c r="E106" s="111">
        <f>$AC$16</f>
        <v>37.68</v>
      </c>
      <c r="F106" s="110">
        <f>$AD$16</f>
        <v>0</v>
      </c>
      <c r="G106" s="110">
        <f>$AE$16</f>
        <v>0.17799999999999999</v>
      </c>
      <c r="H106" s="112">
        <f>$AF$16</f>
        <v>36.96</v>
      </c>
    </row>
    <row r="107" spans="2:8" ht="15" customHeight="1" x14ac:dyDescent="0.2">
      <c r="B107" s="1" t="s">
        <v>101</v>
      </c>
      <c r="C107" s="110">
        <f>$AA$17</f>
        <v>0</v>
      </c>
      <c r="D107" s="110">
        <f>$AB$17</f>
        <v>2.1930000000000001</v>
      </c>
      <c r="E107" s="111">
        <f>$AC$17</f>
        <v>29.38</v>
      </c>
      <c r="F107" s="110">
        <f>$AD$17</f>
        <v>0</v>
      </c>
      <c r="G107" s="110">
        <f>$AE$17</f>
        <v>2.4780000000000002</v>
      </c>
      <c r="H107" s="112">
        <f>$AF$17</f>
        <v>40.270000000000003</v>
      </c>
    </row>
    <row r="108" spans="2:8" ht="15" customHeight="1" x14ac:dyDescent="0.2">
      <c r="B108" s="1" t="s">
        <v>102</v>
      </c>
      <c r="C108" s="110">
        <f>$AA$18</f>
        <v>1.0999999999999999E-2</v>
      </c>
      <c r="D108" s="110">
        <f>$AB$18</f>
        <v>1.355</v>
      </c>
      <c r="E108" s="111">
        <f>$AC$18</f>
        <v>53.84</v>
      </c>
      <c r="F108" s="110">
        <f>$AD$18</f>
        <v>4.4999999999999998E-2</v>
      </c>
      <c r="G108" s="110">
        <f>$AE$18</f>
        <v>1.847</v>
      </c>
      <c r="H108" s="112">
        <f>$AF$18</f>
        <v>62.69</v>
      </c>
    </row>
    <row r="109" spans="2:8" ht="15" customHeight="1" x14ac:dyDescent="0.2">
      <c r="B109" s="1" t="s">
        <v>103</v>
      </c>
      <c r="C109" s="110">
        <f>$AA$19</f>
        <v>4.0000000000000001E-3</v>
      </c>
      <c r="D109" s="110">
        <f>$AB$19</f>
        <v>1.171</v>
      </c>
      <c r="E109" s="111">
        <f>$AC$19</f>
        <v>26.52</v>
      </c>
      <c r="F109" s="110">
        <f>$AD$19</f>
        <v>4.0000000000000001E-3</v>
      </c>
      <c r="G109" s="110">
        <f>$AE$19</f>
        <v>2.9079999999999999</v>
      </c>
      <c r="H109" s="112">
        <f>$AF$19</f>
        <v>64.27</v>
      </c>
    </row>
    <row r="110" spans="2:8" ht="15" customHeight="1" x14ac:dyDescent="0.2">
      <c r="B110" s="1" t="s">
        <v>104</v>
      </c>
      <c r="C110" s="114">
        <f>$AA$20</f>
        <v>0.97599999999999998</v>
      </c>
      <c r="D110" s="114">
        <f>$AB$20</f>
        <v>15.417999999999999</v>
      </c>
      <c r="E110" s="115">
        <f>$AC$20</f>
        <v>35.56</v>
      </c>
      <c r="F110" s="114">
        <f>$AD$20</f>
        <v>1.57</v>
      </c>
      <c r="G110" s="114">
        <f>$AE$20</f>
        <v>7.2439999999999998</v>
      </c>
      <c r="H110" s="116">
        <f>$AF$20</f>
        <v>18.350000000000001</v>
      </c>
    </row>
    <row r="113" spans="2:5" ht="15" customHeight="1" x14ac:dyDescent="0.2">
      <c r="B113" s="907" t="s">
        <v>77</v>
      </c>
      <c r="C113" s="901" t="s">
        <v>234</v>
      </c>
      <c r="D113" s="902"/>
      <c r="E113" s="902"/>
    </row>
    <row r="114" spans="2:5" ht="15" customHeight="1" x14ac:dyDescent="0.2">
      <c r="B114" s="907"/>
      <c r="C114" s="637" t="s">
        <v>78</v>
      </c>
      <c r="D114" s="904" t="s">
        <v>79</v>
      </c>
      <c r="E114" s="906"/>
    </row>
    <row r="115" spans="2:5" ht="30" customHeight="1" x14ac:dyDescent="0.2">
      <c r="B115" s="908"/>
      <c r="C115" s="899" t="s">
        <v>326</v>
      </c>
      <c r="D115" s="900"/>
      <c r="E115" s="17" t="s">
        <v>82</v>
      </c>
    </row>
    <row r="116" spans="2:5" ht="15" customHeight="1" x14ac:dyDescent="0.2">
      <c r="B116" s="152" t="str">
        <f>Index!$B$4</f>
        <v>Yorkshire</v>
      </c>
      <c r="C116" s="780"/>
      <c r="D116" s="780"/>
      <c r="E116" s="780"/>
    </row>
    <row r="117" spans="2:5" ht="15" customHeight="1" x14ac:dyDescent="0.2">
      <c r="B117" s="2" t="s">
        <v>105</v>
      </c>
      <c r="C117" s="108">
        <f>$AG$9</f>
        <v>5.1870000000000003</v>
      </c>
      <c r="D117" s="108">
        <f>$AH$9</f>
        <v>151.726</v>
      </c>
      <c r="E117" s="120">
        <f>$AI$9</f>
        <v>11.05</v>
      </c>
    </row>
    <row r="118" spans="2:5" ht="15" customHeight="1" x14ac:dyDescent="0.2">
      <c r="B118" s="1" t="s">
        <v>94</v>
      </c>
      <c r="C118" s="110">
        <f>$AG$10</f>
        <v>0.97399999999999998</v>
      </c>
      <c r="D118" s="110">
        <f>$AH$10</f>
        <v>19.954000000000001</v>
      </c>
      <c r="E118" s="112">
        <f>$AI$10</f>
        <v>40.770000000000003</v>
      </c>
    </row>
    <row r="119" spans="2:5" ht="15" customHeight="1" x14ac:dyDescent="0.2">
      <c r="B119" s="1" t="s">
        <v>95</v>
      </c>
      <c r="C119" s="110">
        <f>$AG$11</f>
        <v>1.091</v>
      </c>
      <c r="D119" s="110">
        <f>$AH$11</f>
        <v>6.3929999999999998</v>
      </c>
      <c r="E119" s="112">
        <f>$AI$11</f>
        <v>21.07</v>
      </c>
    </row>
    <row r="120" spans="2:5" ht="15" customHeight="1" x14ac:dyDescent="0.2">
      <c r="B120" s="1" t="s">
        <v>96</v>
      </c>
      <c r="C120" s="110">
        <f>$AG$12</f>
        <v>0.754</v>
      </c>
      <c r="D120" s="110">
        <f>$AH$12</f>
        <v>25.039000000000001</v>
      </c>
      <c r="E120" s="112">
        <f>$AI$12</f>
        <v>17.53</v>
      </c>
    </row>
    <row r="121" spans="2:5" ht="15" customHeight="1" x14ac:dyDescent="0.2">
      <c r="B121" s="1" t="s">
        <v>97</v>
      </c>
      <c r="C121" s="110">
        <f>$AG$13</f>
        <v>0.34499999999999997</v>
      </c>
      <c r="D121" s="110">
        <f>$AH$13</f>
        <v>25.039000000000001</v>
      </c>
      <c r="E121" s="112">
        <f>$AI$13</f>
        <v>23.65</v>
      </c>
    </row>
    <row r="122" spans="2:5" ht="15" customHeight="1" x14ac:dyDescent="0.2">
      <c r="B122" s="1" t="s">
        <v>98</v>
      </c>
      <c r="C122" s="110">
        <f>$AG$14</f>
        <v>1.405</v>
      </c>
      <c r="D122" s="110">
        <f>$AH$14</f>
        <v>19.794</v>
      </c>
      <c r="E122" s="112">
        <f>$AI$14</f>
        <v>21.19</v>
      </c>
    </row>
    <row r="123" spans="2:5" ht="15" customHeight="1" x14ac:dyDescent="0.2">
      <c r="B123" s="1" t="s">
        <v>99</v>
      </c>
      <c r="C123" s="110">
        <f>$AG$15</f>
        <v>1.4E-2</v>
      </c>
      <c r="D123" s="110">
        <f>$AH$15</f>
        <v>0.63900000000000001</v>
      </c>
      <c r="E123" s="112">
        <f>$AI$15</f>
        <v>77.099999999999994</v>
      </c>
    </row>
    <row r="124" spans="2:5" ht="15" customHeight="1" x14ac:dyDescent="0.2">
      <c r="B124" s="1" t="s">
        <v>100</v>
      </c>
      <c r="C124" s="110">
        <f>$AG$16</f>
        <v>0</v>
      </c>
      <c r="D124" s="110">
        <f>$AH$16</f>
        <v>0.56599999999999995</v>
      </c>
      <c r="E124" s="112">
        <f>$AI$16</f>
        <v>63.9</v>
      </c>
    </row>
    <row r="125" spans="2:5" ht="15" customHeight="1" x14ac:dyDescent="0.2">
      <c r="B125" s="1" t="s">
        <v>101</v>
      </c>
      <c r="C125" s="110">
        <f>$AG$17</f>
        <v>0</v>
      </c>
      <c r="D125" s="110">
        <f>$AH$17</f>
        <v>2.379</v>
      </c>
      <c r="E125" s="112">
        <f>$AI$17</f>
        <v>44</v>
      </c>
    </row>
    <row r="126" spans="2:5" ht="15" customHeight="1" x14ac:dyDescent="0.2">
      <c r="B126" s="1" t="s">
        <v>102</v>
      </c>
      <c r="C126" s="110">
        <f>$AG$18</f>
        <v>0.02</v>
      </c>
      <c r="D126" s="110">
        <f>$AH$18</f>
        <v>2.7869999999999999</v>
      </c>
      <c r="E126" s="112">
        <f>$AI$18</f>
        <v>42.97</v>
      </c>
    </row>
    <row r="127" spans="2:5" ht="15" customHeight="1" x14ac:dyDescent="0.2">
      <c r="B127" s="1" t="s">
        <v>103</v>
      </c>
      <c r="C127" s="110">
        <f>$AG$19</f>
        <v>4.0000000000000001E-3</v>
      </c>
      <c r="D127" s="110">
        <f>$AH$19</f>
        <v>1.4570000000000001</v>
      </c>
      <c r="E127" s="112">
        <f>$AI$19</f>
        <v>30.94</v>
      </c>
    </row>
    <row r="128" spans="2:5" ht="15" customHeight="1" x14ac:dyDescent="0.2">
      <c r="B128" s="1" t="s">
        <v>104</v>
      </c>
      <c r="C128" s="114">
        <f>$AG$20</f>
        <v>0.57899999999999996</v>
      </c>
      <c r="D128" s="114">
        <f>$AH$20</f>
        <v>13.946</v>
      </c>
      <c r="E128" s="116">
        <f>$AI$20</f>
        <v>21.83</v>
      </c>
    </row>
  </sheetData>
  <mergeCells count="73">
    <mergeCell ref="D114:E114"/>
    <mergeCell ref="C115:D115"/>
    <mergeCell ref="F97:G97"/>
    <mergeCell ref="B113:B115"/>
    <mergeCell ref="C113:E113"/>
    <mergeCell ref="C97:D97"/>
    <mergeCell ref="F95:H95"/>
    <mergeCell ref="G96:H96"/>
    <mergeCell ref="D96:E96"/>
    <mergeCell ref="C95:E95"/>
    <mergeCell ref="B95:B97"/>
    <mergeCell ref="G78:H78"/>
    <mergeCell ref="F79:G79"/>
    <mergeCell ref="C79:D79"/>
    <mergeCell ref="D78:E78"/>
    <mergeCell ref="B77:B79"/>
    <mergeCell ref="F77:H77"/>
    <mergeCell ref="C77:E77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D24:E24"/>
    <mergeCell ref="G24:H24"/>
    <mergeCell ref="B23:B25"/>
    <mergeCell ref="C23:E23"/>
    <mergeCell ref="F23:H23"/>
    <mergeCell ref="C25:D25"/>
    <mergeCell ref="F25:G25"/>
    <mergeCell ref="AG5:AI5"/>
    <mergeCell ref="AH6:AI6"/>
    <mergeCell ref="AG7:AH7"/>
    <mergeCell ref="B5:B7"/>
    <mergeCell ref="C5:E5"/>
    <mergeCell ref="F5:H5"/>
    <mergeCell ref="I5:K5"/>
    <mergeCell ref="L5:N5"/>
    <mergeCell ref="D6:E6"/>
    <mergeCell ref="G6:H6"/>
    <mergeCell ref="J6:K6"/>
    <mergeCell ref="AA7:AB7"/>
    <mergeCell ref="M6:N6"/>
    <mergeCell ref="P6:Q6"/>
    <mergeCell ref="R5:T5"/>
    <mergeCell ref="U5:W5"/>
    <mergeCell ref="X5:Z5"/>
    <mergeCell ref="O5:Q5"/>
    <mergeCell ref="AD7:AE7"/>
    <mergeCell ref="AA5:AC5"/>
    <mergeCell ref="AD5:AF5"/>
    <mergeCell ref="S6:T6"/>
    <mergeCell ref="V6:W6"/>
    <mergeCell ref="Y6:Z6"/>
    <mergeCell ref="AB6:AC6"/>
    <mergeCell ref="AE6:AF6"/>
    <mergeCell ref="R7:S7"/>
    <mergeCell ref="U7:V7"/>
    <mergeCell ref="X7:Y7"/>
    <mergeCell ref="C7:D7"/>
    <mergeCell ref="F7:G7"/>
    <mergeCell ref="I7:J7"/>
    <mergeCell ref="L7:M7"/>
    <mergeCell ref="O7:P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" operator="between" id="{1C037A5B-F9EF-4AD8-AD00-2940264819D8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cellIs" priority="37" operator="between" id="{14C50D1E-1B46-4C36-B66A-1A33E65F50F4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4" id="{5F3C0A3D-146D-4388-B720-E3F8B10DA17F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1034AD62-A31A-49B6-B979-4CED536F8DE9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0B856796-C850-4053-90F6-416DBB6D2F8A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ECF58F37-C524-4D1F-801A-835C82D7B441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E950124B-9371-4A3E-B328-536ECFE5FD35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39" operator="between" id="{12E788B5-AD3D-48FD-9EF3-3214E2DA57A5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38" id="{2278A113-6338-47FF-8B82-BE75E0202D30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expression" priority="36" id="{7BA93E0F-35E1-4331-A5C7-232449E2F4C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5" operator="between" id="{79EF0D31-E81B-44B4-B7D9-8245DB13229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4" id="{EEC0EAA4-48A4-4F82-A82A-1409D4593672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3" operator="between" id="{9D136030-DE83-474D-ACAC-BFD4E2034241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2" id="{8941C02F-0E84-487F-A7AC-F1F26DE6212E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1" operator="between" id="{0C188C9A-2849-4981-814F-5E2E99D06451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0" id="{6B07982E-5C36-469E-8E88-71F9E0B70B10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29" operator="between" id="{B8B98674-2C59-4CD9-9192-8E5A7C784171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28" id="{4EF0AD6C-3755-46A1-AB80-0946D8534482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expression" priority="26" id="{569C1680-7531-4E35-B261-02F30B88299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5" operator="between" id="{C9F4B760-48C8-4ED9-883C-211F2A0128E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4" id="{9BD81D24-CC00-4D60-A29B-7BE3130A932C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3" operator="between" id="{B667AEC0-BCAD-4D06-AAB5-5AE77149CFC9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2" id="{1D1F1537-307B-401D-9A9F-3AFF672DBDE8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1" operator="between" id="{9E9DE835-53DB-4576-A543-6828B710EF4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0" id="{A88E83CC-1812-4C3C-B496-5DC0194F03BB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19" operator="between" id="{1537BFA6-53A0-40DD-BCC5-73ECE830712F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18" id="{0DEF1130-B786-49C9-B526-119D254BFCCC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17" operator="between" id="{5FF3F603-6510-41EF-9433-1E20E7E4F618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16" id="{690BA47A-309F-4C97-A0BB-D02D0B6B6BB0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5" operator="between" id="{06F99DD8-40F2-42D4-8961-9ACB850D4B0A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4" id="{6908394A-985E-4AD5-91D8-C329AF76B5BA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3" operator="between" id="{F41376FB-5B84-45B4-B7C4-1FD9F540F417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2" id="{B11E9856-7E4C-4558-912B-28F60C4E56B8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1" operator="between" id="{A7EC4E1B-E16E-4701-BE86-3203AF055A89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10" id="{A9ED10D3-AA20-4EAC-92F5-ABF6BCE26580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9" operator="between" id="{0EF95332-841A-41C9-AE86-8542D6E8F177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8" id="{34CBA8B9-F273-4E5E-9439-E3A36F6E3ACB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7" operator="between" id="{BB769030-6D42-4861-B1D3-0FD6494C2670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6" id="{B47CE342-46E7-4B06-A9D7-4DD7D2F0217F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5" operator="between" id="{7B692C64-D473-4409-8526-BD6DCCE32969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4" id="{08F82ACA-4F20-4BCA-8B19-A58A4B42A5B0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3" operator="between" id="{8674F305-C3F7-4E24-8D09-92C57876624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" id="{48E108C1-51B1-43C1-8FE0-E8CA2D616C75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936833B7-E6A4-4671-AB59-06012BABCC3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tabColor theme="7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206</v>
      </c>
      <c r="C3" t="s">
        <v>491</v>
      </c>
    </row>
    <row r="5" spans="2:35" ht="15" customHeight="1" x14ac:dyDescent="0.2">
      <c r="B5" s="912" t="s">
        <v>358</v>
      </c>
      <c r="C5" s="909" t="s">
        <v>332</v>
      </c>
      <c r="D5" s="909"/>
      <c r="E5" s="909"/>
      <c r="F5" s="909" t="s">
        <v>223</v>
      </c>
      <c r="G5" s="909"/>
      <c r="H5" s="909"/>
      <c r="I5" s="909" t="s">
        <v>226</v>
      </c>
      <c r="J5" s="909"/>
      <c r="K5" s="909"/>
      <c r="L5" s="909" t="s">
        <v>227</v>
      </c>
      <c r="M5" s="909"/>
      <c r="N5" s="909"/>
      <c r="O5" s="909" t="s">
        <v>228</v>
      </c>
      <c r="P5" s="909"/>
      <c r="Q5" s="909"/>
      <c r="R5" s="909" t="s">
        <v>229</v>
      </c>
      <c r="S5" s="909"/>
      <c r="T5" s="909"/>
      <c r="U5" s="909" t="s">
        <v>333</v>
      </c>
      <c r="V5" s="909"/>
      <c r="W5" s="909"/>
      <c r="X5" s="909" t="s">
        <v>334</v>
      </c>
      <c r="Y5" s="909"/>
      <c r="Z5" s="909"/>
      <c r="AA5" s="909" t="s">
        <v>232</v>
      </c>
      <c r="AB5" s="909"/>
      <c r="AC5" s="909"/>
      <c r="AD5" s="909" t="s">
        <v>233</v>
      </c>
      <c r="AE5" s="909"/>
      <c r="AF5" s="909"/>
      <c r="AG5" s="909" t="s">
        <v>234</v>
      </c>
      <c r="AH5" s="909"/>
      <c r="AI5" s="901"/>
    </row>
    <row r="6" spans="2:35" ht="15" customHeight="1" x14ac:dyDescent="0.2">
      <c r="B6" s="913"/>
      <c r="C6" s="103" t="s">
        <v>78</v>
      </c>
      <c r="D6" s="910" t="s">
        <v>79</v>
      </c>
      <c r="E6" s="910"/>
      <c r="F6" s="103" t="s">
        <v>78</v>
      </c>
      <c r="G6" s="910" t="s">
        <v>79</v>
      </c>
      <c r="H6" s="910"/>
      <c r="I6" s="103" t="s">
        <v>78</v>
      </c>
      <c r="J6" s="910" t="s">
        <v>79</v>
      </c>
      <c r="K6" s="910"/>
      <c r="L6" s="103" t="s">
        <v>78</v>
      </c>
      <c r="M6" s="910" t="s">
        <v>79</v>
      </c>
      <c r="N6" s="910"/>
      <c r="O6" s="103" t="s">
        <v>78</v>
      </c>
      <c r="P6" s="910" t="s">
        <v>79</v>
      </c>
      <c r="Q6" s="910"/>
      <c r="R6" s="103" t="s">
        <v>78</v>
      </c>
      <c r="S6" s="910" t="s">
        <v>79</v>
      </c>
      <c r="T6" s="910"/>
      <c r="U6" s="103" t="s">
        <v>78</v>
      </c>
      <c r="V6" s="910" t="s">
        <v>79</v>
      </c>
      <c r="W6" s="910"/>
      <c r="X6" s="103" t="s">
        <v>78</v>
      </c>
      <c r="Y6" s="910" t="s">
        <v>79</v>
      </c>
      <c r="Z6" s="910"/>
      <c r="AA6" s="103" t="s">
        <v>78</v>
      </c>
      <c r="AB6" s="910" t="s">
        <v>79</v>
      </c>
      <c r="AC6" s="910"/>
      <c r="AD6" s="103" t="s">
        <v>78</v>
      </c>
      <c r="AE6" s="910" t="s">
        <v>79</v>
      </c>
      <c r="AF6" s="910"/>
      <c r="AG6" s="103" t="s">
        <v>78</v>
      </c>
      <c r="AH6" s="910" t="s">
        <v>79</v>
      </c>
      <c r="AI6" s="904"/>
    </row>
    <row r="7" spans="2:35" ht="30" customHeight="1" x14ac:dyDescent="0.2">
      <c r="B7" s="913"/>
      <c r="C7" s="911" t="s">
        <v>326</v>
      </c>
      <c r="D7" s="911"/>
      <c r="E7" s="16" t="s">
        <v>82</v>
      </c>
      <c r="F7" s="911" t="s">
        <v>326</v>
      </c>
      <c r="G7" s="911"/>
      <c r="H7" s="16" t="s">
        <v>82</v>
      </c>
      <c r="I7" s="911" t="s">
        <v>326</v>
      </c>
      <c r="J7" s="911"/>
      <c r="K7" s="16" t="s">
        <v>82</v>
      </c>
      <c r="L7" s="911" t="s">
        <v>326</v>
      </c>
      <c r="M7" s="911"/>
      <c r="N7" s="16" t="s">
        <v>82</v>
      </c>
      <c r="O7" s="911" t="s">
        <v>326</v>
      </c>
      <c r="P7" s="911"/>
      <c r="Q7" s="16" t="s">
        <v>82</v>
      </c>
      <c r="R7" s="911" t="s">
        <v>326</v>
      </c>
      <c r="S7" s="911"/>
      <c r="T7" s="16" t="s">
        <v>82</v>
      </c>
      <c r="U7" s="911" t="s">
        <v>326</v>
      </c>
      <c r="V7" s="911"/>
      <c r="W7" s="16" t="s">
        <v>82</v>
      </c>
      <c r="X7" s="911" t="s">
        <v>326</v>
      </c>
      <c r="Y7" s="911"/>
      <c r="Z7" s="16" t="s">
        <v>82</v>
      </c>
      <c r="AA7" s="911" t="s">
        <v>326</v>
      </c>
      <c r="AB7" s="911"/>
      <c r="AC7" s="16" t="s">
        <v>82</v>
      </c>
      <c r="AD7" s="911" t="s">
        <v>326</v>
      </c>
      <c r="AE7" s="911"/>
      <c r="AF7" s="16" t="s">
        <v>82</v>
      </c>
      <c r="AG7" s="911" t="s">
        <v>326</v>
      </c>
      <c r="AH7" s="911"/>
      <c r="AI7" s="17" t="s">
        <v>82</v>
      </c>
    </row>
    <row r="8" spans="2:35" ht="15" customHeight="1" x14ac:dyDescent="0.2">
      <c r="B8" s="143" t="str">
        <f>Index!$B$4</f>
        <v>Yorkshire</v>
      </c>
      <c r="C8" s="121"/>
      <c r="D8" s="122"/>
      <c r="E8" s="123"/>
      <c r="F8" s="124"/>
      <c r="G8" s="122"/>
      <c r="H8" s="123"/>
      <c r="I8" s="124"/>
      <c r="J8" s="122"/>
      <c r="K8" s="123"/>
      <c r="L8" s="124"/>
      <c r="M8" s="122"/>
      <c r="N8" s="123"/>
      <c r="O8" s="124"/>
      <c r="P8" s="122"/>
      <c r="Q8" s="123"/>
      <c r="R8" s="124"/>
      <c r="S8" s="122"/>
      <c r="T8" s="123"/>
      <c r="U8" s="124"/>
      <c r="V8" s="122"/>
      <c r="W8" s="123"/>
      <c r="X8" s="124"/>
      <c r="Y8" s="122"/>
      <c r="Z8" s="123"/>
      <c r="AA8" s="124"/>
      <c r="AB8" s="122"/>
      <c r="AC8" s="123"/>
      <c r="AD8" s="124"/>
      <c r="AE8" s="122"/>
      <c r="AF8" s="123"/>
      <c r="AG8" s="124"/>
      <c r="AH8" s="122"/>
      <c r="AI8" s="123"/>
    </row>
    <row r="9" spans="2:35" ht="15" customHeight="1" x14ac:dyDescent="0.2">
      <c r="B9" s="109" t="s">
        <v>215</v>
      </c>
      <c r="C9" s="327">
        <f>'Section 11 chart data'!$C$134</f>
        <v>1.274</v>
      </c>
      <c r="D9" s="327">
        <f>'Section 11 chart data'!$C$148</f>
        <v>30.800999999999998</v>
      </c>
      <c r="E9" s="127">
        <f>'Section 11 chart data'!$D$148</f>
        <v>10.51</v>
      </c>
      <c r="F9" s="327">
        <f>'Section 11 chart data'!$D$134</f>
        <v>0.94599999999999995</v>
      </c>
      <c r="G9" s="327">
        <f>'Section 11 chart data'!$E$148</f>
        <v>26.364000000000001</v>
      </c>
      <c r="H9" s="127">
        <f>'Section 11 chart data'!$F$148</f>
        <v>9.85</v>
      </c>
      <c r="I9" s="327">
        <f>'Section 11 chart data'!$E$134</f>
        <v>1.1439999999999999</v>
      </c>
      <c r="J9" s="327">
        <f>'Section 11 chart data'!$G$148</f>
        <v>26.663</v>
      </c>
      <c r="K9" s="127">
        <f>'Section 11 chart data'!$H$148</f>
        <v>10.039999999999999</v>
      </c>
      <c r="L9" s="327">
        <f>'Section 11 chart data'!$F$134</f>
        <v>0.88900000000000001</v>
      </c>
      <c r="M9" s="327">
        <f>'Section 11 chart data'!$I$148</f>
        <v>26.94</v>
      </c>
      <c r="N9" s="127">
        <f>'Section 11 chart data'!$J$148</f>
        <v>9.56</v>
      </c>
      <c r="O9" s="327">
        <f>'Section 11 chart data'!$G$134</f>
        <v>1.1379999999999999</v>
      </c>
      <c r="P9" s="327">
        <f>'Section 11 chart data'!$K$148</f>
        <v>33.845999999999997</v>
      </c>
      <c r="Q9" s="127">
        <f>'Section 11 chart data'!$L$148</f>
        <v>8.58</v>
      </c>
      <c r="R9" s="327">
        <f>'Section 11 chart data'!$H$134</f>
        <v>1.2390000000000001</v>
      </c>
      <c r="S9" s="327">
        <f>'Section 11 chart data'!$M$148</f>
        <v>38.738</v>
      </c>
      <c r="T9" s="127">
        <f>'Section 11 chart data'!$N$148</f>
        <v>8.59</v>
      </c>
      <c r="U9" s="327">
        <f>'Section 11 chart data'!$I$134</f>
        <v>1.5509999999999999</v>
      </c>
      <c r="V9" s="327">
        <f>'Section 11 chart data'!$O$148</f>
        <v>42.843000000000004</v>
      </c>
      <c r="W9" s="127">
        <f>'Section 11 chart data'!$P$148</f>
        <v>7.83</v>
      </c>
      <c r="X9" s="327">
        <f>'Section 11 chart data'!$J$134</f>
        <v>1.7</v>
      </c>
      <c r="Y9" s="327">
        <f>'Section 11 chart data'!$Q$148</f>
        <v>36.829000000000001</v>
      </c>
      <c r="Z9" s="127">
        <f>'Section 11 chart data'!$R$148</f>
        <v>8.2799999999999994</v>
      </c>
      <c r="AA9" s="327">
        <f>'Section 11 chart data'!$K$134</f>
        <v>1.7589999999999999</v>
      </c>
      <c r="AB9" s="327">
        <f>'Section 11 chart data'!$S$148</f>
        <v>31.773</v>
      </c>
      <c r="AC9" s="127">
        <f>'Section 11 chart data'!$T$148</f>
        <v>8.61</v>
      </c>
      <c r="AD9" s="327">
        <f>'Section 11 chart data'!$L$134</f>
        <v>3.2429999999999999</v>
      </c>
      <c r="AE9" s="327">
        <f>'Section 11 chart data'!$U$148</f>
        <v>27.837</v>
      </c>
      <c r="AF9" s="127">
        <f>'Section 11 chart data'!$V$148</f>
        <v>8.9700000000000006</v>
      </c>
      <c r="AG9" s="327">
        <f>'Section 11 chart data'!$M$134</f>
        <v>1.615</v>
      </c>
      <c r="AH9" s="327">
        <f>'Section 11 chart data'!$W$148</f>
        <v>31.116</v>
      </c>
      <c r="AI9" s="127">
        <f>'Section 11 chart data'!$X$148</f>
        <v>8.1300000000000008</v>
      </c>
    </row>
    <row r="10" spans="2:35" ht="15" customHeight="1" x14ac:dyDescent="0.2">
      <c r="B10" s="109" t="s">
        <v>216</v>
      </c>
      <c r="C10" s="327">
        <f>'Section 11 chart data'!$C$135</f>
        <v>0.25700000000000001</v>
      </c>
      <c r="D10" s="327">
        <f>'Section 11 chart data'!$C$149</f>
        <v>11.698</v>
      </c>
      <c r="E10" s="127">
        <f>'Section 11 chart data'!$D$149</f>
        <v>13.36</v>
      </c>
      <c r="F10" s="327">
        <f>'Section 11 chart data'!$D$135</f>
        <v>0.21099999999999999</v>
      </c>
      <c r="G10" s="327">
        <f>'Section 11 chart data'!$E$149</f>
        <v>7.8289999999999997</v>
      </c>
      <c r="H10" s="127">
        <f>'Section 11 chart data'!$F$149</f>
        <v>15.42</v>
      </c>
      <c r="I10" s="327">
        <f>'Section 11 chart data'!$E$135</f>
        <v>0.247</v>
      </c>
      <c r="J10" s="327">
        <f>'Section 11 chart data'!$G$149</f>
        <v>5.9779999999999998</v>
      </c>
      <c r="K10" s="127">
        <f>'Section 11 chart data'!$H$149</f>
        <v>17.89</v>
      </c>
      <c r="L10" s="327">
        <f>'Section 11 chart data'!$F$135</f>
        <v>0.159</v>
      </c>
      <c r="M10" s="327">
        <f>'Section 11 chart data'!$I$149</f>
        <v>4.625</v>
      </c>
      <c r="N10" s="127">
        <f>'Section 11 chart data'!$J$149</f>
        <v>21.32</v>
      </c>
      <c r="O10" s="327">
        <f>'Section 11 chart data'!$G$135</f>
        <v>0.25700000000000001</v>
      </c>
      <c r="P10" s="327">
        <f>'Section 11 chart data'!$K$149</f>
        <v>4.6959999999999997</v>
      </c>
      <c r="Q10" s="127">
        <f>'Section 11 chart data'!$L$149</f>
        <v>15.01</v>
      </c>
      <c r="R10" s="327">
        <f>'Section 11 chart data'!$H$135</f>
        <v>0.34200000000000003</v>
      </c>
      <c r="S10" s="327">
        <f>'Section 11 chart data'!$M$149</f>
        <v>5.3259999999999996</v>
      </c>
      <c r="T10" s="127">
        <f>'Section 11 chart data'!$N$149</f>
        <v>9.3699999999999992</v>
      </c>
      <c r="U10" s="327">
        <f>'Section 11 chart data'!$I$135</f>
        <v>0.34200000000000003</v>
      </c>
      <c r="V10" s="327">
        <f>'Section 11 chart data'!$O$149</f>
        <v>9.48</v>
      </c>
      <c r="W10" s="127">
        <f>'Section 11 chart data'!$P$149</f>
        <v>9.0500000000000007</v>
      </c>
      <c r="X10" s="327">
        <f>'Section 11 chart data'!$J$135</f>
        <v>0.3</v>
      </c>
      <c r="Y10" s="327">
        <f>'Section 11 chart data'!$Q$149</f>
        <v>8.3369999999999997</v>
      </c>
      <c r="Z10" s="127">
        <f>'Section 11 chart data'!$R$149</f>
        <v>9.3699999999999992</v>
      </c>
      <c r="AA10" s="327">
        <f>'Section 11 chart data'!$K$135</f>
        <v>0.33700000000000002</v>
      </c>
      <c r="AB10" s="327">
        <f>'Section 11 chart data'!$S$149</f>
        <v>6.8680000000000003</v>
      </c>
      <c r="AC10" s="127">
        <f>'Section 11 chart data'!$T$149</f>
        <v>9.6300000000000008</v>
      </c>
      <c r="AD10" s="327">
        <f>'Section 11 chart data'!$L$135</f>
        <v>0.90800000000000003</v>
      </c>
      <c r="AE10" s="327">
        <f>'Section 11 chart data'!$U$149</f>
        <v>6.7009999999999996</v>
      </c>
      <c r="AF10" s="127">
        <f>'Section 11 chart data'!$V$149</f>
        <v>9.51</v>
      </c>
      <c r="AG10" s="327">
        <f>'Section 11 chart data'!$M$135</f>
        <v>0.35399999999999998</v>
      </c>
      <c r="AH10" s="327">
        <f>'Section 11 chart data'!$W$149</f>
        <v>9.1219999999999999</v>
      </c>
      <c r="AI10" s="127">
        <f>'Section 11 chart data'!$X$149</f>
        <v>11.2</v>
      </c>
    </row>
    <row r="11" spans="2:35" ht="15" customHeight="1" x14ac:dyDescent="0.2">
      <c r="B11" s="109" t="s">
        <v>217</v>
      </c>
      <c r="C11" s="327">
        <f>'Section 11 chart data'!$C$136</f>
        <v>0.24</v>
      </c>
      <c r="D11" s="327">
        <f>'Section 11 chart data'!$C$150</f>
        <v>13.526999999999999</v>
      </c>
      <c r="E11" s="127">
        <f>'Section 11 chart data'!$D$150</f>
        <v>14.66</v>
      </c>
      <c r="F11" s="327">
        <f>'Section 11 chart data'!$D$136</f>
        <v>0.223</v>
      </c>
      <c r="G11" s="327">
        <f>'Section 11 chart data'!$E$150</f>
        <v>9.7850000000000001</v>
      </c>
      <c r="H11" s="127">
        <f>'Section 11 chart data'!$F$150</f>
        <v>16.93</v>
      </c>
      <c r="I11" s="327">
        <f>'Section 11 chart data'!$E$136</f>
        <v>0.247</v>
      </c>
      <c r="J11" s="327">
        <f>'Section 11 chart data'!$G$150</f>
        <v>6.3810000000000002</v>
      </c>
      <c r="K11" s="127">
        <f>'Section 11 chart data'!$H$150</f>
        <v>21.07</v>
      </c>
      <c r="L11" s="327">
        <f>'Section 11 chart data'!$F$136</f>
        <v>0.151</v>
      </c>
      <c r="M11" s="327">
        <f>'Section 11 chart data'!$I$150</f>
        <v>5.3929999999999998</v>
      </c>
      <c r="N11" s="127">
        <f>'Section 11 chart data'!$J$150</f>
        <v>25.56</v>
      </c>
      <c r="O11" s="327">
        <f>'Section 11 chart data'!$G$136</f>
        <v>0.25900000000000001</v>
      </c>
      <c r="P11" s="327">
        <f>'Section 11 chart data'!$K$150</f>
        <v>4.5149999999999997</v>
      </c>
      <c r="Q11" s="127">
        <f>'Section 11 chart data'!$L$150</f>
        <v>19.18</v>
      </c>
      <c r="R11" s="327">
        <f>'Section 11 chart data'!$H$136</f>
        <v>0.34100000000000003</v>
      </c>
      <c r="S11" s="327">
        <f>'Section 11 chart data'!$M$150</f>
        <v>4.1379999999999999</v>
      </c>
      <c r="T11" s="127">
        <f>'Section 11 chart data'!$N$150</f>
        <v>11.24</v>
      </c>
      <c r="U11" s="327">
        <f>'Section 11 chart data'!$I$136</f>
        <v>0.33500000000000002</v>
      </c>
      <c r="V11" s="327">
        <f>'Section 11 chart data'!$O$150</f>
        <v>9.5</v>
      </c>
      <c r="W11" s="127">
        <f>'Section 11 chart data'!$P$150</f>
        <v>10.33</v>
      </c>
      <c r="X11" s="327">
        <f>'Section 11 chart data'!$J$136</f>
        <v>0.28699999999999998</v>
      </c>
      <c r="Y11" s="327">
        <f>'Section 11 chart data'!$Q$150</f>
        <v>8.8179999999999996</v>
      </c>
      <c r="Z11" s="127">
        <f>'Section 11 chart data'!$R$150</f>
        <v>10.71</v>
      </c>
      <c r="AA11" s="327">
        <f>'Section 11 chart data'!$K$136</f>
        <v>0.32100000000000001</v>
      </c>
      <c r="AB11" s="327">
        <f>'Section 11 chart data'!$S$150</f>
        <v>6.8949999999999996</v>
      </c>
      <c r="AC11" s="127">
        <f>'Section 11 chart data'!$T$150</f>
        <v>11.54</v>
      </c>
      <c r="AD11" s="327">
        <f>'Section 11 chart data'!$L$136</f>
        <v>0.83199999999999996</v>
      </c>
      <c r="AE11" s="327">
        <f>'Section 11 chart data'!$U$150</f>
        <v>6.9329999999999998</v>
      </c>
      <c r="AF11" s="127">
        <f>'Section 11 chart data'!$V$150</f>
        <v>9.91</v>
      </c>
      <c r="AG11" s="327">
        <f>'Section 11 chart data'!$M$136</f>
        <v>0.35</v>
      </c>
      <c r="AH11" s="327">
        <f>'Section 11 chart data'!$W$150</f>
        <v>10.579000000000001</v>
      </c>
      <c r="AI11" s="127">
        <f>'Section 11 chart data'!$X$150</f>
        <v>12.08</v>
      </c>
    </row>
    <row r="12" spans="2:35" ht="15" customHeight="1" x14ac:dyDescent="0.2">
      <c r="B12" s="109" t="s">
        <v>218</v>
      </c>
      <c r="C12" s="327">
        <f>'Section 11 chart data'!$C$137</f>
        <v>0.63300000000000001</v>
      </c>
      <c r="D12" s="327">
        <f>'Section 11 chart data'!$C$151</f>
        <v>55.015999999999998</v>
      </c>
      <c r="E12" s="127">
        <f>'Section 11 chart data'!$D$151</f>
        <v>14.61</v>
      </c>
      <c r="F12" s="327">
        <f>'Section 11 chart data'!$D$137</f>
        <v>0.66500000000000004</v>
      </c>
      <c r="G12" s="327">
        <f>'Section 11 chart data'!$E$151</f>
        <v>41.875999999999998</v>
      </c>
      <c r="H12" s="127">
        <f>'Section 11 chart data'!$F$151</f>
        <v>13.99</v>
      </c>
      <c r="I12" s="327">
        <f>'Section 11 chart data'!$E$137</f>
        <v>0.81499999999999995</v>
      </c>
      <c r="J12" s="327">
        <f>'Section 11 chart data'!$G$151</f>
        <v>22.35</v>
      </c>
      <c r="K12" s="127">
        <f>'Section 11 chart data'!$H$151</f>
        <v>21.3</v>
      </c>
      <c r="L12" s="327">
        <f>'Section 11 chart data'!$F$137</f>
        <v>0.47599999999999998</v>
      </c>
      <c r="M12" s="327">
        <f>'Section 11 chart data'!$I$151</f>
        <v>17.109000000000002</v>
      </c>
      <c r="N12" s="127">
        <f>'Section 11 chart data'!$J$151</f>
        <v>25.79</v>
      </c>
      <c r="O12" s="327">
        <f>'Section 11 chart data'!$G$137</f>
        <v>0.80400000000000005</v>
      </c>
      <c r="P12" s="327">
        <f>'Section 11 chart data'!$K$151</f>
        <v>14.457000000000001</v>
      </c>
      <c r="Q12" s="127">
        <f>'Section 11 chart data'!$L$151</f>
        <v>19.690000000000001</v>
      </c>
      <c r="R12" s="327">
        <f>'Section 11 chart data'!$H$137</f>
        <v>0.82399999999999995</v>
      </c>
      <c r="S12" s="327">
        <f>'Section 11 chart data'!$M$151</f>
        <v>9.93</v>
      </c>
      <c r="T12" s="127">
        <f>'Section 11 chart data'!$N$151</f>
        <v>16.899999999999999</v>
      </c>
      <c r="U12" s="327">
        <f>'Section 11 chart data'!$I$137</f>
        <v>0.95699999999999996</v>
      </c>
      <c r="V12" s="327">
        <f>'Section 11 chart data'!$O$151</f>
        <v>25.027999999999999</v>
      </c>
      <c r="W12" s="127">
        <f>'Section 11 chart data'!$P$151</f>
        <v>11.33</v>
      </c>
      <c r="X12" s="327">
        <f>'Section 11 chart data'!$J$137</f>
        <v>0.76800000000000002</v>
      </c>
      <c r="Y12" s="327">
        <f>'Section 11 chart data'!$Q$151</f>
        <v>25.946000000000002</v>
      </c>
      <c r="Z12" s="127">
        <f>'Section 11 chart data'!$R$151</f>
        <v>12.22</v>
      </c>
      <c r="AA12" s="327">
        <f>'Section 11 chart data'!$K$137</f>
        <v>0.871</v>
      </c>
      <c r="AB12" s="327">
        <f>'Section 11 chart data'!$S$151</f>
        <v>21.059000000000001</v>
      </c>
      <c r="AC12" s="127">
        <f>'Section 11 chart data'!$T$151</f>
        <v>13.27</v>
      </c>
      <c r="AD12" s="327">
        <f>'Section 11 chart data'!$L$137</f>
        <v>1.9259999999999999</v>
      </c>
      <c r="AE12" s="327">
        <f>'Section 11 chart data'!$U$151</f>
        <v>22.805</v>
      </c>
      <c r="AF12" s="127">
        <f>'Section 11 chart data'!$V$151</f>
        <v>11.53</v>
      </c>
      <c r="AG12" s="327">
        <f>'Section 11 chart data'!$M$137</f>
        <v>0.98599999999999999</v>
      </c>
      <c r="AH12" s="327">
        <f>'Section 11 chart data'!$W$151</f>
        <v>35.610999999999997</v>
      </c>
      <c r="AI12" s="127">
        <f>'Section 11 chart data'!$X$151</f>
        <v>12.62</v>
      </c>
    </row>
    <row r="13" spans="2:35" ht="15" customHeight="1" x14ac:dyDescent="0.2">
      <c r="B13" s="109" t="s">
        <v>219</v>
      </c>
      <c r="C13" s="327">
        <f>'Section 11 chart data'!$C$138</f>
        <v>0.58599999999999997</v>
      </c>
      <c r="D13" s="327">
        <f>'Section 11 chart data'!$C$152</f>
        <v>80.415999999999997</v>
      </c>
      <c r="E13" s="127">
        <f>'Section 11 chart data'!$D$152</f>
        <v>14.87</v>
      </c>
      <c r="F13" s="327">
        <f>'Section 11 chart data'!$D$138</f>
        <v>0.63100000000000001</v>
      </c>
      <c r="G13" s="327">
        <f>'Section 11 chart data'!$E$152</f>
        <v>67.849999999999994</v>
      </c>
      <c r="H13" s="127">
        <f>'Section 11 chart data'!$F$152</f>
        <v>12.37</v>
      </c>
      <c r="I13" s="327">
        <f>'Section 11 chart data'!$E$138</f>
        <v>0.86799999999999999</v>
      </c>
      <c r="J13" s="327">
        <f>'Section 11 chart data'!$G$152</f>
        <v>32.35</v>
      </c>
      <c r="K13" s="127">
        <f>'Section 11 chart data'!$H$152</f>
        <v>20.309999999999999</v>
      </c>
      <c r="L13" s="327">
        <f>'Section 11 chart data'!$F$138</f>
        <v>0.49</v>
      </c>
      <c r="M13" s="327">
        <f>'Section 11 chart data'!$I$152</f>
        <v>16.073</v>
      </c>
      <c r="N13" s="127">
        <f>'Section 11 chart data'!$J$152</f>
        <v>15.49</v>
      </c>
      <c r="O13" s="327">
        <f>'Section 11 chart data'!$G$138</f>
        <v>0.876</v>
      </c>
      <c r="P13" s="327">
        <f>'Section 11 chart data'!$K$152</f>
        <v>18.754000000000001</v>
      </c>
      <c r="Q13" s="127">
        <f>'Section 11 chart data'!$L$152</f>
        <v>21.77</v>
      </c>
      <c r="R13" s="327">
        <f>'Section 11 chart data'!$H$138</f>
        <v>0.63</v>
      </c>
      <c r="S13" s="327">
        <f>'Section 11 chart data'!$M$152</f>
        <v>13.414</v>
      </c>
      <c r="T13" s="127">
        <f>'Section 11 chart data'!$N$152</f>
        <v>27.62</v>
      </c>
      <c r="U13" s="327">
        <f>'Section 11 chart data'!$I$138</f>
        <v>1.0069999999999999</v>
      </c>
      <c r="V13" s="327">
        <f>'Section 11 chart data'!$O$152</f>
        <v>17.241</v>
      </c>
      <c r="W13" s="127">
        <f>'Section 11 chart data'!$P$152</f>
        <v>18.579999999999998</v>
      </c>
      <c r="X13" s="327">
        <f>'Section 11 chart data'!$J$138</f>
        <v>0.67700000000000005</v>
      </c>
      <c r="Y13" s="327">
        <f>'Section 11 chart data'!$Q$152</f>
        <v>17.369</v>
      </c>
      <c r="Z13" s="127">
        <f>'Section 11 chart data'!$R$152</f>
        <v>24.98</v>
      </c>
      <c r="AA13" s="327">
        <f>'Section 11 chart data'!$K$138</f>
        <v>0.879</v>
      </c>
      <c r="AB13" s="327">
        <f>'Section 11 chart data'!$S$152</f>
        <v>27.015999999999998</v>
      </c>
      <c r="AC13" s="127">
        <f>'Section 11 chart data'!$T$152</f>
        <v>18.079999999999998</v>
      </c>
      <c r="AD13" s="327">
        <f>'Section 11 chart data'!$L$138</f>
        <v>1.3029999999999999</v>
      </c>
      <c r="AE13" s="327">
        <f>'Section 11 chart data'!$U$152</f>
        <v>31.007000000000001</v>
      </c>
      <c r="AF13" s="127">
        <f>'Section 11 chart data'!$V$152</f>
        <v>15.2</v>
      </c>
      <c r="AG13" s="327">
        <f>'Section 11 chart data'!$M$138</f>
        <v>0.94899999999999995</v>
      </c>
      <c r="AH13" s="327">
        <f>'Section 11 chart data'!$W$152</f>
        <v>36.880000000000003</v>
      </c>
      <c r="AI13" s="127">
        <f>'Section 11 chart data'!$X$152</f>
        <v>16.420000000000002</v>
      </c>
    </row>
    <row r="14" spans="2:35" ht="15" customHeight="1" x14ac:dyDescent="0.2">
      <c r="B14" s="109" t="s">
        <v>220</v>
      </c>
      <c r="C14" s="327">
        <f>'Section 11 chart data'!$C$139</f>
        <v>0.24399999999999999</v>
      </c>
      <c r="D14" s="327">
        <f>'Section 11 chart data'!$C$153</f>
        <v>46.387999999999998</v>
      </c>
      <c r="E14" s="127">
        <f>'Section 11 chart data'!$D$153</f>
        <v>23.24</v>
      </c>
      <c r="F14" s="327">
        <f>'Section 11 chart data'!$D$139</f>
        <v>0.23499999999999999</v>
      </c>
      <c r="G14" s="327">
        <f>'Section 11 chart data'!$E$153</f>
        <v>36.003</v>
      </c>
      <c r="H14" s="127">
        <f>'Section 11 chart data'!$F$153</f>
        <v>15</v>
      </c>
      <c r="I14" s="327">
        <f>'Section 11 chart data'!$E$139</f>
        <v>0.34899999999999998</v>
      </c>
      <c r="J14" s="327">
        <f>'Section 11 chart data'!$G$153</f>
        <v>16.274999999999999</v>
      </c>
      <c r="K14" s="127">
        <f>'Section 11 chart data'!$H$153</f>
        <v>22.66</v>
      </c>
      <c r="L14" s="327">
        <f>'Section 11 chart data'!$F$139</f>
        <v>0.16900000000000001</v>
      </c>
      <c r="M14" s="327">
        <f>'Section 11 chart data'!$I$153</f>
        <v>8.6229999999999993</v>
      </c>
      <c r="N14" s="127">
        <f>'Section 11 chart data'!$J$153</f>
        <v>23.4</v>
      </c>
      <c r="O14" s="327">
        <f>'Section 11 chart data'!$G$139</f>
        <v>0.36099999999999999</v>
      </c>
      <c r="P14" s="327">
        <f>'Section 11 chart data'!$K$153</f>
        <v>11.211</v>
      </c>
      <c r="Q14" s="127">
        <f>'Section 11 chart data'!$L$153</f>
        <v>30.16</v>
      </c>
      <c r="R14" s="327">
        <f>'Section 11 chart data'!$H$139</f>
        <v>0.23799999999999999</v>
      </c>
      <c r="S14" s="327">
        <f>'Section 11 chart data'!$M$153</f>
        <v>7.7859999999999996</v>
      </c>
      <c r="T14" s="127">
        <f>'Section 11 chart data'!$N$153</f>
        <v>28.33</v>
      </c>
      <c r="U14" s="327">
        <f>'Section 11 chart data'!$I$139</f>
        <v>0.39500000000000002</v>
      </c>
      <c r="V14" s="327">
        <f>'Section 11 chart data'!$O$153</f>
        <v>10.568</v>
      </c>
      <c r="W14" s="127">
        <f>'Section 11 chart data'!$P$153</f>
        <v>29.9</v>
      </c>
      <c r="X14" s="327">
        <f>'Section 11 chart data'!$J$139</f>
        <v>0.25</v>
      </c>
      <c r="Y14" s="327">
        <f>'Section 11 chart data'!$Q$153</f>
        <v>6.9770000000000003</v>
      </c>
      <c r="Z14" s="127">
        <f>'Section 11 chart data'!$R$153</f>
        <v>38.909999999999997</v>
      </c>
      <c r="AA14" s="327">
        <f>'Section 11 chart data'!$K$139</f>
        <v>0.42099999999999999</v>
      </c>
      <c r="AB14" s="327">
        <f>'Section 11 chart data'!$S$153</f>
        <v>17.97</v>
      </c>
      <c r="AC14" s="127">
        <f>'Section 11 chart data'!$T$153</f>
        <v>25.01</v>
      </c>
      <c r="AD14" s="327">
        <f>'Section 11 chart data'!$L$139</f>
        <v>0.41899999999999998</v>
      </c>
      <c r="AE14" s="327">
        <f>'Section 11 chart data'!$U$153</f>
        <v>14.852</v>
      </c>
      <c r="AF14" s="127">
        <f>'Section 11 chart data'!$V$153</f>
        <v>17.239999999999998</v>
      </c>
      <c r="AG14" s="327">
        <f>'Section 11 chart data'!$M$139</f>
        <v>0.44400000000000001</v>
      </c>
      <c r="AH14" s="327">
        <f>'Section 11 chart data'!$W$153</f>
        <v>15.725</v>
      </c>
      <c r="AI14" s="127">
        <f>'Section 11 chart data'!$X$153</f>
        <v>19.489999999999998</v>
      </c>
    </row>
    <row r="15" spans="2:35" ht="15" customHeight="1" x14ac:dyDescent="0.2">
      <c r="B15" s="109" t="s">
        <v>221</v>
      </c>
      <c r="C15" s="327">
        <f>'Section 11 chart data'!$C$140</f>
        <v>0.114</v>
      </c>
      <c r="D15" s="327">
        <f>'Section 11 chart data'!$C$154</f>
        <v>24.792000000000002</v>
      </c>
      <c r="E15" s="127">
        <f>'Section 11 chart data'!$D$154</f>
        <v>27.11</v>
      </c>
      <c r="F15" s="327">
        <f>'Section 11 chart data'!$D$140</f>
        <v>0.106</v>
      </c>
      <c r="G15" s="327">
        <f>'Section 11 chart data'!$E$154</f>
        <v>18.32</v>
      </c>
      <c r="H15" s="127">
        <f>'Section 11 chart data'!$F$154</f>
        <v>17</v>
      </c>
      <c r="I15" s="327">
        <f>'Section 11 chart data'!$E$140</f>
        <v>0.17</v>
      </c>
      <c r="J15" s="327">
        <f>'Section 11 chart data'!$G$154</f>
        <v>7.7370000000000001</v>
      </c>
      <c r="K15" s="127">
        <f>'Section 11 chart data'!$H$154</f>
        <v>27.76</v>
      </c>
      <c r="L15" s="327">
        <f>'Section 11 chart data'!$F$140</f>
        <v>7.6999999999999999E-2</v>
      </c>
      <c r="M15" s="327">
        <f>'Section 11 chart data'!$I$154</f>
        <v>4.452</v>
      </c>
      <c r="N15" s="127">
        <f>'Section 11 chart data'!$J$154</f>
        <v>26.49</v>
      </c>
      <c r="O15" s="327">
        <f>'Section 11 chart data'!$G$140</f>
        <v>0.16700000000000001</v>
      </c>
      <c r="P15" s="327">
        <f>'Section 11 chart data'!$K$154</f>
        <v>6.2240000000000002</v>
      </c>
      <c r="Q15" s="127">
        <f>'Section 11 chart data'!$L$154</f>
        <v>34.520000000000003</v>
      </c>
      <c r="R15" s="327">
        <f>'Section 11 chart data'!$H$140</f>
        <v>0.106</v>
      </c>
      <c r="S15" s="327">
        <f>'Section 11 chart data'!$M$154</f>
        <v>4.1420000000000003</v>
      </c>
      <c r="T15" s="127">
        <f>'Section 11 chart data'!$N$154</f>
        <v>30.36</v>
      </c>
      <c r="U15" s="327">
        <f>'Section 11 chart data'!$I$140</f>
        <v>0.17199999999999999</v>
      </c>
      <c r="V15" s="327">
        <f>'Section 11 chart data'!$O$154</f>
        <v>6.5979999999999999</v>
      </c>
      <c r="W15" s="127">
        <f>'Section 11 chart data'!$P$154</f>
        <v>31.26</v>
      </c>
      <c r="X15" s="327">
        <f>'Section 11 chart data'!$J$140</f>
        <v>0.106</v>
      </c>
      <c r="Y15" s="327">
        <f>'Section 11 chart data'!$Q$154</f>
        <v>3.72</v>
      </c>
      <c r="Z15" s="127">
        <f>'Section 11 chart data'!$R$154</f>
        <v>41.54</v>
      </c>
      <c r="AA15" s="327">
        <f>'Section 11 chart data'!$K$140</f>
        <v>0.20200000000000001</v>
      </c>
      <c r="AB15" s="327">
        <f>'Section 11 chart data'!$S$154</f>
        <v>10.628</v>
      </c>
      <c r="AC15" s="127">
        <f>'Section 11 chart data'!$T$154</f>
        <v>28.61</v>
      </c>
      <c r="AD15" s="327">
        <f>'Section 11 chart data'!$L$140</f>
        <v>0.17499999999999999</v>
      </c>
      <c r="AE15" s="327">
        <f>'Section 11 chart data'!$U$154</f>
        <v>6.3570000000000002</v>
      </c>
      <c r="AF15" s="127">
        <f>'Section 11 chart data'!$V$154</f>
        <v>21.29</v>
      </c>
      <c r="AG15" s="327">
        <f>'Section 11 chart data'!$M$140</f>
        <v>0.219</v>
      </c>
      <c r="AH15" s="327">
        <f>'Section 11 chart data'!$W$154</f>
        <v>6.38</v>
      </c>
      <c r="AI15" s="127">
        <f>'Section 11 chart data'!$X$154</f>
        <v>24.03</v>
      </c>
    </row>
    <row r="16" spans="2:35" ht="15" customHeight="1" x14ac:dyDescent="0.2">
      <c r="B16" s="113" t="s">
        <v>222</v>
      </c>
      <c r="C16" s="328">
        <f>'Section 11 chart data'!$C$141</f>
        <v>0.104</v>
      </c>
      <c r="D16" s="328">
        <f>'Section 11 chart data'!$C$155</f>
        <v>50.25</v>
      </c>
      <c r="E16" s="128">
        <f>'Section 11 chart data'!$D$155</f>
        <v>43.14</v>
      </c>
      <c r="F16" s="328">
        <f>'Section 11 chart data'!$D$141</f>
        <v>6.7000000000000004E-2</v>
      </c>
      <c r="G16" s="328">
        <f>'Section 11 chart data'!$E$155</f>
        <v>22.004000000000001</v>
      </c>
      <c r="H16" s="128">
        <f>'Section 11 chart data'!$F$155</f>
        <v>21.37</v>
      </c>
      <c r="I16" s="328">
        <f>'Section 11 chart data'!$E$141</f>
        <v>0.187</v>
      </c>
      <c r="J16" s="328">
        <f>'Section 11 chart data'!$G$155</f>
        <v>14.481999999999999</v>
      </c>
      <c r="K16" s="128">
        <f>'Section 11 chart data'!$H$155</f>
        <v>35.75</v>
      </c>
      <c r="L16" s="328">
        <f>'Section 11 chart data'!$F$141</f>
        <v>0.08</v>
      </c>
      <c r="M16" s="328">
        <f>'Section 11 chart data'!$I$155</f>
        <v>14.398</v>
      </c>
      <c r="N16" s="128">
        <f>'Section 11 chart data'!$J$155</f>
        <v>43.66</v>
      </c>
      <c r="O16" s="328">
        <f>'Section 11 chart data'!$G$141</f>
        <v>0.183</v>
      </c>
      <c r="P16" s="328">
        <f>'Section 11 chart data'!$K$155</f>
        <v>8.5250000000000004</v>
      </c>
      <c r="Q16" s="128">
        <f>'Section 11 chart data'!$L$155</f>
        <v>29.27</v>
      </c>
      <c r="R16" s="328">
        <f>'Section 11 chart data'!$H$141</f>
        <v>9.9000000000000005E-2</v>
      </c>
      <c r="S16" s="328">
        <f>'Section 11 chart data'!$M$155</f>
        <v>4.55</v>
      </c>
      <c r="T16" s="128">
        <f>'Section 11 chart data'!$N$155</f>
        <v>29.72</v>
      </c>
      <c r="U16" s="328">
        <f>'Section 11 chart data'!$I$141</f>
        <v>0.19900000000000001</v>
      </c>
      <c r="V16" s="328">
        <f>'Section 11 chart data'!$O$155</f>
        <v>12.106</v>
      </c>
      <c r="W16" s="128">
        <f>'Section 11 chart data'!$P$155</f>
        <v>37.909999999999997</v>
      </c>
      <c r="X16" s="328">
        <f>'Section 11 chart data'!$J$141</f>
        <v>9.4E-2</v>
      </c>
      <c r="Y16" s="328">
        <f>'Section 11 chart data'!$Q$155</f>
        <v>3.5390000000000001</v>
      </c>
      <c r="Z16" s="128">
        <f>'Section 11 chart data'!$R$155</f>
        <v>32.090000000000003</v>
      </c>
      <c r="AA16" s="328">
        <f>'Section 11 chart data'!$K$141</f>
        <v>0.25800000000000001</v>
      </c>
      <c r="AB16" s="328">
        <f>'Section 11 chart data'!$S$155</f>
        <v>21.291</v>
      </c>
      <c r="AC16" s="128">
        <f>'Section 11 chart data'!$T$155</f>
        <v>33.35</v>
      </c>
      <c r="AD16" s="328">
        <f>'Section 11 chart data'!$L$141</f>
        <v>0.154</v>
      </c>
      <c r="AE16" s="328">
        <f>'Section 11 chart data'!$U$155</f>
        <v>7.2309999999999999</v>
      </c>
      <c r="AF16" s="128">
        <f>'Section 11 chart data'!$V$155</f>
        <v>22</v>
      </c>
      <c r="AG16" s="328">
        <f>'Section 11 chart data'!$M$141</f>
        <v>0.27</v>
      </c>
      <c r="AH16" s="328">
        <f>'Section 11 chart data'!$W$155</f>
        <v>6.3140000000000001</v>
      </c>
      <c r="AI16" s="128">
        <f>'Section 11 chart data'!$X$155</f>
        <v>19.940000000000001</v>
      </c>
    </row>
    <row r="17" spans="2:35" ht="15" customHeight="1" x14ac:dyDescent="0.2">
      <c r="B17" s="118" t="s">
        <v>80</v>
      </c>
      <c r="C17" s="125">
        <f>'Section 11 chart data'!$C$142</f>
        <v>3.4529999999999998</v>
      </c>
      <c r="D17" s="125">
        <f>'Section 11 chart data'!$C$156</f>
        <v>312.93900000000002</v>
      </c>
      <c r="E17" s="126">
        <f>'Section 11 chart data'!$D$156</f>
        <v>17.11</v>
      </c>
      <c r="F17" s="125">
        <f>'Section 11 chart data'!$D$142</f>
        <v>3.085</v>
      </c>
      <c r="G17" s="125">
        <f>'Section 11 chart data'!$E$156</f>
        <v>230.13499999999999</v>
      </c>
      <c r="H17" s="126">
        <f>'Section 11 chart data'!$F$156</f>
        <v>11.33</v>
      </c>
      <c r="I17" s="125">
        <f>'Section 11 chart data'!$E$142</f>
        <v>4.0259999999999998</v>
      </c>
      <c r="J17" s="125">
        <f>'Section 11 chart data'!$G$156</f>
        <v>132.29499999999999</v>
      </c>
      <c r="K17" s="126">
        <f>'Section 11 chart data'!$H$156</f>
        <v>15.45</v>
      </c>
      <c r="L17" s="125">
        <f>'Section 11 chart data'!$F$142</f>
        <v>2.492</v>
      </c>
      <c r="M17" s="125">
        <f>'Section 11 chart data'!$I$156</f>
        <v>97.617000000000004</v>
      </c>
      <c r="N17" s="126">
        <f>'Section 11 chart data'!$J$156</f>
        <v>15.35</v>
      </c>
      <c r="O17" s="125">
        <f>'Section 11 chart data'!$G$142</f>
        <v>4.0460000000000003</v>
      </c>
      <c r="P17" s="125">
        <f>'Section 11 chart data'!$K$156</f>
        <v>102.22799999999999</v>
      </c>
      <c r="Q17" s="126">
        <f>'Section 11 chart data'!$L$156</f>
        <v>14.33</v>
      </c>
      <c r="R17" s="125">
        <f>'Section 11 chart data'!$H$142</f>
        <v>3.82</v>
      </c>
      <c r="S17" s="125">
        <f>'Section 11 chart data'!$M$156</f>
        <v>88.022999999999996</v>
      </c>
      <c r="T17" s="126">
        <f>'Section 11 chart data'!$N$156</f>
        <v>11.9</v>
      </c>
      <c r="U17" s="125">
        <f>'Section 11 chart data'!$I$142</f>
        <v>4.96</v>
      </c>
      <c r="V17" s="125">
        <f>'Section 11 chart data'!$O$156</f>
        <v>133.364</v>
      </c>
      <c r="W17" s="126">
        <f>'Section 11 chart data'!$P$156</f>
        <v>11.81</v>
      </c>
      <c r="X17" s="125">
        <f>'Section 11 chart data'!$J$142</f>
        <v>4.1829999999999998</v>
      </c>
      <c r="Y17" s="125">
        <f>'Section 11 chart data'!$Q$156</f>
        <v>111.53400000000001</v>
      </c>
      <c r="Z17" s="126">
        <f>'Section 11 chart data'!$R$156</f>
        <v>11.53</v>
      </c>
      <c r="AA17" s="125">
        <f>'Section 11 chart data'!$K$142</f>
        <v>5.048</v>
      </c>
      <c r="AB17" s="125">
        <f>'Section 11 chart data'!$S$156</f>
        <v>143.5</v>
      </c>
      <c r="AC17" s="126">
        <f>'Section 11 chart data'!$T$156</f>
        <v>14.39</v>
      </c>
      <c r="AD17" s="125">
        <f>'Section 11 chart data'!$L$142</f>
        <v>8.9589999999999996</v>
      </c>
      <c r="AE17" s="125">
        <f>'Section 11 chart data'!$U$156</f>
        <v>123.72199999999999</v>
      </c>
      <c r="AF17" s="126">
        <f>'Section 11 chart data'!$V$156</f>
        <v>10.84</v>
      </c>
      <c r="AG17" s="125">
        <f>'Section 11 chart data'!$M$142</f>
        <v>5.1870000000000003</v>
      </c>
      <c r="AH17" s="125">
        <f>'Section 11 chart data'!$W$156</f>
        <v>151.726</v>
      </c>
      <c r="AI17" s="126">
        <f>'Section 11 chart data'!$X$156</f>
        <v>11.05</v>
      </c>
    </row>
    <row r="20" spans="2:35" ht="15" customHeight="1" x14ac:dyDescent="0.2">
      <c r="B20" s="912" t="s">
        <v>358</v>
      </c>
      <c r="C20" s="909" t="s">
        <v>332</v>
      </c>
      <c r="D20" s="909"/>
      <c r="E20" s="909"/>
      <c r="F20" s="909" t="s">
        <v>223</v>
      </c>
      <c r="G20" s="909"/>
      <c r="H20" s="901"/>
    </row>
    <row r="21" spans="2:35" ht="15" customHeight="1" x14ac:dyDescent="0.2">
      <c r="B21" s="913"/>
      <c r="C21" s="322" t="s">
        <v>78</v>
      </c>
      <c r="D21" s="910" t="s">
        <v>79</v>
      </c>
      <c r="E21" s="910"/>
      <c r="F21" s="322" t="s">
        <v>78</v>
      </c>
      <c r="G21" s="910" t="s">
        <v>79</v>
      </c>
      <c r="H21" s="904"/>
    </row>
    <row r="22" spans="2:35" ht="30" customHeight="1" x14ac:dyDescent="0.2">
      <c r="B22" s="913"/>
      <c r="C22" s="911" t="s">
        <v>326</v>
      </c>
      <c r="D22" s="911"/>
      <c r="E22" s="16" t="s">
        <v>82</v>
      </c>
      <c r="F22" s="911" t="s">
        <v>326</v>
      </c>
      <c r="G22" s="911"/>
      <c r="H22" s="17" t="s">
        <v>82</v>
      </c>
    </row>
    <row r="23" spans="2:35" ht="15" customHeight="1" x14ac:dyDescent="0.2">
      <c r="B23" s="143" t="str">
        <f>Index!$B$4</f>
        <v>Yorkshire</v>
      </c>
      <c r="C23" s="121"/>
      <c r="D23" s="122"/>
      <c r="E23" s="123"/>
      <c r="F23" s="124"/>
      <c r="G23" s="122"/>
      <c r="H23" s="123"/>
    </row>
    <row r="24" spans="2:35" ht="15" customHeight="1" x14ac:dyDescent="0.2">
      <c r="B24" s="109" t="s">
        <v>215</v>
      </c>
      <c r="C24" s="327">
        <f>$C$9</f>
        <v>1.274</v>
      </c>
      <c r="D24" s="327">
        <f>$D$9</f>
        <v>30.800999999999998</v>
      </c>
      <c r="E24" s="127">
        <f>$E$9</f>
        <v>10.51</v>
      </c>
      <c r="F24" s="327">
        <f>$F$9</f>
        <v>0.94599999999999995</v>
      </c>
      <c r="G24" s="327">
        <f>$G$9</f>
        <v>26.364000000000001</v>
      </c>
      <c r="H24" s="696">
        <f>$H$9</f>
        <v>9.85</v>
      </c>
    </row>
    <row r="25" spans="2:35" ht="15" customHeight="1" x14ac:dyDescent="0.2">
      <c r="B25" s="109" t="s">
        <v>216</v>
      </c>
      <c r="C25" s="327">
        <f>$C$10</f>
        <v>0.25700000000000001</v>
      </c>
      <c r="D25" s="327">
        <f>$D$10</f>
        <v>11.698</v>
      </c>
      <c r="E25" s="127">
        <f>$E$10</f>
        <v>13.36</v>
      </c>
      <c r="F25" s="327">
        <f>$F$10</f>
        <v>0.21099999999999999</v>
      </c>
      <c r="G25" s="327">
        <f>$G$10</f>
        <v>7.8289999999999997</v>
      </c>
      <c r="H25" s="696">
        <f>$H$10</f>
        <v>15.42</v>
      </c>
    </row>
    <row r="26" spans="2:35" ht="15" customHeight="1" x14ac:dyDescent="0.2">
      <c r="B26" s="109" t="s">
        <v>217</v>
      </c>
      <c r="C26" s="327">
        <f>$C$11</f>
        <v>0.24</v>
      </c>
      <c r="D26" s="327">
        <f>$D$11</f>
        <v>13.526999999999999</v>
      </c>
      <c r="E26" s="127">
        <f>$E$11</f>
        <v>14.66</v>
      </c>
      <c r="F26" s="327">
        <f>$F$11</f>
        <v>0.223</v>
      </c>
      <c r="G26" s="327">
        <f>$G$11</f>
        <v>9.7850000000000001</v>
      </c>
      <c r="H26" s="696">
        <f>$H$11</f>
        <v>16.93</v>
      </c>
    </row>
    <row r="27" spans="2:35" ht="15" customHeight="1" x14ac:dyDescent="0.2">
      <c r="B27" s="109" t="s">
        <v>218</v>
      </c>
      <c r="C27" s="327">
        <f>$C$12</f>
        <v>0.63300000000000001</v>
      </c>
      <c r="D27" s="327">
        <f>$D$12</f>
        <v>55.015999999999998</v>
      </c>
      <c r="E27" s="127">
        <f>$E$12</f>
        <v>14.61</v>
      </c>
      <c r="F27" s="327">
        <f>$F$12</f>
        <v>0.66500000000000004</v>
      </c>
      <c r="G27" s="327">
        <f>$G$12</f>
        <v>41.875999999999998</v>
      </c>
      <c r="H27" s="696">
        <f>$H$12</f>
        <v>13.99</v>
      </c>
    </row>
    <row r="28" spans="2:35" ht="15" customHeight="1" x14ac:dyDescent="0.2">
      <c r="B28" s="109" t="s">
        <v>219</v>
      </c>
      <c r="C28" s="327">
        <f>$C$13</f>
        <v>0.58599999999999997</v>
      </c>
      <c r="D28" s="327">
        <f>$D$13</f>
        <v>80.415999999999997</v>
      </c>
      <c r="E28" s="127">
        <f>$E$13</f>
        <v>14.87</v>
      </c>
      <c r="F28" s="327">
        <f>$F$13</f>
        <v>0.63100000000000001</v>
      </c>
      <c r="G28" s="327">
        <f>$G$13</f>
        <v>67.849999999999994</v>
      </c>
      <c r="H28" s="696">
        <f>$H$13</f>
        <v>12.37</v>
      </c>
    </row>
    <row r="29" spans="2:35" ht="15" customHeight="1" x14ac:dyDescent="0.2">
      <c r="B29" s="109" t="s">
        <v>220</v>
      </c>
      <c r="C29" s="327">
        <f>$C$14</f>
        <v>0.24399999999999999</v>
      </c>
      <c r="D29" s="327">
        <f>$D$14</f>
        <v>46.387999999999998</v>
      </c>
      <c r="E29" s="127">
        <f>$E$14</f>
        <v>23.24</v>
      </c>
      <c r="F29" s="327">
        <f>$F$14</f>
        <v>0.23499999999999999</v>
      </c>
      <c r="G29" s="327">
        <f>$G$14</f>
        <v>36.003</v>
      </c>
      <c r="H29" s="696">
        <f>$H$14</f>
        <v>15</v>
      </c>
    </row>
    <row r="30" spans="2:35" ht="15" customHeight="1" x14ac:dyDescent="0.2">
      <c r="B30" s="109" t="s">
        <v>221</v>
      </c>
      <c r="C30" s="327">
        <f>$C$15</f>
        <v>0.114</v>
      </c>
      <c r="D30" s="327">
        <f>$D$15</f>
        <v>24.792000000000002</v>
      </c>
      <c r="E30" s="127">
        <f>$E$15</f>
        <v>27.11</v>
      </c>
      <c r="F30" s="327">
        <f>$F$15</f>
        <v>0.106</v>
      </c>
      <c r="G30" s="327">
        <f>$G$15</f>
        <v>18.32</v>
      </c>
      <c r="H30" s="696">
        <f>$H$15</f>
        <v>17</v>
      </c>
    </row>
    <row r="31" spans="2:35" ht="15" customHeight="1" x14ac:dyDescent="0.2">
      <c r="B31" s="113" t="s">
        <v>222</v>
      </c>
      <c r="C31" s="328">
        <f>$C$16</f>
        <v>0.104</v>
      </c>
      <c r="D31" s="328">
        <f>$D$16</f>
        <v>50.25</v>
      </c>
      <c r="E31" s="128">
        <f>$E$16</f>
        <v>43.14</v>
      </c>
      <c r="F31" s="328">
        <f>$F$16</f>
        <v>6.7000000000000004E-2</v>
      </c>
      <c r="G31" s="328">
        <f>$G$16</f>
        <v>22.004000000000001</v>
      </c>
      <c r="H31" s="697">
        <f>$H$16</f>
        <v>21.37</v>
      </c>
    </row>
    <row r="32" spans="2:35" ht="15" customHeight="1" x14ac:dyDescent="0.2">
      <c r="B32" s="118" t="s">
        <v>80</v>
      </c>
      <c r="C32" s="125">
        <f>$C$17</f>
        <v>3.4529999999999998</v>
      </c>
      <c r="D32" s="125">
        <f>$D$17</f>
        <v>312.93900000000002</v>
      </c>
      <c r="E32" s="126">
        <f>$E$17</f>
        <v>17.11</v>
      </c>
      <c r="F32" s="125">
        <f>$F$17</f>
        <v>3.085</v>
      </c>
      <c r="G32" s="125">
        <f>$G$17</f>
        <v>230.13499999999999</v>
      </c>
      <c r="H32" s="698">
        <f>$H$17</f>
        <v>11.33</v>
      </c>
    </row>
    <row r="35" spans="2:8" ht="15" customHeight="1" x14ac:dyDescent="0.2">
      <c r="B35" s="912" t="s">
        <v>358</v>
      </c>
      <c r="C35" s="909" t="s">
        <v>226</v>
      </c>
      <c r="D35" s="909"/>
      <c r="E35" s="909"/>
      <c r="F35" s="909" t="s">
        <v>227</v>
      </c>
      <c r="G35" s="909"/>
      <c r="H35" s="901"/>
    </row>
    <row r="36" spans="2:8" ht="15" customHeight="1" x14ac:dyDescent="0.2">
      <c r="B36" s="913"/>
      <c r="C36" s="322" t="s">
        <v>78</v>
      </c>
      <c r="D36" s="910" t="s">
        <v>79</v>
      </c>
      <c r="E36" s="910"/>
      <c r="F36" s="322" t="s">
        <v>78</v>
      </c>
      <c r="G36" s="910" t="s">
        <v>79</v>
      </c>
      <c r="H36" s="904"/>
    </row>
    <row r="37" spans="2:8" ht="30" customHeight="1" x14ac:dyDescent="0.2">
      <c r="B37" s="913"/>
      <c r="C37" s="911" t="s">
        <v>326</v>
      </c>
      <c r="D37" s="911"/>
      <c r="E37" s="16" t="s">
        <v>82</v>
      </c>
      <c r="F37" s="911" t="s">
        <v>326</v>
      </c>
      <c r="G37" s="911"/>
      <c r="H37" s="17" t="s">
        <v>82</v>
      </c>
    </row>
    <row r="38" spans="2:8" ht="15" customHeight="1" x14ac:dyDescent="0.2">
      <c r="B38" s="143" t="str">
        <f>Index!$B$4</f>
        <v>Yorkshire</v>
      </c>
      <c r="C38" s="124"/>
      <c r="D38" s="122"/>
      <c r="E38" s="123"/>
      <c r="F38" s="124"/>
      <c r="G38" s="122"/>
      <c r="H38" s="123"/>
    </row>
    <row r="39" spans="2:8" ht="15" customHeight="1" x14ac:dyDescent="0.2">
      <c r="B39" s="109" t="s">
        <v>215</v>
      </c>
      <c r="C39" s="327">
        <f>$I$9</f>
        <v>1.1439999999999999</v>
      </c>
      <c r="D39" s="327">
        <f>$J$9</f>
        <v>26.663</v>
      </c>
      <c r="E39" s="127">
        <f>$K$9</f>
        <v>10.039999999999999</v>
      </c>
      <c r="F39" s="327">
        <f>$L$9</f>
        <v>0.88900000000000001</v>
      </c>
      <c r="G39" s="327">
        <f>$M$9</f>
        <v>26.94</v>
      </c>
      <c r="H39" s="696">
        <f>$N$9</f>
        <v>9.56</v>
      </c>
    </row>
    <row r="40" spans="2:8" ht="15" customHeight="1" x14ac:dyDescent="0.2">
      <c r="B40" s="109" t="s">
        <v>216</v>
      </c>
      <c r="C40" s="327">
        <f>$I$10</f>
        <v>0.247</v>
      </c>
      <c r="D40" s="327">
        <f>$J$10</f>
        <v>5.9779999999999998</v>
      </c>
      <c r="E40" s="127">
        <f>$K$10</f>
        <v>17.89</v>
      </c>
      <c r="F40" s="327">
        <f>$L$10</f>
        <v>0.159</v>
      </c>
      <c r="G40" s="327">
        <f>$M$10</f>
        <v>4.625</v>
      </c>
      <c r="H40" s="696">
        <f>$N$10</f>
        <v>21.32</v>
      </c>
    </row>
    <row r="41" spans="2:8" ht="15" customHeight="1" x14ac:dyDescent="0.2">
      <c r="B41" s="109" t="s">
        <v>217</v>
      </c>
      <c r="C41" s="327">
        <f>$I$11</f>
        <v>0.247</v>
      </c>
      <c r="D41" s="327">
        <f>$J$11</f>
        <v>6.3810000000000002</v>
      </c>
      <c r="E41" s="127">
        <f>$K$11</f>
        <v>21.07</v>
      </c>
      <c r="F41" s="327">
        <f>$L$11</f>
        <v>0.151</v>
      </c>
      <c r="G41" s="327">
        <f>$M$11</f>
        <v>5.3929999999999998</v>
      </c>
      <c r="H41" s="696">
        <f>$N$11</f>
        <v>25.56</v>
      </c>
    </row>
    <row r="42" spans="2:8" ht="15" customHeight="1" x14ac:dyDescent="0.2">
      <c r="B42" s="109" t="s">
        <v>218</v>
      </c>
      <c r="C42" s="327">
        <f>$I$12</f>
        <v>0.81499999999999995</v>
      </c>
      <c r="D42" s="327">
        <f>$J$12</f>
        <v>22.35</v>
      </c>
      <c r="E42" s="127">
        <f>$K$12</f>
        <v>21.3</v>
      </c>
      <c r="F42" s="327">
        <f>$L$12</f>
        <v>0.47599999999999998</v>
      </c>
      <c r="G42" s="327">
        <f>$M$12</f>
        <v>17.109000000000002</v>
      </c>
      <c r="H42" s="696">
        <f>$N$12</f>
        <v>25.79</v>
      </c>
    </row>
    <row r="43" spans="2:8" ht="15" customHeight="1" x14ac:dyDescent="0.2">
      <c r="B43" s="109" t="s">
        <v>219</v>
      </c>
      <c r="C43" s="327">
        <f>$I$13</f>
        <v>0.86799999999999999</v>
      </c>
      <c r="D43" s="327">
        <f>$J$13</f>
        <v>32.35</v>
      </c>
      <c r="E43" s="127">
        <f>$K$13</f>
        <v>20.309999999999999</v>
      </c>
      <c r="F43" s="327">
        <f>$L$13</f>
        <v>0.49</v>
      </c>
      <c r="G43" s="327">
        <f>$M$13</f>
        <v>16.073</v>
      </c>
      <c r="H43" s="696">
        <f>$N$13</f>
        <v>15.49</v>
      </c>
    </row>
    <row r="44" spans="2:8" ht="15" customHeight="1" x14ac:dyDescent="0.2">
      <c r="B44" s="109" t="s">
        <v>220</v>
      </c>
      <c r="C44" s="327">
        <f>$I$14</f>
        <v>0.34899999999999998</v>
      </c>
      <c r="D44" s="327">
        <f>$J$14</f>
        <v>16.274999999999999</v>
      </c>
      <c r="E44" s="127">
        <f>$K$14</f>
        <v>22.66</v>
      </c>
      <c r="F44" s="327">
        <f>$L$14</f>
        <v>0.16900000000000001</v>
      </c>
      <c r="G44" s="327">
        <f>$M$14</f>
        <v>8.6229999999999993</v>
      </c>
      <c r="H44" s="696">
        <f>$N$14</f>
        <v>23.4</v>
      </c>
    </row>
    <row r="45" spans="2:8" ht="15" customHeight="1" x14ac:dyDescent="0.2">
      <c r="B45" s="109" t="s">
        <v>221</v>
      </c>
      <c r="C45" s="327">
        <f>$I$15</f>
        <v>0.17</v>
      </c>
      <c r="D45" s="327">
        <f>$J$15</f>
        <v>7.7370000000000001</v>
      </c>
      <c r="E45" s="127">
        <f>$K$15</f>
        <v>27.76</v>
      </c>
      <c r="F45" s="327">
        <f>$L$15</f>
        <v>7.6999999999999999E-2</v>
      </c>
      <c r="G45" s="327">
        <f>$M$15</f>
        <v>4.452</v>
      </c>
      <c r="H45" s="696">
        <f>$N$15</f>
        <v>26.49</v>
      </c>
    </row>
    <row r="46" spans="2:8" ht="15" customHeight="1" x14ac:dyDescent="0.2">
      <c r="B46" s="113" t="s">
        <v>222</v>
      </c>
      <c r="C46" s="328">
        <f>$I$16</f>
        <v>0.187</v>
      </c>
      <c r="D46" s="328">
        <f>$J$16</f>
        <v>14.481999999999999</v>
      </c>
      <c r="E46" s="128">
        <f>$K$16</f>
        <v>35.75</v>
      </c>
      <c r="F46" s="328">
        <f>$L$16</f>
        <v>0.08</v>
      </c>
      <c r="G46" s="328">
        <f>$M$16</f>
        <v>14.398</v>
      </c>
      <c r="H46" s="697">
        <f>$N$16</f>
        <v>43.66</v>
      </c>
    </row>
    <row r="47" spans="2:8" ht="15" customHeight="1" x14ac:dyDescent="0.2">
      <c r="B47" s="118" t="s">
        <v>80</v>
      </c>
      <c r="C47" s="125">
        <f>$I$17</f>
        <v>4.0259999999999998</v>
      </c>
      <c r="D47" s="125">
        <f>$J$17</f>
        <v>132.29499999999999</v>
      </c>
      <c r="E47" s="126">
        <f>$K$17</f>
        <v>15.45</v>
      </c>
      <c r="F47" s="125">
        <f>$L$17</f>
        <v>2.492</v>
      </c>
      <c r="G47" s="125">
        <f>$M$17</f>
        <v>97.617000000000004</v>
      </c>
      <c r="H47" s="698">
        <f>$N$17</f>
        <v>15.35</v>
      </c>
    </row>
    <row r="50" spans="2:8" ht="15" customHeight="1" x14ac:dyDescent="0.2">
      <c r="B50" s="912" t="s">
        <v>358</v>
      </c>
      <c r="C50" s="909" t="s">
        <v>228</v>
      </c>
      <c r="D50" s="909"/>
      <c r="E50" s="909"/>
      <c r="F50" s="909" t="s">
        <v>229</v>
      </c>
      <c r="G50" s="909"/>
      <c r="H50" s="901"/>
    </row>
    <row r="51" spans="2:8" ht="15" customHeight="1" x14ac:dyDescent="0.2">
      <c r="B51" s="913"/>
      <c r="C51" s="322" t="s">
        <v>78</v>
      </c>
      <c r="D51" s="910" t="s">
        <v>79</v>
      </c>
      <c r="E51" s="910"/>
      <c r="F51" s="322" t="s">
        <v>78</v>
      </c>
      <c r="G51" s="910" t="s">
        <v>79</v>
      </c>
      <c r="H51" s="904"/>
    </row>
    <row r="52" spans="2:8" ht="30" customHeight="1" x14ac:dyDescent="0.2">
      <c r="B52" s="913"/>
      <c r="C52" s="911" t="s">
        <v>326</v>
      </c>
      <c r="D52" s="911"/>
      <c r="E52" s="16" t="s">
        <v>82</v>
      </c>
      <c r="F52" s="911" t="s">
        <v>326</v>
      </c>
      <c r="G52" s="911"/>
      <c r="H52" s="17" t="s">
        <v>82</v>
      </c>
    </row>
    <row r="53" spans="2:8" ht="15" customHeight="1" x14ac:dyDescent="0.2">
      <c r="B53" s="143" t="str">
        <f>Index!$B$4</f>
        <v>Yorkshire</v>
      </c>
      <c r="C53" s="124"/>
      <c r="D53" s="122"/>
      <c r="E53" s="123"/>
      <c r="F53" s="124"/>
      <c r="G53" s="122"/>
      <c r="H53" s="123"/>
    </row>
    <row r="54" spans="2:8" ht="15" customHeight="1" x14ac:dyDescent="0.2">
      <c r="B54" s="109" t="s">
        <v>215</v>
      </c>
      <c r="C54" s="327">
        <f>$O$9</f>
        <v>1.1379999999999999</v>
      </c>
      <c r="D54" s="327">
        <f>$P$9</f>
        <v>33.845999999999997</v>
      </c>
      <c r="E54" s="127">
        <f>$Q$9</f>
        <v>8.58</v>
      </c>
      <c r="F54" s="327">
        <f>$R$9</f>
        <v>1.2390000000000001</v>
      </c>
      <c r="G54" s="327">
        <f>$S$9</f>
        <v>38.738</v>
      </c>
      <c r="H54" s="696">
        <f>$T$9</f>
        <v>8.59</v>
      </c>
    </row>
    <row r="55" spans="2:8" ht="15" customHeight="1" x14ac:dyDescent="0.2">
      <c r="B55" s="109" t="s">
        <v>216</v>
      </c>
      <c r="C55" s="327">
        <f>$O$10</f>
        <v>0.25700000000000001</v>
      </c>
      <c r="D55" s="327">
        <f>$P$10</f>
        <v>4.6959999999999997</v>
      </c>
      <c r="E55" s="127">
        <f>$Q$10</f>
        <v>15.01</v>
      </c>
      <c r="F55" s="327">
        <f>$R$10</f>
        <v>0.34200000000000003</v>
      </c>
      <c r="G55" s="327">
        <f>$S$10</f>
        <v>5.3259999999999996</v>
      </c>
      <c r="H55" s="696">
        <f>$T$10</f>
        <v>9.3699999999999992</v>
      </c>
    </row>
    <row r="56" spans="2:8" ht="15" customHeight="1" x14ac:dyDescent="0.2">
      <c r="B56" s="109" t="s">
        <v>217</v>
      </c>
      <c r="C56" s="327">
        <f>$O$11</f>
        <v>0.25900000000000001</v>
      </c>
      <c r="D56" s="327">
        <f>$P$11</f>
        <v>4.5149999999999997</v>
      </c>
      <c r="E56" s="127">
        <f>$Q$11</f>
        <v>19.18</v>
      </c>
      <c r="F56" s="327">
        <f>$R$11</f>
        <v>0.34100000000000003</v>
      </c>
      <c r="G56" s="327">
        <f>$S$11</f>
        <v>4.1379999999999999</v>
      </c>
      <c r="H56" s="696">
        <f>$T$11</f>
        <v>11.24</v>
      </c>
    </row>
    <row r="57" spans="2:8" ht="15" customHeight="1" x14ac:dyDescent="0.2">
      <c r="B57" s="109" t="s">
        <v>218</v>
      </c>
      <c r="C57" s="327">
        <f>$O$12</f>
        <v>0.80400000000000005</v>
      </c>
      <c r="D57" s="327">
        <f>$P$12</f>
        <v>14.457000000000001</v>
      </c>
      <c r="E57" s="127">
        <f>$Q$12</f>
        <v>19.690000000000001</v>
      </c>
      <c r="F57" s="327">
        <f>$R$12</f>
        <v>0.82399999999999995</v>
      </c>
      <c r="G57" s="327">
        <f>$S$12</f>
        <v>9.93</v>
      </c>
      <c r="H57" s="696">
        <f>$T$12</f>
        <v>16.899999999999999</v>
      </c>
    </row>
    <row r="58" spans="2:8" ht="15" customHeight="1" x14ac:dyDescent="0.2">
      <c r="B58" s="109" t="s">
        <v>219</v>
      </c>
      <c r="C58" s="327">
        <f>$O$13</f>
        <v>0.876</v>
      </c>
      <c r="D58" s="327">
        <f>$P$13</f>
        <v>18.754000000000001</v>
      </c>
      <c r="E58" s="127">
        <f>$Q$13</f>
        <v>21.77</v>
      </c>
      <c r="F58" s="327">
        <f>$R$13</f>
        <v>0.63</v>
      </c>
      <c r="G58" s="327">
        <f>$S$13</f>
        <v>13.414</v>
      </c>
      <c r="H58" s="696">
        <f>$T$13</f>
        <v>27.62</v>
      </c>
    </row>
    <row r="59" spans="2:8" ht="15" customHeight="1" x14ac:dyDescent="0.2">
      <c r="B59" s="109" t="s">
        <v>220</v>
      </c>
      <c r="C59" s="327">
        <f>$O$14</f>
        <v>0.36099999999999999</v>
      </c>
      <c r="D59" s="327">
        <f>$P$14</f>
        <v>11.211</v>
      </c>
      <c r="E59" s="127">
        <f>$Q$14</f>
        <v>30.16</v>
      </c>
      <c r="F59" s="327">
        <f>$R$14</f>
        <v>0.23799999999999999</v>
      </c>
      <c r="G59" s="327">
        <f>$S$14</f>
        <v>7.7859999999999996</v>
      </c>
      <c r="H59" s="696">
        <f>$T$14</f>
        <v>28.33</v>
      </c>
    </row>
    <row r="60" spans="2:8" ht="15" customHeight="1" x14ac:dyDescent="0.2">
      <c r="B60" s="109" t="s">
        <v>221</v>
      </c>
      <c r="C60" s="327">
        <f>$O$15</f>
        <v>0.16700000000000001</v>
      </c>
      <c r="D60" s="327">
        <f>$P$15</f>
        <v>6.2240000000000002</v>
      </c>
      <c r="E60" s="127">
        <f>$Q$15</f>
        <v>34.520000000000003</v>
      </c>
      <c r="F60" s="327">
        <f>$R$15</f>
        <v>0.106</v>
      </c>
      <c r="G60" s="327">
        <f>$S$15</f>
        <v>4.1420000000000003</v>
      </c>
      <c r="H60" s="696">
        <f>$T$15</f>
        <v>30.36</v>
      </c>
    </row>
    <row r="61" spans="2:8" ht="15" customHeight="1" x14ac:dyDescent="0.2">
      <c r="B61" s="113" t="s">
        <v>222</v>
      </c>
      <c r="C61" s="328">
        <f>$O$16</f>
        <v>0.183</v>
      </c>
      <c r="D61" s="328">
        <f>$P$16</f>
        <v>8.5250000000000004</v>
      </c>
      <c r="E61" s="128">
        <f>$Q$16</f>
        <v>29.27</v>
      </c>
      <c r="F61" s="328">
        <f>$R$16</f>
        <v>9.9000000000000005E-2</v>
      </c>
      <c r="G61" s="328">
        <f>$S$16</f>
        <v>4.55</v>
      </c>
      <c r="H61" s="697">
        <f>$T$16</f>
        <v>29.72</v>
      </c>
    </row>
    <row r="62" spans="2:8" ht="15" customHeight="1" x14ac:dyDescent="0.2">
      <c r="B62" s="118" t="s">
        <v>80</v>
      </c>
      <c r="C62" s="125">
        <f>$O$17</f>
        <v>4.0460000000000003</v>
      </c>
      <c r="D62" s="125">
        <f>$P$17</f>
        <v>102.22799999999999</v>
      </c>
      <c r="E62" s="126">
        <f>$Q$17</f>
        <v>14.33</v>
      </c>
      <c r="F62" s="125">
        <f>$R$17</f>
        <v>3.82</v>
      </c>
      <c r="G62" s="125">
        <f>$S$17</f>
        <v>88.022999999999996</v>
      </c>
      <c r="H62" s="698">
        <f>$T$17</f>
        <v>11.9</v>
      </c>
    </row>
    <row r="65" spans="2:8" ht="15" customHeight="1" x14ac:dyDescent="0.2">
      <c r="B65" s="912" t="s">
        <v>358</v>
      </c>
      <c r="C65" s="909" t="s">
        <v>333</v>
      </c>
      <c r="D65" s="909"/>
      <c r="E65" s="909"/>
      <c r="F65" s="909" t="s">
        <v>334</v>
      </c>
      <c r="G65" s="909"/>
      <c r="H65" s="901"/>
    </row>
    <row r="66" spans="2:8" ht="15" customHeight="1" x14ac:dyDescent="0.2">
      <c r="B66" s="913"/>
      <c r="C66" s="322" t="s">
        <v>78</v>
      </c>
      <c r="D66" s="910" t="s">
        <v>79</v>
      </c>
      <c r="E66" s="910"/>
      <c r="F66" s="322" t="s">
        <v>78</v>
      </c>
      <c r="G66" s="910" t="s">
        <v>79</v>
      </c>
      <c r="H66" s="904"/>
    </row>
    <row r="67" spans="2:8" ht="30" customHeight="1" x14ac:dyDescent="0.2">
      <c r="B67" s="913"/>
      <c r="C67" s="911" t="s">
        <v>326</v>
      </c>
      <c r="D67" s="911"/>
      <c r="E67" s="16" t="s">
        <v>82</v>
      </c>
      <c r="F67" s="911" t="s">
        <v>326</v>
      </c>
      <c r="G67" s="911"/>
      <c r="H67" s="17" t="s">
        <v>82</v>
      </c>
    </row>
    <row r="68" spans="2:8" ht="15" customHeight="1" x14ac:dyDescent="0.2">
      <c r="B68" s="143" t="str">
        <f>Index!$B$4</f>
        <v>Yorkshire</v>
      </c>
      <c r="C68" s="124"/>
      <c r="D68" s="122"/>
      <c r="E68" s="123"/>
      <c r="F68" s="124"/>
      <c r="G68" s="122"/>
      <c r="H68" s="123"/>
    </row>
    <row r="69" spans="2:8" ht="15" customHeight="1" x14ac:dyDescent="0.2">
      <c r="B69" s="109" t="s">
        <v>215</v>
      </c>
      <c r="C69" s="327">
        <f>$U$9</f>
        <v>1.5509999999999999</v>
      </c>
      <c r="D69" s="327">
        <f>$V$9</f>
        <v>42.843000000000004</v>
      </c>
      <c r="E69" s="127">
        <f>$W$9</f>
        <v>7.83</v>
      </c>
      <c r="F69" s="327">
        <f>$X$9</f>
        <v>1.7</v>
      </c>
      <c r="G69" s="327">
        <f>$Y$9</f>
        <v>36.829000000000001</v>
      </c>
      <c r="H69" s="696">
        <f>$Z$9</f>
        <v>8.2799999999999994</v>
      </c>
    </row>
    <row r="70" spans="2:8" ht="15" customHeight="1" x14ac:dyDescent="0.2">
      <c r="B70" s="109" t="s">
        <v>216</v>
      </c>
      <c r="C70" s="327">
        <f>$U$10</f>
        <v>0.34200000000000003</v>
      </c>
      <c r="D70" s="327">
        <f>$V$10</f>
        <v>9.48</v>
      </c>
      <c r="E70" s="127">
        <f>$W$10</f>
        <v>9.0500000000000007</v>
      </c>
      <c r="F70" s="327">
        <f>$X$10</f>
        <v>0.3</v>
      </c>
      <c r="G70" s="327">
        <f>$Y$10</f>
        <v>8.3369999999999997</v>
      </c>
      <c r="H70" s="696">
        <f>$Z$10</f>
        <v>9.3699999999999992</v>
      </c>
    </row>
    <row r="71" spans="2:8" ht="15" customHeight="1" x14ac:dyDescent="0.2">
      <c r="B71" s="109" t="s">
        <v>217</v>
      </c>
      <c r="C71" s="327">
        <f>$U$11</f>
        <v>0.33500000000000002</v>
      </c>
      <c r="D71" s="327">
        <f>$V$11</f>
        <v>9.5</v>
      </c>
      <c r="E71" s="127">
        <f>$W$11</f>
        <v>10.33</v>
      </c>
      <c r="F71" s="327">
        <f>$X$11</f>
        <v>0.28699999999999998</v>
      </c>
      <c r="G71" s="327">
        <f>$Y$11</f>
        <v>8.8179999999999996</v>
      </c>
      <c r="H71" s="696">
        <f>$Z$11</f>
        <v>10.71</v>
      </c>
    </row>
    <row r="72" spans="2:8" ht="15" customHeight="1" x14ac:dyDescent="0.2">
      <c r="B72" s="109" t="s">
        <v>218</v>
      </c>
      <c r="C72" s="327">
        <f>$U$12</f>
        <v>0.95699999999999996</v>
      </c>
      <c r="D72" s="327">
        <f>$V$12</f>
        <v>25.027999999999999</v>
      </c>
      <c r="E72" s="127">
        <f>$W$12</f>
        <v>11.33</v>
      </c>
      <c r="F72" s="327">
        <f>$X$12</f>
        <v>0.76800000000000002</v>
      </c>
      <c r="G72" s="327">
        <f>$Y$12</f>
        <v>25.946000000000002</v>
      </c>
      <c r="H72" s="696">
        <f>$Z$12</f>
        <v>12.22</v>
      </c>
    </row>
    <row r="73" spans="2:8" ht="15" customHeight="1" x14ac:dyDescent="0.2">
      <c r="B73" s="109" t="s">
        <v>219</v>
      </c>
      <c r="C73" s="327">
        <f>$U$13</f>
        <v>1.0069999999999999</v>
      </c>
      <c r="D73" s="327">
        <f>$V$13</f>
        <v>17.241</v>
      </c>
      <c r="E73" s="127">
        <f>$W$13</f>
        <v>18.579999999999998</v>
      </c>
      <c r="F73" s="327">
        <f>$X$13</f>
        <v>0.67700000000000005</v>
      </c>
      <c r="G73" s="327">
        <f>$Y$13</f>
        <v>17.369</v>
      </c>
      <c r="H73" s="696">
        <f>$Z$13</f>
        <v>24.98</v>
      </c>
    </row>
    <row r="74" spans="2:8" ht="15" customHeight="1" x14ac:dyDescent="0.2">
      <c r="B74" s="109" t="s">
        <v>220</v>
      </c>
      <c r="C74" s="327">
        <f>$U$14</f>
        <v>0.39500000000000002</v>
      </c>
      <c r="D74" s="327">
        <f>$V$14</f>
        <v>10.568</v>
      </c>
      <c r="E74" s="127">
        <f>$W$14</f>
        <v>29.9</v>
      </c>
      <c r="F74" s="327">
        <f>$X$14</f>
        <v>0.25</v>
      </c>
      <c r="G74" s="327">
        <f>$Y$14</f>
        <v>6.9770000000000003</v>
      </c>
      <c r="H74" s="696">
        <f>$Z$14</f>
        <v>38.909999999999997</v>
      </c>
    </row>
    <row r="75" spans="2:8" ht="15" customHeight="1" x14ac:dyDescent="0.2">
      <c r="B75" s="109" t="s">
        <v>221</v>
      </c>
      <c r="C75" s="327">
        <f>$U$15</f>
        <v>0.17199999999999999</v>
      </c>
      <c r="D75" s="327">
        <f>$V$15</f>
        <v>6.5979999999999999</v>
      </c>
      <c r="E75" s="127">
        <f>$W$15</f>
        <v>31.26</v>
      </c>
      <c r="F75" s="327">
        <f>$X$15</f>
        <v>0.106</v>
      </c>
      <c r="G75" s="327">
        <f>$Y$15</f>
        <v>3.72</v>
      </c>
      <c r="H75" s="696">
        <f>$Z$15</f>
        <v>41.54</v>
      </c>
    </row>
    <row r="76" spans="2:8" ht="15" customHeight="1" x14ac:dyDescent="0.2">
      <c r="B76" s="113" t="s">
        <v>222</v>
      </c>
      <c r="C76" s="328">
        <f>$U$16</f>
        <v>0.19900000000000001</v>
      </c>
      <c r="D76" s="328">
        <f>$V$16</f>
        <v>12.106</v>
      </c>
      <c r="E76" s="128">
        <f>$W$16</f>
        <v>37.909999999999997</v>
      </c>
      <c r="F76" s="328">
        <f>$X$16</f>
        <v>9.4E-2</v>
      </c>
      <c r="G76" s="328">
        <f>$Y$16</f>
        <v>3.5390000000000001</v>
      </c>
      <c r="H76" s="697">
        <f>$Z$16</f>
        <v>32.090000000000003</v>
      </c>
    </row>
    <row r="77" spans="2:8" ht="15" customHeight="1" x14ac:dyDescent="0.2">
      <c r="B77" s="118" t="s">
        <v>80</v>
      </c>
      <c r="C77" s="125">
        <f>$U$17</f>
        <v>4.96</v>
      </c>
      <c r="D77" s="125">
        <f>$V$17</f>
        <v>133.364</v>
      </c>
      <c r="E77" s="126">
        <f>$W$17</f>
        <v>11.81</v>
      </c>
      <c r="F77" s="125">
        <f>$X$17</f>
        <v>4.1829999999999998</v>
      </c>
      <c r="G77" s="125">
        <f>$Y$17</f>
        <v>111.53400000000001</v>
      </c>
      <c r="H77" s="698">
        <f>$Z$17</f>
        <v>11.53</v>
      </c>
    </row>
    <row r="80" spans="2:8" ht="15" customHeight="1" x14ac:dyDescent="0.2">
      <c r="B80" s="912" t="s">
        <v>358</v>
      </c>
      <c r="C80" s="909" t="s">
        <v>232</v>
      </c>
      <c r="D80" s="909"/>
      <c r="E80" s="909"/>
      <c r="F80" s="909" t="s">
        <v>233</v>
      </c>
      <c r="G80" s="909"/>
      <c r="H80" s="901"/>
    </row>
    <row r="81" spans="2:8" ht="15" customHeight="1" x14ac:dyDescent="0.2">
      <c r="B81" s="913"/>
      <c r="C81" s="322" t="s">
        <v>78</v>
      </c>
      <c r="D81" s="910" t="s">
        <v>79</v>
      </c>
      <c r="E81" s="910"/>
      <c r="F81" s="322" t="s">
        <v>78</v>
      </c>
      <c r="G81" s="910" t="s">
        <v>79</v>
      </c>
      <c r="H81" s="904"/>
    </row>
    <row r="82" spans="2:8" ht="30" customHeight="1" x14ac:dyDescent="0.2">
      <c r="B82" s="913"/>
      <c r="C82" s="911" t="s">
        <v>326</v>
      </c>
      <c r="D82" s="911"/>
      <c r="E82" s="16" t="s">
        <v>82</v>
      </c>
      <c r="F82" s="911" t="s">
        <v>326</v>
      </c>
      <c r="G82" s="911"/>
      <c r="H82" s="17" t="s">
        <v>82</v>
      </c>
    </row>
    <row r="83" spans="2:8" ht="15" customHeight="1" x14ac:dyDescent="0.2">
      <c r="B83" s="143" t="str">
        <f>Index!$B$4</f>
        <v>Yorkshire</v>
      </c>
      <c r="C83" s="124"/>
      <c r="D83" s="122"/>
      <c r="E83" s="123"/>
      <c r="F83" s="124"/>
      <c r="G83" s="122"/>
      <c r="H83" s="123"/>
    </row>
    <row r="84" spans="2:8" ht="15" customHeight="1" x14ac:dyDescent="0.2">
      <c r="B84" s="109" t="s">
        <v>215</v>
      </c>
      <c r="C84" s="327">
        <f>$AA$9</f>
        <v>1.7589999999999999</v>
      </c>
      <c r="D84" s="327">
        <f>$AB$9</f>
        <v>31.773</v>
      </c>
      <c r="E84" s="127">
        <f>$AC$9</f>
        <v>8.61</v>
      </c>
      <c r="F84" s="327">
        <f>$AD$9</f>
        <v>3.2429999999999999</v>
      </c>
      <c r="G84" s="327">
        <f>$AE$9</f>
        <v>27.837</v>
      </c>
      <c r="H84" s="696">
        <f>$AF$9</f>
        <v>8.9700000000000006</v>
      </c>
    </row>
    <row r="85" spans="2:8" ht="15" customHeight="1" x14ac:dyDescent="0.2">
      <c r="B85" s="109" t="s">
        <v>216</v>
      </c>
      <c r="C85" s="327">
        <f>$AA$10</f>
        <v>0.33700000000000002</v>
      </c>
      <c r="D85" s="327">
        <f>$AB$10</f>
        <v>6.8680000000000003</v>
      </c>
      <c r="E85" s="127">
        <f>$AC$10</f>
        <v>9.6300000000000008</v>
      </c>
      <c r="F85" s="327">
        <f>$AD$10</f>
        <v>0.90800000000000003</v>
      </c>
      <c r="G85" s="327">
        <f>$AE$10</f>
        <v>6.7009999999999996</v>
      </c>
      <c r="H85" s="696">
        <f>$AF$10</f>
        <v>9.51</v>
      </c>
    </row>
    <row r="86" spans="2:8" ht="15" customHeight="1" x14ac:dyDescent="0.2">
      <c r="B86" s="109" t="s">
        <v>217</v>
      </c>
      <c r="C86" s="327">
        <f>$AA$11</f>
        <v>0.32100000000000001</v>
      </c>
      <c r="D86" s="327">
        <f>$AB$11</f>
        <v>6.8949999999999996</v>
      </c>
      <c r="E86" s="127">
        <f>$AC$11</f>
        <v>11.54</v>
      </c>
      <c r="F86" s="327">
        <f>$AD$11</f>
        <v>0.83199999999999996</v>
      </c>
      <c r="G86" s="327">
        <f>$AE$11</f>
        <v>6.9329999999999998</v>
      </c>
      <c r="H86" s="696">
        <f>$AF$11</f>
        <v>9.91</v>
      </c>
    </row>
    <row r="87" spans="2:8" ht="15" customHeight="1" x14ac:dyDescent="0.2">
      <c r="B87" s="109" t="s">
        <v>218</v>
      </c>
      <c r="C87" s="327">
        <f>$AA$12</f>
        <v>0.871</v>
      </c>
      <c r="D87" s="327">
        <f>$AB$12</f>
        <v>21.059000000000001</v>
      </c>
      <c r="E87" s="127">
        <f>$AC$12</f>
        <v>13.27</v>
      </c>
      <c r="F87" s="327">
        <f>$AD$12</f>
        <v>1.9259999999999999</v>
      </c>
      <c r="G87" s="327">
        <f>$AE$12</f>
        <v>22.805</v>
      </c>
      <c r="H87" s="696">
        <f>$AF$12</f>
        <v>11.53</v>
      </c>
    </row>
    <row r="88" spans="2:8" ht="15" customHeight="1" x14ac:dyDescent="0.2">
      <c r="B88" s="109" t="s">
        <v>219</v>
      </c>
      <c r="C88" s="327">
        <f>$AA$13</f>
        <v>0.879</v>
      </c>
      <c r="D88" s="327">
        <f>$AB$13</f>
        <v>27.015999999999998</v>
      </c>
      <c r="E88" s="127">
        <f>$AC$13</f>
        <v>18.079999999999998</v>
      </c>
      <c r="F88" s="327">
        <f>$AD$13</f>
        <v>1.3029999999999999</v>
      </c>
      <c r="G88" s="327">
        <f>$AE$13</f>
        <v>31.007000000000001</v>
      </c>
      <c r="H88" s="696">
        <f>$AF$13</f>
        <v>15.2</v>
      </c>
    </row>
    <row r="89" spans="2:8" ht="15" customHeight="1" x14ac:dyDescent="0.2">
      <c r="B89" s="109" t="s">
        <v>220</v>
      </c>
      <c r="C89" s="327">
        <f>$AA$14</f>
        <v>0.42099999999999999</v>
      </c>
      <c r="D89" s="327">
        <f>$AB$14</f>
        <v>17.97</v>
      </c>
      <c r="E89" s="127">
        <f>$AC$14</f>
        <v>25.01</v>
      </c>
      <c r="F89" s="327">
        <f>$AD$14</f>
        <v>0.41899999999999998</v>
      </c>
      <c r="G89" s="327">
        <f>$AE$14</f>
        <v>14.852</v>
      </c>
      <c r="H89" s="696">
        <f>$AF$14</f>
        <v>17.239999999999998</v>
      </c>
    </row>
    <row r="90" spans="2:8" ht="15" customHeight="1" x14ac:dyDescent="0.2">
      <c r="B90" s="109" t="s">
        <v>221</v>
      </c>
      <c r="C90" s="327">
        <f>$AA$15</f>
        <v>0.20200000000000001</v>
      </c>
      <c r="D90" s="327">
        <f>$AB$15</f>
        <v>10.628</v>
      </c>
      <c r="E90" s="127">
        <f>$AC$15</f>
        <v>28.61</v>
      </c>
      <c r="F90" s="327">
        <f>$AD$15</f>
        <v>0.17499999999999999</v>
      </c>
      <c r="G90" s="327">
        <f>$AE$15</f>
        <v>6.3570000000000002</v>
      </c>
      <c r="H90" s="696">
        <f>$AF$15</f>
        <v>21.29</v>
      </c>
    </row>
    <row r="91" spans="2:8" ht="15" customHeight="1" x14ac:dyDescent="0.2">
      <c r="B91" s="113" t="s">
        <v>222</v>
      </c>
      <c r="C91" s="328">
        <f>$AA$16</f>
        <v>0.25800000000000001</v>
      </c>
      <c r="D91" s="328">
        <f>$AB$16</f>
        <v>21.291</v>
      </c>
      <c r="E91" s="128">
        <f>$AC$16</f>
        <v>33.35</v>
      </c>
      <c r="F91" s="328">
        <f>$AD$16</f>
        <v>0.154</v>
      </c>
      <c r="G91" s="328">
        <f>$AE$16</f>
        <v>7.2309999999999999</v>
      </c>
      <c r="H91" s="697">
        <f>$AF$16</f>
        <v>22</v>
      </c>
    </row>
    <row r="92" spans="2:8" ht="15" customHeight="1" x14ac:dyDescent="0.2">
      <c r="B92" s="118" t="s">
        <v>80</v>
      </c>
      <c r="C92" s="125">
        <f>$AA$17</f>
        <v>5.048</v>
      </c>
      <c r="D92" s="125">
        <f>$AB$17</f>
        <v>143.5</v>
      </c>
      <c r="E92" s="126">
        <f>$AC$17</f>
        <v>14.39</v>
      </c>
      <c r="F92" s="125">
        <f>$AD$17</f>
        <v>8.9589999999999996</v>
      </c>
      <c r="G92" s="125">
        <f>$AE$17</f>
        <v>123.72199999999999</v>
      </c>
      <c r="H92" s="698">
        <f>$AF$17</f>
        <v>10.84</v>
      </c>
    </row>
    <row r="95" spans="2:8" ht="15" customHeight="1" x14ac:dyDescent="0.2">
      <c r="B95" s="912" t="s">
        <v>358</v>
      </c>
      <c r="C95" s="909" t="s">
        <v>234</v>
      </c>
      <c r="D95" s="909"/>
      <c r="E95" s="901"/>
    </row>
    <row r="96" spans="2:8" ht="15" customHeight="1" x14ac:dyDescent="0.2">
      <c r="B96" s="913"/>
      <c r="C96" s="322" t="s">
        <v>78</v>
      </c>
      <c r="D96" s="910" t="s">
        <v>79</v>
      </c>
      <c r="E96" s="904"/>
    </row>
    <row r="97" spans="2:5" ht="30" customHeight="1" x14ac:dyDescent="0.2">
      <c r="B97" s="913"/>
      <c r="C97" s="911" t="s">
        <v>326</v>
      </c>
      <c r="D97" s="911"/>
      <c r="E97" s="17" t="s">
        <v>82</v>
      </c>
    </row>
    <row r="98" spans="2:5" ht="15" customHeight="1" x14ac:dyDescent="0.2">
      <c r="B98" s="143" t="str">
        <f>Index!$B$4</f>
        <v>Yorkshire</v>
      </c>
      <c r="C98" s="124"/>
      <c r="D98" s="122"/>
      <c r="E98" s="123"/>
    </row>
    <row r="99" spans="2:5" ht="15" customHeight="1" x14ac:dyDescent="0.2">
      <c r="B99" s="109" t="s">
        <v>215</v>
      </c>
      <c r="C99" s="327">
        <f>$AG$9</f>
        <v>1.615</v>
      </c>
      <c r="D99" s="327">
        <f>$AH$9</f>
        <v>31.116</v>
      </c>
      <c r="E99" s="696">
        <f>$AI$9</f>
        <v>8.1300000000000008</v>
      </c>
    </row>
    <row r="100" spans="2:5" ht="15" customHeight="1" x14ac:dyDescent="0.2">
      <c r="B100" s="109" t="s">
        <v>216</v>
      </c>
      <c r="C100" s="327">
        <f>$AG$10</f>
        <v>0.35399999999999998</v>
      </c>
      <c r="D100" s="327">
        <f>$AH$10</f>
        <v>9.1219999999999999</v>
      </c>
      <c r="E100" s="696">
        <f>$AI$10</f>
        <v>11.2</v>
      </c>
    </row>
    <row r="101" spans="2:5" ht="15" customHeight="1" x14ac:dyDescent="0.2">
      <c r="B101" s="109" t="s">
        <v>217</v>
      </c>
      <c r="C101" s="327">
        <f>$AG$11</f>
        <v>0.35</v>
      </c>
      <c r="D101" s="327">
        <f>$AH$11</f>
        <v>10.579000000000001</v>
      </c>
      <c r="E101" s="696">
        <f>$AI$11</f>
        <v>12.08</v>
      </c>
    </row>
    <row r="102" spans="2:5" ht="15" customHeight="1" x14ac:dyDescent="0.2">
      <c r="B102" s="109" t="s">
        <v>218</v>
      </c>
      <c r="C102" s="327">
        <f>$AG$12</f>
        <v>0.98599999999999999</v>
      </c>
      <c r="D102" s="327">
        <f>$AH$12</f>
        <v>35.610999999999997</v>
      </c>
      <c r="E102" s="696">
        <f>$AI$12</f>
        <v>12.62</v>
      </c>
    </row>
    <row r="103" spans="2:5" ht="15" customHeight="1" x14ac:dyDescent="0.2">
      <c r="B103" s="109" t="s">
        <v>219</v>
      </c>
      <c r="C103" s="327">
        <f>$AG$13</f>
        <v>0.94899999999999995</v>
      </c>
      <c r="D103" s="327">
        <f>$AH$13</f>
        <v>36.880000000000003</v>
      </c>
      <c r="E103" s="696">
        <f>$AI$13</f>
        <v>16.420000000000002</v>
      </c>
    </row>
    <row r="104" spans="2:5" ht="15" customHeight="1" x14ac:dyDescent="0.2">
      <c r="B104" s="109" t="s">
        <v>220</v>
      </c>
      <c r="C104" s="327">
        <f>$AG$14</f>
        <v>0.44400000000000001</v>
      </c>
      <c r="D104" s="327">
        <f>$AH$14</f>
        <v>15.725</v>
      </c>
      <c r="E104" s="696">
        <f>$AI$14</f>
        <v>19.489999999999998</v>
      </c>
    </row>
    <row r="105" spans="2:5" ht="15" customHeight="1" x14ac:dyDescent="0.2">
      <c r="B105" s="109" t="s">
        <v>221</v>
      </c>
      <c r="C105" s="327">
        <f>$AG$15</f>
        <v>0.219</v>
      </c>
      <c r="D105" s="327">
        <f>$AH$15</f>
        <v>6.38</v>
      </c>
      <c r="E105" s="696">
        <f>$AI$15</f>
        <v>24.03</v>
      </c>
    </row>
    <row r="106" spans="2:5" ht="15" customHeight="1" x14ac:dyDescent="0.2">
      <c r="B106" s="113" t="s">
        <v>222</v>
      </c>
      <c r="C106" s="328">
        <f>$AG$16</f>
        <v>0.27</v>
      </c>
      <c r="D106" s="328">
        <f>$AH$16</f>
        <v>6.3140000000000001</v>
      </c>
      <c r="E106" s="697">
        <f>$AI$16</f>
        <v>19.940000000000001</v>
      </c>
    </row>
    <row r="107" spans="2:5" ht="15" customHeight="1" x14ac:dyDescent="0.2">
      <c r="B107" s="118" t="s">
        <v>80</v>
      </c>
      <c r="C107" s="125">
        <f>$AG$17</f>
        <v>5.1870000000000003</v>
      </c>
      <c r="D107" s="125">
        <f>$AH$17</f>
        <v>151.726</v>
      </c>
      <c r="E107" s="698">
        <f>$AI$17</f>
        <v>11.05</v>
      </c>
    </row>
  </sheetData>
  <mergeCells count="73">
    <mergeCell ref="D96:E96"/>
    <mergeCell ref="C97:D97"/>
    <mergeCell ref="F82:G82"/>
    <mergeCell ref="B95:B97"/>
    <mergeCell ref="C95:E95"/>
    <mergeCell ref="C82:D82"/>
    <mergeCell ref="F80:H80"/>
    <mergeCell ref="G81:H81"/>
    <mergeCell ref="D81:E81"/>
    <mergeCell ref="C80:E80"/>
    <mergeCell ref="B80:B82"/>
    <mergeCell ref="G66:H66"/>
    <mergeCell ref="F67:G67"/>
    <mergeCell ref="C67:D67"/>
    <mergeCell ref="D66:E66"/>
    <mergeCell ref="B65:B67"/>
    <mergeCell ref="F65:H65"/>
    <mergeCell ref="C65:E65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D21:E21"/>
    <mergeCell ref="G21:H21"/>
    <mergeCell ref="B20:B22"/>
    <mergeCell ref="C20:E20"/>
    <mergeCell ref="F20:H20"/>
    <mergeCell ref="C22:D22"/>
    <mergeCell ref="F22:G22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R5:T5"/>
    <mergeCell ref="U5:W5"/>
    <mergeCell ref="R7:S7"/>
    <mergeCell ref="U7:V7"/>
    <mergeCell ref="S6:T6"/>
    <mergeCell ref="V6:W6"/>
    <mergeCell ref="X7:Y7"/>
    <mergeCell ref="AA7:AB7"/>
    <mergeCell ref="AD7:AE7"/>
    <mergeCell ref="I7:J7"/>
    <mergeCell ref="L7:M7"/>
    <mergeCell ref="O7:P7"/>
    <mergeCell ref="X5:Z5"/>
    <mergeCell ref="AA5:AC5"/>
    <mergeCell ref="AD5:AF5"/>
    <mergeCell ref="Y6:Z6"/>
    <mergeCell ref="AB6:AC6"/>
    <mergeCell ref="AE6:A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BC40708D-C61F-4DD0-B655-776DD652B5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37" id="{E40C84B3-AFFF-4C0D-9502-F6A186144D69}">
            <xm:f>IF($H9&gt;Sheet1!$F$4,1,)</xm:f>
            <x14:dxf>
              <font>
                <color theme="0" tint="-0.499984740745262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6" id="{7F11A491-55C2-4F98-8A51-88292185729C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5" id="{6F03D5DC-DAED-4102-B663-F58032246BDA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4" id="{A034D0E3-224F-491F-A238-21494104807C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3" id="{4A481E56-B1A2-4256-99C5-36F066FCA65E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2" id="{65933662-4BFC-4E1F-9EF9-B6FE5355CAD9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1" id="{023C44EF-7925-44B0-9E21-98BE9DBE2613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0" id="{45E6D35C-7538-4AA9-A022-EA3A0FABB3FA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29" id="{E260AFA7-E434-466E-9B13-32CE98D0940E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28" id="{954488D7-230D-4538-88AB-322AC64F0447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expression" priority="27" id="{6BD83D0A-7E5C-43B1-8CA3-E695799CECE4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26" id="{BA80DB10-23D0-42AE-A149-FC7E43D0FE9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11" id="{4F296900-0340-4B00-9911-5E770AB7358B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2F75EFF8-CEAE-4958-9749-C44AD16B0D03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14" id="{6CBE9C05-437C-4122-A145-3254119841D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9C8CC482-1EBC-48DD-B8EF-62D59C1458EB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6" operator="between" id="{FB4F0077-EC68-45D7-8157-D363167C73D2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cellIs" priority="15" operator="between" id="{26BA0712-882D-45D8-8806-BB4F811E71EA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2" operator="between" id="{90911B18-2FDA-4C6D-B1E9-35D3C7BA4978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cellIs" priority="9" operator="between" id="{EADF1B1E-34E6-478C-8668-BB0173FD3853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AC25078B-E926-42B0-B89A-61D3846A52E2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2240AAD6-296D-4485-ADB8-EED8A7AC12D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ECF5D371-1B08-48E7-A4D8-78527587EC00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60CE67D7-7CA2-45BE-9C80-DBB1633D349F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A5D5E0C6-82E2-47E9-A09A-8E943A9AF10E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EE3DAE2F-6693-4A2F-828F-3F890BDF6343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D16EA9E2-75F4-4E0A-BA69-D833B262AF6C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  <x14:conditionalFormatting xmlns:xm="http://schemas.microsoft.com/office/excel/2006/main">
          <x14:cfRule type="cellIs" priority="1" operator="between" id="{DC9F4673-2F38-43D7-967D-A26B73DE78DF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208</v>
      </c>
      <c r="C3" t="s">
        <v>768</v>
      </c>
    </row>
    <row r="5" spans="2:6" ht="15" customHeight="1" x14ac:dyDescent="0.2">
      <c r="B5" s="860" t="s">
        <v>230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914"/>
      <c r="C6" s="26" t="s">
        <v>326</v>
      </c>
      <c r="D6" s="26" t="s">
        <v>326</v>
      </c>
      <c r="E6" s="3" t="s">
        <v>82</v>
      </c>
      <c r="F6" s="27" t="s">
        <v>326</v>
      </c>
    </row>
    <row r="7" spans="2:6" ht="15" customHeight="1" x14ac:dyDescent="0.2">
      <c r="B7" s="143" t="str">
        <f>Index!$B$4</f>
        <v>Yorkshire</v>
      </c>
      <c r="C7" s="144"/>
      <c r="D7" s="144"/>
      <c r="E7" s="144"/>
      <c r="F7" s="144"/>
    </row>
    <row r="8" spans="2:6" ht="15" customHeight="1" x14ac:dyDescent="0.2">
      <c r="B8" s="141" t="s">
        <v>332</v>
      </c>
      <c r="C8" s="137">
        <f>'Section 11 chart data'!D20</f>
        <v>345.17099999999999</v>
      </c>
      <c r="D8" s="138">
        <f>'Section 11 chart data'!J20</f>
        <v>11158.816000000001</v>
      </c>
      <c r="E8" s="695">
        <f>'Section 11 chart data'!K20</f>
        <v>4.2300000000000004</v>
      </c>
      <c r="F8" s="139">
        <f>SUM(C8,D8)</f>
        <v>11503.987000000001</v>
      </c>
    </row>
    <row r="9" spans="2:6" ht="15" customHeight="1" x14ac:dyDescent="0.2">
      <c r="B9" s="141" t="s">
        <v>223</v>
      </c>
      <c r="C9" s="137">
        <f>'Section 11 chart data'!D21</f>
        <v>379.89100000000002</v>
      </c>
      <c r="D9" s="138">
        <f>'Section 11 chart data'!J21</f>
        <v>11407.259</v>
      </c>
      <c r="E9" s="695">
        <f>'Section 11 chart data'!K21</f>
        <v>4.1900000000000004</v>
      </c>
      <c r="F9" s="139">
        <f t="shared" ref="F9:F18" si="0">SUM(C9,D9)</f>
        <v>11787.15</v>
      </c>
    </row>
    <row r="10" spans="2:6" ht="15" customHeight="1" x14ac:dyDescent="0.2">
      <c r="B10" s="141" t="s">
        <v>226</v>
      </c>
      <c r="C10" s="137">
        <f>'Section 11 chart data'!D22</f>
        <v>414.10500000000002</v>
      </c>
      <c r="D10" s="138">
        <f>'Section 11 chart data'!J22</f>
        <v>12209.745000000001</v>
      </c>
      <c r="E10" s="695">
        <f>'Section 11 chart data'!K22</f>
        <v>4.12</v>
      </c>
      <c r="F10" s="139">
        <f t="shared" si="0"/>
        <v>12623.85</v>
      </c>
    </row>
    <row r="11" spans="2:6" ht="15" customHeight="1" x14ac:dyDescent="0.2">
      <c r="B11" s="141" t="s">
        <v>227</v>
      </c>
      <c r="C11" s="137">
        <f>'Section 11 chart data'!D23</f>
        <v>453.22199999999998</v>
      </c>
      <c r="D11" s="138">
        <f>'Section 11 chart data'!J23</f>
        <v>13416.591</v>
      </c>
      <c r="E11" s="695">
        <f>'Section 11 chart data'!K23</f>
        <v>3.96</v>
      </c>
      <c r="F11" s="139">
        <f t="shared" si="0"/>
        <v>13869.813</v>
      </c>
    </row>
    <row r="12" spans="2:6" ht="15" customHeight="1" x14ac:dyDescent="0.2">
      <c r="B12" s="141" t="s">
        <v>228</v>
      </c>
      <c r="C12" s="137">
        <f>'Section 11 chart data'!D24</f>
        <v>487.601</v>
      </c>
      <c r="D12" s="138">
        <f>'Section 11 chart data'!J24</f>
        <v>14617.087</v>
      </c>
      <c r="E12" s="695">
        <f>'Section 11 chart data'!K24</f>
        <v>3.83</v>
      </c>
      <c r="F12" s="139">
        <f t="shared" si="0"/>
        <v>15104.688</v>
      </c>
    </row>
    <row r="13" spans="2:6" ht="15" customHeight="1" x14ac:dyDescent="0.2">
      <c r="B13" s="141" t="s">
        <v>229</v>
      </c>
      <c r="C13" s="137">
        <f>'Section 11 chart data'!D25</f>
        <v>520.70100000000002</v>
      </c>
      <c r="D13" s="138">
        <f>'Section 11 chart data'!J25</f>
        <v>15861.335999999999</v>
      </c>
      <c r="E13" s="695">
        <f>'Section 11 chart data'!K25</f>
        <v>3.69</v>
      </c>
      <c r="F13" s="139">
        <f t="shared" si="0"/>
        <v>16382.037</v>
      </c>
    </row>
    <row r="14" spans="2:6" ht="15" customHeight="1" x14ac:dyDescent="0.2">
      <c r="B14" s="141" t="s">
        <v>333</v>
      </c>
      <c r="C14" s="137">
        <f>'Section 11 chart data'!D26</f>
        <v>546.24400000000003</v>
      </c>
      <c r="D14" s="138">
        <f>'Section 11 chart data'!J26</f>
        <v>16917.127</v>
      </c>
      <c r="E14" s="695">
        <f>'Section 11 chart data'!K26</f>
        <v>3.59</v>
      </c>
      <c r="F14" s="139">
        <f t="shared" si="0"/>
        <v>17463.370999999999</v>
      </c>
    </row>
    <row r="15" spans="2:6" ht="15" customHeight="1" x14ac:dyDescent="0.2">
      <c r="B15" s="141" t="s">
        <v>334</v>
      </c>
      <c r="C15" s="137">
        <f>'Section 11 chart data'!D27</f>
        <v>572.976</v>
      </c>
      <c r="D15" s="138">
        <f>'Section 11 chart data'!J27</f>
        <v>17924.092000000001</v>
      </c>
      <c r="E15" s="695">
        <f>'Section 11 chart data'!K27</f>
        <v>3.48</v>
      </c>
      <c r="F15" s="139">
        <f t="shared" si="0"/>
        <v>18497.067999999999</v>
      </c>
    </row>
    <row r="16" spans="2:6" ht="15" customHeight="1" x14ac:dyDescent="0.2">
      <c r="B16" s="141" t="s">
        <v>232</v>
      </c>
      <c r="C16" s="137">
        <f>'Section 11 chart data'!D28</f>
        <v>593.77</v>
      </c>
      <c r="D16" s="138">
        <f>'Section 11 chart data'!J28</f>
        <v>18782.816999999999</v>
      </c>
      <c r="E16" s="695">
        <f>'Section 11 chart data'!K28</f>
        <v>3.43</v>
      </c>
      <c r="F16" s="139">
        <f t="shared" si="0"/>
        <v>19376.587</v>
      </c>
    </row>
    <row r="17" spans="2:6" ht="15" customHeight="1" x14ac:dyDescent="0.2">
      <c r="B17" s="141" t="s">
        <v>233</v>
      </c>
      <c r="C17" s="137">
        <f>'Section 11 chart data'!D29</f>
        <v>605.85599999999999</v>
      </c>
      <c r="D17" s="138">
        <f>'Section 11 chart data'!J29</f>
        <v>19410.519</v>
      </c>
      <c r="E17" s="695">
        <f>'Section 11 chart data'!K29</f>
        <v>3.46</v>
      </c>
      <c r="F17" s="139">
        <f t="shared" si="0"/>
        <v>20016.375</v>
      </c>
    </row>
    <row r="18" spans="2:6" ht="15" customHeight="1" x14ac:dyDescent="0.2">
      <c r="B18" s="142" t="s">
        <v>234</v>
      </c>
      <c r="C18" s="137">
        <f>'Section 11 chart data'!D30</f>
        <v>610.69100000000003</v>
      </c>
      <c r="D18" s="138">
        <f>'Section 11 chart data'!J30</f>
        <v>19886.168000000001</v>
      </c>
      <c r="E18" s="695">
        <f>'Section 11 chart data'!K30</f>
        <v>3.53</v>
      </c>
      <c r="F18" s="140">
        <f t="shared" si="0"/>
        <v>20496.859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EAE5162-CFA8-4699-9993-C9ADD1F4A6AA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160E9339-C1B1-4F6E-9034-31EDDCA7B05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210</v>
      </c>
      <c r="C3" t="s">
        <v>492</v>
      </c>
    </row>
    <row r="5" spans="2:35" ht="15" customHeight="1" x14ac:dyDescent="0.2">
      <c r="B5" s="907" t="s">
        <v>77</v>
      </c>
      <c r="C5" s="909" t="s">
        <v>332</v>
      </c>
      <c r="D5" s="909"/>
      <c r="E5" s="909"/>
      <c r="F5" s="909" t="s">
        <v>223</v>
      </c>
      <c r="G5" s="909"/>
      <c r="H5" s="909"/>
      <c r="I5" s="909" t="s">
        <v>226</v>
      </c>
      <c r="J5" s="909"/>
      <c r="K5" s="909"/>
      <c r="L5" s="909" t="s">
        <v>227</v>
      </c>
      <c r="M5" s="909"/>
      <c r="N5" s="909"/>
      <c r="O5" s="909" t="s">
        <v>228</v>
      </c>
      <c r="P5" s="909"/>
      <c r="Q5" s="909"/>
      <c r="R5" s="909" t="s">
        <v>229</v>
      </c>
      <c r="S5" s="909"/>
      <c r="T5" s="909"/>
      <c r="U5" s="909" t="s">
        <v>333</v>
      </c>
      <c r="V5" s="909"/>
      <c r="W5" s="909"/>
      <c r="X5" s="909" t="s">
        <v>334</v>
      </c>
      <c r="Y5" s="909"/>
      <c r="Z5" s="909"/>
      <c r="AA5" s="909" t="s">
        <v>232</v>
      </c>
      <c r="AB5" s="909"/>
      <c r="AC5" s="909"/>
      <c r="AD5" s="909" t="s">
        <v>233</v>
      </c>
      <c r="AE5" s="909"/>
      <c r="AF5" s="909"/>
      <c r="AG5" s="909" t="s">
        <v>234</v>
      </c>
      <c r="AH5" s="909"/>
      <c r="AI5" s="901"/>
    </row>
    <row r="6" spans="2:35" ht="15" customHeight="1" x14ac:dyDescent="0.2">
      <c r="B6" s="915"/>
      <c r="C6" s="103" t="s">
        <v>78</v>
      </c>
      <c r="D6" s="910" t="s">
        <v>79</v>
      </c>
      <c r="E6" s="910"/>
      <c r="F6" s="103" t="s">
        <v>78</v>
      </c>
      <c r="G6" s="910" t="s">
        <v>79</v>
      </c>
      <c r="H6" s="910"/>
      <c r="I6" s="103" t="s">
        <v>78</v>
      </c>
      <c r="J6" s="910" t="s">
        <v>79</v>
      </c>
      <c r="K6" s="910"/>
      <c r="L6" s="103" t="s">
        <v>78</v>
      </c>
      <c r="M6" s="910" t="s">
        <v>79</v>
      </c>
      <c r="N6" s="910"/>
      <c r="O6" s="103" t="s">
        <v>78</v>
      </c>
      <c r="P6" s="910" t="s">
        <v>79</v>
      </c>
      <c r="Q6" s="910"/>
      <c r="R6" s="103" t="s">
        <v>78</v>
      </c>
      <c r="S6" s="910" t="s">
        <v>79</v>
      </c>
      <c r="T6" s="910"/>
      <c r="U6" s="103" t="s">
        <v>78</v>
      </c>
      <c r="V6" s="910" t="s">
        <v>79</v>
      </c>
      <c r="W6" s="910"/>
      <c r="X6" s="103" t="s">
        <v>78</v>
      </c>
      <c r="Y6" s="910" t="s">
        <v>79</v>
      </c>
      <c r="Z6" s="910"/>
      <c r="AA6" s="103" t="s">
        <v>78</v>
      </c>
      <c r="AB6" s="910" t="s">
        <v>79</v>
      </c>
      <c r="AC6" s="910"/>
      <c r="AD6" s="103" t="s">
        <v>78</v>
      </c>
      <c r="AE6" s="910" t="s">
        <v>79</v>
      </c>
      <c r="AF6" s="910"/>
      <c r="AG6" s="103" t="s">
        <v>78</v>
      </c>
      <c r="AH6" s="910" t="s">
        <v>79</v>
      </c>
      <c r="AI6" s="904"/>
    </row>
    <row r="7" spans="2:35" ht="30" customHeight="1" x14ac:dyDescent="0.2">
      <c r="B7" s="916"/>
      <c r="C7" s="911" t="s">
        <v>326</v>
      </c>
      <c r="D7" s="911"/>
      <c r="E7" s="16" t="s">
        <v>82</v>
      </c>
      <c r="F7" s="911" t="s">
        <v>326</v>
      </c>
      <c r="G7" s="911"/>
      <c r="H7" s="16" t="s">
        <v>82</v>
      </c>
      <c r="I7" s="911" t="s">
        <v>326</v>
      </c>
      <c r="J7" s="911"/>
      <c r="K7" s="16" t="s">
        <v>82</v>
      </c>
      <c r="L7" s="911" t="s">
        <v>326</v>
      </c>
      <c r="M7" s="911"/>
      <c r="N7" s="16" t="s">
        <v>82</v>
      </c>
      <c r="O7" s="911" t="s">
        <v>326</v>
      </c>
      <c r="P7" s="911"/>
      <c r="Q7" s="16" t="s">
        <v>82</v>
      </c>
      <c r="R7" s="911" t="s">
        <v>326</v>
      </c>
      <c r="S7" s="911"/>
      <c r="T7" s="16" t="s">
        <v>82</v>
      </c>
      <c r="U7" s="911" t="s">
        <v>326</v>
      </c>
      <c r="V7" s="911"/>
      <c r="W7" s="16" t="s">
        <v>82</v>
      </c>
      <c r="X7" s="911" t="s">
        <v>326</v>
      </c>
      <c r="Y7" s="911"/>
      <c r="Z7" s="16" t="s">
        <v>82</v>
      </c>
      <c r="AA7" s="911" t="s">
        <v>326</v>
      </c>
      <c r="AB7" s="911"/>
      <c r="AC7" s="16" t="s">
        <v>82</v>
      </c>
      <c r="AD7" s="911" t="s">
        <v>326</v>
      </c>
      <c r="AE7" s="911"/>
      <c r="AF7" s="16" t="s">
        <v>82</v>
      </c>
      <c r="AG7" s="911" t="s">
        <v>326</v>
      </c>
      <c r="AH7" s="911"/>
      <c r="AI7" s="17" t="s">
        <v>82</v>
      </c>
    </row>
    <row r="8" spans="2:35" ht="15" customHeight="1" x14ac:dyDescent="0.2">
      <c r="B8" s="143" t="str">
        <f>Index!$B$4</f>
        <v>Yorkshire</v>
      </c>
      <c r="C8" s="191"/>
      <c r="D8" s="122"/>
      <c r="E8" s="105"/>
      <c r="F8" s="105"/>
      <c r="G8" s="122"/>
      <c r="H8" s="192"/>
      <c r="I8" s="105"/>
      <c r="J8" s="122"/>
      <c r="K8" s="192"/>
      <c r="L8" s="105"/>
      <c r="M8" s="122"/>
      <c r="N8" s="192"/>
      <c r="O8" s="105"/>
      <c r="P8" s="192"/>
      <c r="Q8" s="192"/>
      <c r="R8" s="191"/>
      <c r="S8" s="122"/>
      <c r="T8" s="105"/>
      <c r="U8" s="105"/>
      <c r="V8" s="122"/>
      <c r="W8" s="192"/>
      <c r="X8" s="105"/>
      <c r="Y8" s="122"/>
      <c r="Z8" s="192"/>
      <c r="AA8" s="105"/>
      <c r="AB8" s="122"/>
      <c r="AC8" s="192"/>
      <c r="AD8" s="105"/>
      <c r="AE8" s="192"/>
      <c r="AF8" s="192"/>
      <c r="AG8" s="105"/>
      <c r="AH8" s="192"/>
      <c r="AI8" s="192"/>
    </row>
    <row r="9" spans="2:35" ht="15" customHeight="1" x14ac:dyDescent="0.2">
      <c r="B9" s="107" t="s">
        <v>105</v>
      </c>
      <c r="C9" s="108">
        <f>'Section 11 chart data'!$C$190</f>
        <v>345.17099999999999</v>
      </c>
      <c r="D9" s="108">
        <f>'Section 11 chart data'!$C$207</f>
        <v>11158.816000000001</v>
      </c>
      <c r="E9" s="119">
        <f>'Section 11 chart data'!$D$207</f>
        <v>4.2300000000000004</v>
      </c>
      <c r="F9" s="108">
        <f>'Section 11 chart data'!$D$190</f>
        <v>379.89100000000002</v>
      </c>
      <c r="G9" s="108">
        <f>'Section 11 chart data'!$E$207</f>
        <v>11407.259</v>
      </c>
      <c r="H9" s="119">
        <f>'Section 11 chart data'!$F$207</f>
        <v>4.1900000000000004</v>
      </c>
      <c r="I9" s="108">
        <f>'Section 11 chart data'!$E$190</f>
        <v>414.10500000000002</v>
      </c>
      <c r="J9" s="108">
        <f>'Section 11 chart data'!$G$207</f>
        <v>12209.745000000001</v>
      </c>
      <c r="K9" s="119">
        <f>'Section 11 chart data'!$H$207</f>
        <v>4.12</v>
      </c>
      <c r="L9" s="108">
        <f>'Section 11 chart data'!$F$190</f>
        <v>453.22199999999998</v>
      </c>
      <c r="M9" s="108">
        <f>'Section 11 chart data'!$I$207</f>
        <v>13416.591</v>
      </c>
      <c r="N9" s="119">
        <f>'Section 11 chart data'!$J$207</f>
        <v>3.96</v>
      </c>
      <c r="O9" s="108">
        <f>'Section 11 chart data'!$G$190</f>
        <v>487.601</v>
      </c>
      <c r="P9" s="108">
        <f>'Section 11 chart data'!$K$207</f>
        <v>14617.087</v>
      </c>
      <c r="Q9" s="119">
        <f>'Section 11 chart data'!$L$207</f>
        <v>3.83</v>
      </c>
      <c r="R9" s="108">
        <f>'Section 11 chart data'!$H$190</f>
        <v>520.70100000000002</v>
      </c>
      <c r="S9" s="108">
        <f>'Section 11 chart data'!$M$207</f>
        <v>15861.335999999999</v>
      </c>
      <c r="T9" s="119">
        <f>'Section 11 chart data'!$N$207</f>
        <v>3.69</v>
      </c>
      <c r="U9" s="108">
        <f>'Section 11 chart data'!$I$190</f>
        <v>546.24400000000003</v>
      </c>
      <c r="V9" s="108">
        <f>'Section 11 chart data'!$O$207</f>
        <v>16917.127</v>
      </c>
      <c r="W9" s="119">
        <f>'Section 11 chart data'!$P$207</f>
        <v>3.59</v>
      </c>
      <c r="X9" s="108">
        <f>'Section 11 chart data'!$J$190</f>
        <v>572.976</v>
      </c>
      <c r="Y9" s="108">
        <f>'Section 11 chart data'!$Q$207</f>
        <v>17924.092000000001</v>
      </c>
      <c r="Z9" s="119">
        <f>'Section 11 chart data'!$R$207</f>
        <v>3.48</v>
      </c>
      <c r="AA9" s="108">
        <f>'Section 11 chart data'!$K$190</f>
        <v>593.77</v>
      </c>
      <c r="AB9" s="108">
        <f>'Section 11 chart data'!$S$207</f>
        <v>18782.816999999999</v>
      </c>
      <c r="AC9" s="119">
        <f>'Section 11 chart data'!$T$207</f>
        <v>3.43</v>
      </c>
      <c r="AD9" s="108">
        <f>'Section 11 chart data'!$L$190</f>
        <v>605.85599999999999</v>
      </c>
      <c r="AE9" s="108">
        <f>'Section 11 chart data'!$U$207</f>
        <v>19410.519</v>
      </c>
      <c r="AF9" s="119">
        <f>'Section 11 chart data'!$V$207</f>
        <v>3.46</v>
      </c>
      <c r="AG9" s="108">
        <f>'Section 11 chart data'!$M$190</f>
        <v>610.69100000000003</v>
      </c>
      <c r="AH9" s="108">
        <f>'Section 11 chart data'!$W$207</f>
        <v>19886.168000000001</v>
      </c>
      <c r="AI9" s="120">
        <f>'Section 11 chart data'!$X$207</f>
        <v>3.53</v>
      </c>
    </row>
    <row r="10" spans="2:35" ht="15" customHeight="1" x14ac:dyDescent="0.2">
      <c r="B10" s="109" t="s">
        <v>94</v>
      </c>
      <c r="C10" s="110">
        <f>'Section 11 chart data'!$C$191</f>
        <v>66.417000000000002</v>
      </c>
      <c r="D10" s="110">
        <f>'Section 11 chart data'!$C$208</f>
        <v>2728.8040000000001</v>
      </c>
      <c r="E10" s="111">
        <f>'Section 11 chart data'!$D$208</f>
        <v>12.1</v>
      </c>
      <c r="F10" s="110">
        <f>'Section 11 chart data'!$D$191</f>
        <v>72.069999999999993</v>
      </c>
      <c r="G10" s="110">
        <f>'Section 11 chart data'!$E$208</f>
        <v>2798.4580000000001</v>
      </c>
      <c r="H10" s="111">
        <f>'Section 11 chart data'!$F$208</f>
        <v>11.97</v>
      </c>
      <c r="I10" s="110">
        <f>'Section 11 chart data'!$E$191</f>
        <v>76.903000000000006</v>
      </c>
      <c r="J10" s="110">
        <f>'Section 11 chart data'!$G$208</f>
        <v>2937.9630000000002</v>
      </c>
      <c r="K10" s="111">
        <f>'Section 11 chart data'!$H$208</f>
        <v>11.7</v>
      </c>
      <c r="L10" s="110">
        <f>'Section 11 chart data'!$F$191</f>
        <v>83.067999999999998</v>
      </c>
      <c r="M10" s="110">
        <f>'Section 11 chart data'!$I$208</f>
        <v>3085.971</v>
      </c>
      <c r="N10" s="111">
        <f>'Section 11 chart data'!$J$208</f>
        <v>11.45</v>
      </c>
      <c r="O10" s="110">
        <f>'Section 11 chart data'!$G$191</f>
        <v>88.460999999999999</v>
      </c>
      <c r="P10" s="110">
        <f>'Section 11 chart data'!$K$208</f>
        <v>3209.712</v>
      </c>
      <c r="Q10" s="111">
        <f>'Section 11 chart data'!$L$208</f>
        <v>11.29</v>
      </c>
      <c r="R10" s="110">
        <f>'Section 11 chart data'!$H$191</f>
        <v>94.408000000000001</v>
      </c>
      <c r="S10" s="110">
        <f>'Section 11 chart data'!$M$208</f>
        <v>3372.0949999999998</v>
      </c>
      <c r="T10" s="111">
        <f>'Section 11 chart data'!$N$208</f>
        <v>11.07</v>
      </c>
      <c r="U10" s="110">
        <f>'Section 11 chart data'!$I$191</f>
        <v>99.230999999999995</v>
      </c>
      <c r="V10" s="110">
        <f>'Section 11 chart data'!$O$208</f>
        <v>3559.9</v>
      </c>
      <c r="W10" s="111">
        <f>'Section 11 chart data'!$P$208</f>
        <v>10.79</v>
      </c>
      <c r="X10" s="110">
        <f>'Section 11 chart data'!$J$191</f>
        <v>105.27800000000001</v>
      </c>
      <c r="Y10" s="110">
        <f>'Section 11 chart data'!$Q$208</f>
        <v>3713.65</v>
      </c>
      <c r="Z10" s="111">
        <f>'Section 11 chart data'!$R$208</f>
        <v>10.53</v>
      </c>
      <c r="AA10" s="110">
        <f>'Section 11 chart data'!$K$191</f>
        <v>110.514</v>
      </c>
      <c r="AB10" s="110">
        <f>'Section 11 chart data'!$S$208</f>
        <v>3874.1410000000001</v>
      </c>
      <c r="AC10" s="111">
        <f>'Section 11 chart data'!$T$208</f>
        <v>10.35</v>
      </c>
      <c r="AD10" s="110">
        <f>'Section 11 chart data'!$L$191</f>
        <v>115.569</v>
      </c>
      <c r="AE10" s="110">
        <f>'Section 11 chart data'!$U$208</f>
        <v>4029.4560000000001</v>
      </c>
      <c r="AF10" s="111">
        <f>'Section 11 chart data'!$V$208</f>
        <v>10.19</v>
      </c>
      <c r="AG10" s="110">
        <f>'Section 11 chart data'!$M$191</f>
        <v>119.886</v>
      </c>
      <c r="AH10" s="110">
        <f>'Section 11 chart data'!$W$208</f>
        <v>4164.9399999999996</v>
      </c>
      <c r="AI10" s="112">
        <f>'Section 11 chart data'!$X$208</f>
        <v>10.07</v>
      </c>
    </row>
    <row r="11" spans="2:35" ht="15" customHeight="1" x14ac:dyDescent="0.2">
      <c r="B11" s="109" t="s">
        <v>95</v>
      </c>
      <c r="C11" s="110">
        <f>'Section 11 chart data'!$C$192</f>
        <v>59.185000000000002</v>
      </c>
      <c r="D11" s="110">
        <f>'Section 11 chart data'!$C$209</f>
        <v>1620.567</v>
      </c>
      <c r="E11" s="111">
        <f>'Section 11 chart data'!$D$209</f>
        <v>14.16</v>
      </c>
      <c r="F11" s="110">
        <f>'Section 11 chart data'!$D$192</f>
        <v>66.174999999999997</v>
      </c>
      <c r="G11" s="110">
        <f>'Section 11 chart data'!$E$209</f>
        <v>1657.297</v>
      </c>
      <c r="H11" s="111">
        <f>'Section 11 chart data'!$F$209</f>
        <v>13.89</v>
      </c>
      <c r="I11" s="110">
        <f>'Section 11 chart data'!$E$192</f>
        <v>73.114999999999995</v>
      </c>
      <c r="J11" s="110">
        <f>'Section 11 chart data'!$G$209</f>
        <v>1749.5450000000001</v>
      </c>
      <c r="K11" s="111">
        <f>'Section 11 chart data'!$H$209</f>
        <v>13.89</v>
      </c>
      <c r="L11" s="110">
        <f>'Section 11 chart data'!$F$192</f>
        <v>80.203000000000003</v>
      </c>
      <c r="M11" s="110">
        <f>'Section 11 chart data'!$I$209</f>
        <v>1826.104</v>
      </c>
      <c r="N11" s="111">
        <f>'Section 11 chart data'!$J$209</f>
        <v>14.17</v>
      </c>
      <c r="O11" s="110">
        <f>'Section 11 chart data'!$G$192</f>
        <v>87.042000000000002</v>
      </c>
      <c r="P11" s="110">
        <f>'Section 11 chart data'!$K$209</f>
        <v>1945.181</v>
      </c>
      <c r="Q11" s="111">
        <f>'Section 11 chart data'!$L$209</f>
        <v>14.21</v>
      </c>
      <c r="R11" s="110">
        <f>'Section 11 chart data'!$H$192</f>
        <v>93.606999999999999</v>
      </c>
      <c r="S11" s="110">
        <f>'Section 11 chart data'!$M$209</f>
        <v>2056.36</v>
      </c>
      <c r="T11" s="111">
        <f>'Section 11 chart data'!$N$209</f>
        <v>14.24</v>
      </c>
      <c r="U11" s="110">
        <f>'Section 11 chart data'!$I$192</f>
        <v>100.251</v>
      </c>
      <c r="V11" s="110">
        <f>'Section 11 chart data'!$O$209</f>
        <v>2083.355</v>
      </c>
      <c r="W11" s="111">
        <f>'Section 11 chart data'!$P$209</f>
        <v>14.63</v>
      </c>
      <c r="X11" s="110">
        <f>'Section 11 chart data'!$J$192</f>
        <v>107.401</v>
      </c>
      <c r="Y11" s="110">
        <f>'Section 11 chart data'!$Q$209</f>
        <v>2161.337</v>
      </c>
      <c r="Z11" s="111">
        <f>'Section 11 chart data'!$R$209</f>
        <v>14.78</v>
      </c>
      <c r="AA11" s="110">
        <f>'Section 11 chart data'!$K$192</f>
        <v>114.354</v>
      </c>
      <c r="AB11" s="110">
        <f>'Section 11 chart data'!$S$209</f>
        <v>2197.7649999999999</v>
      </c>
      <c r="AC11" s="111">
        <f>'Section 11 chart data'!$T$209</f>
        <v>14.96</v>
      </c>
      <c r="AD11" s="110">
        <f>'Section 11 chart data'!$L$192</f>
        <v>119.142</v>
      </c>
      <c r="AE11" s="110">
        <f>'Section 11 chart data'!$U$209</f>
        <v>2228.6930000000002</v>
      </c>
      <c r="AF11" s="111">
        <f>'Section 11 chart data'!$V$209</f>
        <v>15.3</v>
      </c>
      <c r="AG11" s="110">
        <f>'Section 11 chart data'!$M$192</f>
        <v>122.965</v>
      </c>
      <c r="AH11" s="110">
        <f>'Section 11 chart data'!$W$209</f>
        <v>2353.1709999999998</v>
      </c>
      <c r="AI11" s="112">
        <f>'Section 11 chart data'!$X$209</f>
        <v>15.06</v>
      </c>
    </row>
    <row r="12" spans="2:35" ht="15" customHeight="1" x14ac:dyDescent="0.2">
      <c r="B12" s="109" t="s">
        <v>96</v>
      </c>
      <c r="C12" s="110">
        <f>'Section 11 chart data'!$C$193</f>
        <v>41.411999999999999</v>
      </c>
      <c r="D12" s="110">
        <f>'Section 11 chart data'!$C$210</f>
        <v>2444.0129999999999</v>
      </c>
      <c r="E12" s="111">
        <f>'Section 11 chart data'!$D$210</f>
        <v>9.2200000000000006</v>
      </c>
      <c r="F12" s="110">
        <f>'Section 11 chart data'!$D$193</f>
        <v>42.518000000000001</v>
      </c>
      <c r="G12" s="110">
        <f>'Section 11 chart data'!$E$210</f>
        <v>2182.569</v>
      </c>
      <c r="H12" s="111">
        <f>'Section 11 chart data'!$F$210</f>
        <v>9.23</v>
      </c>
      <c r="I12" s="110">
        <f>'Section 11 chart data'!$E$193</f>
        <v>41.781999999999996</v>
      </c>
      <c r="J12" s="110">
        <f>'Section 11 chart data'!$G$210</f>
        <v>2040.355</v>
      </c>
      <c r="K12" s="111">
        <f>'Section 11 chart data'!$H$210</f>
        <v>9.7200000000000006</v>
      </c>
      <c r="L12" s="110">
        <f>'Section 11 chart data'!$F$193</f>
        <v>41.994999999999997</v>
      </c>
      <c r="M12" s="110">
        <f>'Section 11 chart data'!$I$210</f>
        <v>2196.864</v>
      </c>
      <c r="N12" s="111">
        <f>'Section 11 chart data'!$J$210</f>
        <v>9.4600000000000009</v>
      </c>
      <c r="O12" s="110">
        <f>'Section 11 chart data'!$G$193</f>
        <v>41.216999999999999</v>
      </c>
      <c r="P12" s="110">
        <f>'Section 11 chart data'!$K$210</f>
        <v>2380.0639999999999</v>
      </c>
      <c r="Q12" s="111">
        <f>'Section 11 chart data'!$L$210</f>
        <v>9.1199999999999992</v>
      </c>
      <c r="R12" s="110">
        <f>'Section 11 chart data'!$H$193</f>
        <v>40.92</v>
      </c>
      <c r="S12" s="110">
        <f>'Section 11 chart data'!$M$210</f>
        <v>2576.2159999999999</v>
      </c>
      <c r="T12" s="111">
        <f>'Section 11 chart data'!$N$210</f>
        <v>8.75</v>
      </c>
      <c r="U12" s="110">
        <f>'Section 11 chart data'!$I$193</f>
        <v>40.216999999999999</v>
      </c>
      <c r="V12" s="110">
        <f>'Section 11 chart data'!$O$210</f>
        <v>2763.866</v>
      </c>
      <c r="W12" s="111">
        <f>'Section 11 chart data'!$P$210</f>
        <v>8.4600000000000009</v>
      </c>
      <c r="X12" s="110">
        <f>'Section 11 chart data'!$J$193</f>
        <v>40.204000000000001</v>
      </c>
      <c r="Y12" s="110">
        <f>'Section 11 chart data'!$Q$210</f>
        <v>2958.165</v>
      </c>
      <c r="Z12" s="111">
        <f>'Section 11 chart data'!$R$210</f>
        <v>8.18</v>
      </c>
      <c r="AA12" s="110">
        <f>'Section 11 chart data'!$K$193</f>
        <v>39.587000000000003</v>
      </c>
      <c r="AB12" s="110">
        <f>'Section 11 chart data'!$S$210</f>
        <v>3093.799</v>
      </c>
      <c r="AC12" s="111">
        <f>'Section 11 chart data'!$T$210</f>
        <v>8.0399999999999991</v>
      </c>
      <c r="AD12" s="110">
        <f>'Section 11 chart data'!$L$193</f>
        <v>39.329000000000001</v>
      </c>
      <c r="AE12" s="110">
        <f>'Section 11 chart data'!$U$210</f>
        <v>3139.1439999999998</v>
      </c>
      <c r="AF12" s="111">
        <f>'Section 11 chart data'!$V$210</f>
        <v>8.0500000000000007</v>
      </c>
      <c r="AG12" s="110">
        <f>'Section 11 chart data'!$M$193</f>
        <v>38.177999999999997</v>
      </c>
      <c r="AH12" s="110">
        <f>'Section 11 chart data'!$W$210</f>
        <v>3037.4259999999999</v>
      </c>
      <c r="AI12" s="112">
        <f>'Section 11 chart data'!$X$210</f>
        <v>8.36</v>
      </c>
    </row>
    <row r="13" spans="2:35" ht="15" customHeight="1" x14ac:dyDescent="0.2">
      <c r="B13" s="109" t="s">
        <v>97</v>
      </c>
      <c r="C13" s="110">
        <f>'Section 11 chart data'!$C$194</f>
        <v>31.376000000000001</v>
      </c>
      <c r="D13" s="110">
        <f>'Section 11 chart data'!$C$211</f>
        <v>1490.9829999999999</v>
      </c>
      <c r="E13" s="111">
        <f>'Section 11 chart data'!$D$211</f>
        <v>11.35</v>
      </c>
      <c r="F13" s="110">
        <f>'Section 11 chart data'!$D$194</f>
        <v>32.823999999999998</v>
      </c>
      <c r="G13" s="110">
        <f>'Section 11 chart data'!$E$211</f>
        <v>1442.097</v>
      </c>
      <c r="H13" s="111">
        <f>'Section 11 chart data'!$F$211</f>
        <v>11.9</v>
      </c>
      <c r="I13" s="110">
        <f>'Section 11 chart data'!$E$194</f>
        <v>33.531999999999996</v>
      </c>
      <c r="J13" s="110">
        <f>'Section 11 chart data'!$G$211</f>
        <v>1490.425</v>
      </c>
      <c r="K13" s="111">
        <f>'Section 11 chart data'!$H$211</f>
        <v>12.24</v>
      </c>
      <c r="L13" s="110">
        <f>'Section 11 chart data'!$F$194</f>
        <v>35.026000000000003</v>
      </c>
      <c r="M13" s="110">
        <f>'Section 11 chart data'!$I$211</f>
        <v>1651.807</v>
      </c>
      <c r="N13" s="111">
        <f>'Section 11 chart data'!$J$211</f>
        <v>11.67</v>
      </c>
      <c r="O13" s="110">
        <f>'Section 11 chart data'!$G$194</f>
        <v>35.628999999999998</v>
      </c>
      <c r="P13" s="110">
        <f>'Section 11 chart data'!$K$211</f>
        <v>1818.826</v>
      </c>
      <c r="Q13" s="111">
        <f>'Section 11 chart data'!$L$211</f>
        <v>11.13</v>
      </c>
      <c r="R13" s="110">
        <f>'Section 11 chart data'!$H$194</f>
        <v>36.735999999999997</v>
      </c>
      <c r="S13" s="110">
        <f>'Section 11 chart data'!$M$211</f>
        <v>1978.135</v>
      </c>
      <c r="T13" s="111">
        <f>'Section 11 chart data'!$N$211</f>
        <v>10.68</v>
      </c>
      <c r="U13" s="110">
        <f>'Section 11 chart data'!$I$194</f>
        <v>37.067999999999998</v>
      </c>
      <c r="V13" s="110">
        <f>'Section 11 chart data'!$O$211</f>
        <v>2099.9250000000002</v>
      </c>
      <c r="W13" s="111">
        <f>'Section 11 chart data'!$P$211</f>
        <v>10.38</v>
      </c>
      <c r="X13" s="110">
        <f>'Section 11 chart data'!$J$194</f>
        <v>37.838000000000001</v>
      </c>
      <c r="Y13" s="110">
        <f>'Section 11 chart data'!$Q$211</f>
        <v>2213.0509999999999</v>
      </c>
      <c r="Z13" s="111">
        <f>'Section 11 chart data'!$R$211</f>
        <v>10.17</v>
      </c>
      <c r="AA13" s="110">
        <f>'Section 11 chart data'!$K$194</f>
        <v>37.786000000000001</v>
      </c>
      <c r="AB13" s="110">
        <f>'Section 11 chart data'!$S$211</f>
        <v>2295.0369999999998</v>
      </c>
      <c r="AC13" s="111">
        <f>'Section 11 chart data'!$T$211</f>
        <v>10.06</v>
      </c>
      <c r="AD13" s="110">
        <f>'Section 11 chart data'!$L$194</f>
        <v>38.173999999999999</v>
      </c>
      <c r="AE13" s="110">
        <f>'Section 11 chart data'!$U$211</f>
        <v>2307.5070000000001</v>
      </c>
      <c r="AF13" s="111">
        <f>'Section 11 chart data'!$V$211</f>
        <v>10.16</v>
      </c>
      <c r="AG13" s="110">
        <f>'Section 11 chart data'!$M$194</f>
        <v>37.884</v>
      </c>
      <c r="AH13" s="110">
        <f>'Section 11 chart data'!$W$211</f>
        <v>2284.181</v>
      </c>
      <c r="AI13" s="112">
        <f>'Section 11 chart data'!$X$211</f>
        <v>10.44</v>
      </c>
    </row>
    <row r="14" spans="2:35" ht="15" customHeight="1" x14ac:dyDescent="0.2">
      <c r="B14" s="109" t="s">
        <v>98</v>
      </c>
      <c r="C14" s="110">
        <f>'Section 11 chart data'!$C$195</f>
        <v>66.896000000000001</v>
      </c>
      <c r="D14" s="110">
        <f>'Section 11 chart data'!$C$212</f>
        <v>1038.4690000000001</v>
      </c>
      <c r="E14" s="111">
        <f>'Section 11 chart data'!$D$212</f>
        <v>11.36</v>
      </c>
      <c r="F14" s="110">
        <f>'Section 11 chart data'!$D$195</f>
        <v>76.040000000000006</v>
      </c>
      <c r="G14" s="110">
        <f>'Section 11 chart data'!$E$212</f>
        <v>1154.2919999999999</v>
      </c>
      <c r="H14" s="111">
        <f>'Section 11 chart data'!$F$212</f>
        <v>11.25</v>
      </c>
      <c r="I14" s="110">
        <f>'Section 11 chart data'!$E$195</f>
        <v>86.677000000000007</v>
      </c>
      <c r="J14" s="110">
        <f>'Section 11 chart data'!$G$212</f>
        <v>1351.4069999999999</v>
      </c>
      <c r="K14" s="111">
        <f>'Section 11 chart data'!$H$212</f>
        <v>11.12</v>
      </c>
      <c r="L14" s="110">
        <f>'Section 11 chart data'!$F$195</f>
        <v>98.736999999999995</v>
      </c>
      <c r="M14" s="110">
        <f>'Section 11 chart data'!$I$212</f>
        <v>1544.277</v>
      </c>
      <c r="N14" s="111">
        <f>'Section 11 chart data'!$J$212</f>
        <v>11.1</v>
      </c>
      <c r="O14" s="110">
        <f>'Section 11 chart data'!$G$195</f>
        <v>110.816</v>
      </c>
      <c r="P14" s="110">
        <f>'Section 11 chart data'!$K$212</f>
        <v>1720.5550000000001</v>
      </c>
      <c r="Q14" s="111">
        <f>'Section 11 chart data'!$L$212</f>
        <v>11.2</v>
      </c>
      <c r="R14" s="110">
        <f>'Section 11 chart data'!$H$195</f>
        <v>121.251</v>
      </c>
      <c r="S14" s="110">
        <f>'Section 11 chart data'!$M$212</f>
        <v>1908.9059999999999</v>
      </c>
      <c r="T14" s="111">
        <f>'Section 11 chart data'!$N$212</f>
        <v>11.19</v>
      </c>
      <c r="U14" s="110">
        <f>'Section 11 chart data'!$I$195</f>
        <v>128.136</v>
      </c>
      <c r="V14" s="110">
        <f>'Section 11 chart data'!$O$212</f>
        <v>2049.7020000000002</v>
      </c>
      <c r="W14" s="111">
        <f>'Section 11 chart data'!$P$212</f>
        <v>11.18</v>
      </c>
      <c r="X14" s="110">
        <f>'Section 11 chart data'!$J$195</f>
        <v>134.876</v>
      </c>
      <c r="Y14" s="110">
        <f>'Section 11 chart data'!$Q$212</f>
        <v>2159.154</v>
      </c>
      <c r="Z14" s="111">
        <f>'Section 11 chart data'!$R$212</f>
        <v>11</v>
      </c>
      <c r="AA14" s="110">
        <f>'Section 11 chart data'!$K$195</f>
        <v>140.71600000000001</v>
      </c>
      <c r="AB14" s="110">
        <f>'Section 11 chart data'!$S$212</f>
        <v>2270.3960000000002</v>
      </c>
      <c r="AC14" s="111">
        <f>'Section 11 chart data'!$T$212</f>
        <v>10.92</v>
      </c>
      <c r="AD14" s="110">
        <f>'Section 11 chart data'!$L$195</f>
        <v>141.49799999999999</v>
      </c>
      <c r="AE14" s="110">
        <f>'Section 11 chart data'!$U$212</f>
        <v>2364.6280000000002</v>
      </c>
      <c r="AF14" s="111">
        <f>'Section 11 chart data'!$V$212</f>
        <v>10.92</v>
      </c>
      <c r="AG14" s="110">
        <f>'Section 11 chart data'!$M$195</f>
        <v>139.67699999999999</v>
      </c>
      <c r="AH14" s="110">
        <f>'Section 11 chart data'!$W$212</f>
        <v>2419.5</v>
      </c>
      <c r="AI14" s="112">
        <f>'Section 11 chart data'!$X$212</f>
        <v>11.06</v>
      </c>
    </row>
    <row r="15" spans="2:35" ht="15" customHeight="1" x14ac:dyDescent="0.2">
      <c r="B15" s="109" t="s">
        <v>249</v>
      </c>
      <c r="C15" s="110">
        <f>'Section 11 chart data'!$C$196</f>
        <v>2.0169999999999999</v>
      </c>
      <c r="D15" s="110">
        <f>'Section 11 chart data'!$C$213</f>
        <v>81.313999999999993</v>
      </c>
      <c r="E15" s="111">
        <f>'Section 11 chart data'!$D$213</f>
        <v>54.24</v>
      </c>
      <c r="F15" s="110">
        <f>'Section 11 chart data'!$D$196</f>
        <v>2.2320000000000002</v>
      </c>
      <c r="G15" s="110">
        <f>'Section 11 chart data'!$E$213</f>
        <v>91.695999999999998</v>
      </c>
      <c r="H15" s="111">
        <f>'Section 11 chart data'!$F$213</f>
        <v>51.83</v>
      </c>
      <c r="I15" s="110">
        <f>'Section 11 chart data'!$E$196</f>
        <v>2.31</v>
      </c>
      <c r="J15" s="110">
        <f>'Section 11 chart data'!$G$213</f>
        <v>103.60299999999999</v>
      </c>
      <c r="K15" s="111">
        <f>'Section 11 chart data'!$H$213</f>
        <v>49.73</v>
      </c>
      <c r="L15" s="110">
        <f>'Section 11 chart data'!$F$196</f>
        <v>2.4910000000000001</v>
      </c>
      <c r="M15" s="110">
        <f>'Section 11 chart data'!$I$213</f>
        <v>106.664</v>
      </c>
      <c r="N15" s="111">
        <f>'Section 11 chart data'!$J$213</f>
        <v>46.79</v>
      </c>
      <c r="O15" s="110">
        <f>'Section 11 chart data'!$G$196</f>
        <v>2.548</v>
      </c>
      <c r="P15" s="110">
        <f>'Section 11 chart data'!$K$213</f>
        <v>80.631</v>
      </c>
      <c r="Q15" s="111">
        <f>'Section 11 chart data'!$L$213</f>
        <v>52.49</v>
      </c>
      <c r="R15" s="110">
        <f>'Section 11 chart data'!$H$196</f>
        <v>2.6760000000000002</v>
      </c>
      <c r="S15" s="110">
        <f>'Section 11 chart data'!$M$213</f>
        <v>90.861000000000004</v>
      </c>
      <c r="T15" s="111">
        <f>'Section 11 chart data'!$N$213</f>
        <v>51.46</v>
      </c>
      <c r="U15" s="110">
        <f>'Section 11 chart data'!$I$196</f>
        <v>2.665</v>
      </c>
      <c r="V15" s="110">
        <f>'Section 11 chart data'!$O$213</f>
        <v>101.699</v>
      </c>
      <c r="W15" s="111">
        <f>'Section 11 chart data'!$P$213</f>
        <v>50.19</v>
      </c>
      <c r="X15" s="110">
        <f>'Section 11 chart data'!$J$196</f>
        <v>2.786</v>
      </c>
      <c r="Y15" s="110">
        <f>'Section 11 chart data'!$Q$213</f>
        <v>113.05</v>
      </c>
      <c r="Z15" s="111">
        <f>'Section 11 chart data'!$R$213</f>
        <v>48.82</v>
      </c>
      <c r="AA15" s="110">
        <f>'Section 11 chart data'!$K$196</f>
        <v>2.8140000000000001</v>
      </c>
      <c r="AB15" s="110">
        <f>'Section 11 chart data'!$S$213</f>
        <v>124.477</v>
      </c>
      <c r="AC15" s="111">
        <f>'Section 11 chart data'!$T$213</f>
        <v>47.56</v>
      </c>
      <c r="AD15" s="110">
        <f>'Section 11 chart data'!$L$196</f>
        <v>3.004</v>
      </c>
      <c r="AE15" s="110">
        <f>'Section 11 chart data'!$U$213</f>
        <v>135.52000000000001</v>
      </c>
      <c r="AF15" s="111">
        <f>'Section 11 chart data'!$V$213</f>
        <v>46.54</v>
      </c>
      <c r="AG15" s="110">
        <f>'Section 11 chart data'!$M$196</f>
        <v>3.1539999999999999</v>
      </c>
      <c r="AH15" s="110">
        <f>'Section 11 chart data'!$W$213</f>
        <v>145.61199999999999</v>
      </c>
      <c r="AI15" s="112">
        <f>'Section 11 chart data'!$X$213</f>
        <v>45.82</v>
      </c>
    </row>
    <row r="16" spans="2:35" ht="15" customHeight="1" x14ac:dyDescent="0.2">
      <c r="B16" s="109" t="s">
        <v>100</v>
      </c>
      <c r="C16" s="110">
        <f>'Section 11 chart data'!$C$197</f>
        <v>0</v>
      </c>
      <c r="D16" s="110">
        <f>'Section 11 chart data'!$C$214</f>
        <v>90.408000000000001</v>
      </c>
      <c r="E16" s="111">
        <f>'Section 11 chart data'!$D$214</f>
        <v>25.46</v>
      </c>
      <c r="F16" s="110">
        <f>'Section 11 chart data'!$D$197</f>
        <v>0</v>
      </c>
      <c r="G16" s="110">
        <f>'Section 11 chart data'!$E$214</f>
        <v>110.73099999999999</v>
      </c>
      <c r="H16" s="111">
        <f>'Section 11 chart data'!$F$214</f>
        <v>23.88</v>
      </c>
      <c r="I16" s="110">
        <f>'Section 11 chart data'!$E$197</f>
        <v>0</v>
      </c>
      <c r="J16" s="110">
        <f>'Section 11 chart data'!$G$214</f>
        <v>133.88800000000001</v>
      </c>
      <c r="K16" s="111">
        <f>'Section 11 chart data'!$H$214</f>
        <v>22.57</v>
      </c>
      <c r="L16" s="110">
        <f>'Section 11 chart data'!$F$197</f>
        <v>0</v>
      </c>
      <c r="M16" s="110">
        <f>'Section 11 chart data'!$I$214</f>
        <v>158.149</v>
      </c>
      <c r="N16" s="111">
        <f>'Section 11 chart data'!$J$214</f>
        <v>21.39</v>
      </c>
      <c r="O16" s="110">
        <f>'Section 11 chart data'!$G$197</f>
        <v>0</v>
      </c>
      <c r="P16" s="110">
        <f>'Section 11 chart data'!$K$214</f>
        <v>179.47</v>
      </c>
      <c r="Q16" s="111">
        <f>'Section 11 chart data'!$L$214</f>
        <v>20.62</v>
      </c>
      <c r="R16" s="110">
        <f>'Section 11 chart data'!$H$197</f>
        <v>0</v>
      </c>
      <c r="S16" s="110">
        <f>'Section 11 chart data'!$M$214</f>
        <v>195.35</v>
      </c>
      <c r="T16" s="111">
        <f>'Section 11 chart data'!$N$214</f>
        <v>20.37</v>
      </c>
      <c r="U16" s="110">
        <f>'Section 11 chart data'!$I$197</f>
        <v>0</v>
      </c>
      <c r="V16" s="110">
        <f>'Section 11 chart data'!$O$214</f>
        <v>209.804</v>
      </c>
      <c r="W16" s="111">
        <f>'Section 11 chart data'!$P$214</f>
        <v>20.18</v>
      </c>
      <c r="X16" s="110">
        <f>'Section 11 chart data'!$J$197</f>
        <v>0</v>
      </c>
      <c r="Y16" s="110">
        <f>'Section 11 chart data'!$Q$214</f>
        <v>222.286</v>
      </c>
      <c r="Z16" s="111">
        <f>'Section 11 chart data'!$R$214</f>
        <v>20.03</v>
      </c>
      <c r="AA16" s="110">
        <f>'Section 11 chart data'!$K$197</f>
        <v>0</v>
      </c>
      <c r="AB16" s="110">
        <f>'Section 11 chart data'!$S$214</f>
        <v>230.447</v>
      </c>
      <c r="AC16" s="111">
        <f>'Section 11 chart data'!$T$214</f>
        <v>20.05</v>
      </c>
      <c r="AD16" s="110">
        <f>'Section 11 chart data'!$L$197</f>
        <v>0</v>
      </c>
      <c r="AE16" s="110">
        <f>'Section 11 chart data'!$U$214</f>
        <v>238.10400000000001</v>
      </c>
      <c r="AF16" s="111">
        <f>'Section 11 chart data'!$V$214</f>
        <v>20.079999999999998</v>
      </c>
      <c r="AG16" s="110">
        <f>'Section 11 chart data'!$M$197</f>
        <v>0</v>
      </c>
      <c r="AH16" s="110">
        <f>'Section 11 chart data'!$W$214</f>
        <v>246.75800000000001</v>
      </c>
      <c r="AI16" s="112">
        <f>'Section 11 chart data'!$X$214</f>
        <v>19.96</v>
      </c>
    </row>
    <row r="17" spans="2:35" ht="15" customHeight="1" x14ac:dyDescent="0.2">
      <c r="B17" s="109" t="s">
        <v>101</v>
      </c>
      <c r="C17" s="110">
        <f>'Section 11 chart data'!$C$198</f>
        <v>0</v>
      </c>
      <c r="D17" s="110">
        <f>'Section 11 chart data'!$C$215</f>
        <v>187.58699999999999</v>
      </c>
      <c r="E17" s="111">
        <f>'Section 11 chart data'!$D$215</f>
        <v>13.42</v>
      </c>
      <c r="F17" s="110">
        <f>'Section 11 chart data'!$D$198</f>
        <v>0</v>
      </c>
      <c r="G17" s="110">
        <f>'Section 11 chart data'!$E$215</f>
        <v>226.05699999999999</v>
      </c>
      <c r="H17" s="111">
        <f>'Section 11 chart data'!$F$215</f>
        <v>13.11</v>
      </c>
      <c r="I17" s="110">
        <f>'Section 11 chart data'!$E$198</f>
        <v>0</v>
      </c>
      <c r="J17" s="110">
        <f>'Section 11 chart data'!$G$215</f>
        <v>275.71499999999997</v>
      </c>
      <c r="K17" s="111">
        <f>'Section 11 chart data'!$H$215</f>
        <v>12.85</v>
      </c>
      <c r="L17" s="110">
        <f>'Section 11 chart data'!$F$198</f>
        <v>0</v>
      </c>
      <c r="M17" s="110">
        <f>'Section 11 chart data'!$I$215</f>
        <v>330.53300000000002</v>
      </c>
      <c r="N17" s="111">
        <f>'Section 11 chart data'!$J$215</f>
        <v>12.71</v>
      </c>
      <c r="O17" s="110">
        <f>'Section 11 chart data'!$G$198</f>
        <v>0</v>
      </c>
      <c r="P17" s="110">
        <f>'Section 11 chart data'!$K$215</f>
        <v>388.73</v>
      </c>
      <c r="Q17" s="111">
        <f>'Section 11 chart data'!$L$215</f>
        <v>12.59</v>
      </c>
      <c r="R17" s="110">
        <f>'Section 11 chart data'!$H$198</f>
        <v>0</v>
      </c>
      <c r="S17" s="110">
        <f>'Section 11 chart data'!$M$215</f>
        <v>447.51499999999999</v>
      </c>
      <c r="T17" s="111">
        <f>'Section 11 chart data'!$N$215</f>
        <v>12.5</v>
      </c>
      <c r="U17" s="110">
        <f>'Section 11 chart data'!$I$198</f>
        <v>0</v>
      </c>
      <c r="V17" s="110">
        <f>'Section 11 chart data'!$O$215</f>
        <v>504.29300000000001</v>
      </c>
      <c r="W17" s="111">
        <f>'Section 11 chart data'!$P$215</f>
        <v>12.45</v>
      </c>
      <c r="X17" s="110">
        <f>'Section 11 chart data'!$J$198</f>
        <v>0</v>
      </c>
      <c r="Y17" s="110">
        <f>'Section 11 chart data'!$Q$215</f>
        <v>558.14300000000003</v>
      </c>
      <c r="Z17" s="111">
        <f>'Section 11 chart data'!$R$215</f>
        <v>12.45</v>
      </c>
      <c r="AA17" s="110">
        <f>'Section 11 chart data'!$K$198</f>
        <v>0</v>
      </c>
      <c r="AB17" s="110">
        <f>'Section 11 chart data'!$S$215</f>
        <v>606.51199999999994</v>
      </c>
      <c r="AC17" s="111">
        <f>'Section 11 chart data'!$T$215</f>
        <v>12.51</v>
      </c>
      <c r="AD17" s="110">
        <f>'Section 11 chart data'!$L$198</f>
        <v>0</v>
      </c>
      <c r="AE17" s="110">
        <f>'Section 11 chart data'!$U$215</f>
        <v>651.25699999999995</v>
      </c>
      <c r="AF17" s="111">
        <f>'Section 11 chart data'!$V$215</f>
        <v>12.59</v>
      </c>
      <c r="AG17" s="110">
        <f>'Section 11 chart data'!$M$198</f>
        <v>0</v>
      </c>
      <c r="AH17" s="110">
        <f>'Section 11 chart data'!$W$215</f>
        <v>694.18399999999997</v>
      </c>
      <c r="AI17" s="112">
        <f>'Section 11 chart data'!$X$215</f>
        <v>12.66</v>
      </c>
    </row>
    <row r="18" spans="2:35" ht="15" customHeight="1" x14ac:dyDescent="0.2">
      <c r="B18" s="109" t="s">
        <v>102</v>
      </c>
      <c r="C18" s="110">
        <f>'Section 11 chart data'!$C$199</f>
        <v>4.4169999999999998</v>
      </c>
      <c r="D18" s="110">
        <f>'Section 11 chart data'!$C$216</f>
        <v>490.25200000000001</v>
      </c>
      <c r="E18" s="111">
        <f>'Section 11 chart data'!$D$216</f>
        <v>19.37</v>
      </c>
      <c r="F18" s="110">
        <f>'Section 11 chart data'!$D$199</f>
        <v>4.6550000000000002</v>
      </c>
      <c r="G18" s="110">
        <f>'Section 11 chart data'!$E$216</f>
        <v>530.94100000000003</v>
      </c>
      <c r="H18" s="111">
        <f>'Section 11 chart data'!$F$216</f>
        <v>18.690000000000001</v>
      </c>
      <c r="I18" s="110">
        <f>'Section 11 chart data'!$E$199</f>
        <v>4.9779999999999998</v>
      </c>
      <c r="J18" s="110">
        <f>'Section 11 chart data'!$G$216</f>
        <v>585.93499999999995</v>
      </c>
      <c r="K18" s="111">
        <f>'Section 11 chart data'!$H$216</f>
        <v>17.77</v>
      </c>
      <c r="L18" s="110">
        <f>'Section 11 chart data'!$F$199</f>
        <v>5.306</v>
      </c>
      <c r="M18" s="110">
        <f>'Section 11 chart data'!$I$216</f>
        <v>632.03099999999995</v>
      </c>
      <c r="N18" s="111">
        <f>'Section 11 chart data'!$J$216</f>
        <v>17.18</v>
      </c>
      <c r="O18" s="110">
        <f>'Section 11 chart data'!$G$199</f>
        <v>5.58</v>
      </c>
      <c r="P18" s="110">
        <f>'Section 11 chart data'!$K$216</f>
        <v>680.52700000000004</v>
      </c>
      <c r="Q18" s="111">
        <f>'Section 11 chart data'!$L$216</f>
        <v>16.670000000000002</v>
      </c>
      <c r="R18" s="110">
        <f>'Section 11 chart data'!$H$199</f>
        <v>5.7290000000000001</v>
      </c>
      <c r="S18" s="110">
        <f>'Section 11 chart data'!$M$216</f>
        <v>718.52200000000005</v>
      </c>
      <c r="T18" s="111">
        <f>'Section 11 chart data'!$N$216</f>
        <v>16.399999999999999</v>
      </c>
      <c r="U18" s="110">
        <f>'Section 11 chart data'!$I$199</f>
        <v>5.8869999999999996</v>
      </c>
      <c r="V18" s="110">
        <f>'Section 11 chart data'!$O$216</f>
        <v>757.61599999999999</v>
      </c>
      <c r="W18" s="111">
        <f>'Section 11 chart data'!$P$216</f>
        <v>16.079999999999998</v>
      </c>
      <c r="X18" s="110">
        <f>'Section 11 chart data'!$J$199</f>
        <v>5.9189999999999996</v>
      </c>
      <c r="Y18" s="110">
        <f>'Section 11 chart data'!$Q$216</f>
        <v>784.92600000000004</v>
      </c>
      <c r="Z18" s="111">
        <f>'Section 11 chart data'!$R$216</f>
        <v>15.9</v>
      </c>
      <c r="AA18" s="110">
        <f>'Section 11 chart data'!$K$199</f>
        <v>5.6870000000000003</v>
      </c>
      <c r="AB18" s="110">
        <f>'Section 11 chart data'!$S$216</f>
        <v>811.76800000000003</v>
      </c>
      <c r="AC18" s="111">
        <f>'Section 11 chart data'!$T$216</f>
        <v>15.7</v>
      </c>
      <c r="AD18" s="110">
        <f>'Section 11 chart data'!$L$199</f>
        <v>5.7439999999999998</v>
      </c>
      <c r="AE18" s="110">
        <f>'Section 11 chart data'!$U$216</f>
        <v>835.024</v>
      </c>
      <c r="AF18" s="111">
        <f>'Section 11 chart data'!$V$216</f>
        <v>15.56</v>
      </c>
      <c r="AG18" s="110">
        <f>'Section 11 chart data'!$M$199</f>
        <v>5.8040000000000003</v>
      </c>
      <c r="AH18" s="110">
        <f>'Section 11 chart data'!$W$216</f>
        <v>853.46600000000001</v>
      </c>
      <c r="AI18" s="112">
        <f>'Section 11 chart data'!$X$216</f>
        <v>15.49</v>
      </c>
    </row>
    <row r="19" spans="2:35" ht="15" customHeight="1" x14ac:dyDescent="0.2">
      <c r="B19" s="109" t="s">
        <v>103</v>
      </c>
      <c r="C19" s="110">
        <f>'Section 11 chart data'!$C$200</f>
        <v>5.0000000000000001E-3</v>
      </c>
      <c r="D19" s="110">
        <f>'Section 11 chart data'!$C$217</f>
        <v>203.55699999999999</v>
      </c>
      <c r="E19" s="111">
        <f>'Section 11 chart data'!$D$217</f>
        <v>17.739999999999998</v>
      </c>
      <c r="F19" s="110">
        <f>'Section 11 chart data'!$D$200</f>
        <v>3.5000000000000003E-2</v>
      </c>
      <c r="G19" s="110">
        <f>'Section 11 chart data'!$E$217</f>
        <v>261.05099999999999</v>
      </c>
      <c r="H19" s="111">
        <f>'Section 11 chart data'!$F$217</f>
        <v>17.41</v>
      </c>
      <c r="I19" s="110">
        <f>'Section 11 chart data'!$E$200</f>
        <v>8.4000000000000005E-2</v>
      </c>
      <c r="J19" s="110">
        <f>'Section 11 chart data'!$G$217</f>
        <v>341.48599999999999</v>
      </c>
      <c r="K19" s="111">
        <f>'Section 11 chart data'!$H$217</f>
        <v>16.96</v>
      </c>
      <c r="L19" s="110">
        <f>'Section 11 chart data'!$F$200</f>
        <v>0.15</v>
      </c>
      <c r="M19" s="110">
        <f>'Section 11 chart data'!$I$217</f>
        <v>430.64699999999999</v>
      </c>
      <c r="N19" s="111">
        <f>'Section 11 chart data'!$J$217</f>
        <v>16.8</v>
      </c>
      <c r="O19" s="110">
        <f>'Section 11 chart data'!$G$200</f>
        <v>0.224</v>
      </c>
      <c r="P19" s="110">
        <f>'Section 11 chart data'!$K$217</f>
        <v>522.23199999999997</v>
      </c>
      <c r="Q19" s="111">
        <f>'Section 11 chart data'!$L$217</f>
        <v>16.84</v>
      </c>
      <c r="R19" s="110">
        <f>'Section 11 chart data'!$H$200</f>
        <v>0.28599999999999998</v>
      </c>
      <c r="S19" s="110">
        <f>'Section 11 chart data'!$M$217</f>
        <v>614.71400000000006</v>
      </c>
      <c r="T19" s="111">
        <f>'Section 11 chart data'!$N$217</f>
        <v>16.95</v>
      </c>
      <c r="U19" s="110">
        <f>'Section 11 chart data'!$I$200</f>
        <v>0.34799999999999998</v>
      </c>
      <c r="V19" s="110">
        <f>'Section 11 chart data'!$O$217</f>
        <v>706.69799999999998</v>
      </c>
      <c r="W19" s="111">
        <f>'Section 11 chart data'!$P$217</f>
        <v>17.079999999999998</v>
      </c>
      <c r="X19" s="110">
        <f>'Section 11 chart data'!$J$200</f>
        <v>0.41</v>
      </c>
      <c r="Y19" s="110">
        <f>'Section 11 chart data'!$Q$217</f>
        <v>794.39200000000005</v>
      </c>
      <c r="Z19" s="111">
        <f>'Section 11 chart data'!$R$217</f>
        <v>17.190000000000001</v>
      </c>
      <c r="AA19" s="110">
        <f>'Section 11 chart data'!$K$200</f>
        <v>0.47099999999999997</v>
      </c>
      <c r="AB19" s="110">
        <f>'Section 11 chart data'!$S$217</f>
        <v>876.68200000000002</v>
      </c>
      <c r="AC19" s="111">
        <f>'Section 11 chart data'!$T$217</f>
        <v>17.29</v>
      </c>
      <c r="AD19" s="110">
        <f>'Section 11 chart data'!$L$200</f>
        <v>0.53</v>
      </c>
      <c r="AE19" s="110">
        <f>'Section 11 chart data'!$U$217</f>
        <v>946.87099999999998</v>
      </c>
      <c r="AF19" s="111">
        <f>'Section 11 chart data'!$V$217</f>
        <v>17.510000000000002</v>
      </c>
      <c r="AG19" s="110">
        <f>'Section 11 chart data'!$M$200</f>
        <v>0.58699999999999997</v>
      </c>
      <c r="AH19" s="110">
        <f>'Section 11 chart data'!$W$217</f>
        <v>1014.979</v>
      </c>
      <c r="AI19" s="112">
        <f>'Section 11 chart data'!$X$217</f>
        <v>17.66</v>
      </c>
    </row>
    <row r="20" spans="2:35" ht="15" customHeight="1" x14ac:dyDescent="0.2">
      <c r="B20" s="113" t="s">
        <v>104</v>
      </c>
      <c r="C20" s="114">
        <f>'Section 11 chart data'!$C$201</f>
        <v>73.445999999999998</v>
      </c>
      <c r="D20" s="114">
        <f>'Section 11 chart data'!$C$218</f>
        <v>786.92399999999998</v>
      </c>
      <c r="E20" s="115">
        <f>'Section 11 chart data'!$D$218</f>
        <v>12.16</v>
      </c>
      <c r="F20" s="114">
        <f>'Section 11 chart data'!$D$201</f>
        <v>83.341999999999999</v>
      </c>
      <c r="G20" s="114">
        <f>'Section 11 chart data'!$E$218</f>
        <v>958.95</v>
      </c>
      <c r="H20" s="115">
        <f>'Section 11 chart data'!$F$218</f>
        <v>10.95</v>
      </c>
      <c r="I20" s="114">
        <f>'Section 11 chart data'!$E$201</f>
        <v>94.724000000000004</v>
      </c>
      <c r="J20" s="114">
        <f>'Section 11 chart data'!$G$218</f>
        <v>1184.9480000000001</v>
      </c>
      <c r="K20" s="115">
        <f>'Section 11 chart data'!$H$218</f>
        <v>9.93</v>
      </c>
      <c r="L20" s="114">
        <f>'Section 11 chart data'!$F$201</f>
        <v>106.245</v>
      </c>
      <c r="M20" s="114">
        <f>'Section 11 chart data'!$I$218</f>
        <v>1429.0619999999999</v>
      </c>
      <c r="N20" s="115">
        <f>'Section 11 chart data'!$J$218</f>
        <v>9.23</v>
      </c>
      <c r="O20" s="114">
        <f>'Section 11 chart data'!$G$201</f>
        <v>116.083</v>
      </c>
      <c r="P20" s="114">
        <f>'Section 11 chart data'!$K$218</f>
        <v>1667.72</v>
      </c>
      <c r="Q20" s="115">
        <f>'Section 11 chart data'!$L$218</f>
        <v>8.7799999999999994</v>
      </c>
      <c r="R20" s="114">
        <f>'Section 11 chart data'!$H$201</f>
        <v>125.08799999999999</v>
      </c>
      <c r="S20" s="114">
        <f>'Section 11 chart data'!$M$218</f>
        <v>1879.973</v>
      </c>
      <c r="T20" s="115">
        <f>'Section 11 chart data'!$N$218</f>
        <v>8.52</v>
      </c>
      <c r="U20" s="114">
        <f>'Section 11 chart data'!$I$201</f>
        <v>132.44200000000001</v>
      </c>
      <c r="V20" s="114">
        <f>'Section 11 chart data'!$O$218</f>
        <v>2060.9650000000001</v>
      </c>
      <c r="W20" s="115">
        <f>'Section 11 chart data'!$P$218</f>
        <v>8.27</v>
      </c>
      <c r="X20" s="114">
        <f>'Section 11 chart data'!$J$201</f>
        <v>138.26499999999999</v>
      </c>
      <c r="Y20" s="114">
        <f>'Section 11 chart data'!$Q$218</f>
        <v>2230.2240000000002</v>
      </c>
      <c r="Z20" s="115">
        <f>'Section 11 chart data'!$R$218</f>
        <v>8.15</v>
      </c>
      <c r="AA20" s="114">
        <f>'Section 11 chart data'!$K$201</f>
        <v>141.84100000000001</v>
      </c>
      <c r="AB20" s="114">
        <f>'Section 11 chart data'!$S$218</f>
        <v>2390.3829999999998</v>
      </c>
      <c r="AC20" s="115">
        <f>'Section 11 chart data'!$T$218</f>
        <v>8.1</v>
      </c>
      <c r="AD20" s="114">
        <f>'Section 11 chart data'!$L$201</f>
        <v>142.86500000000001</v>
      </c>
      <c r="AE20" s="114">
        <f>'Section 11 chart data'!$U$218</f>
        <v>2526.547</v>
      </c>
      <c r="AF20" s="115">
        <f>'Section 11 chart data'!$V$218</f>
        <v>8.07</v>
      </c>
      <c r="AG20" s="114">
        <f>'Section 11 chart data'!$M$201</f>
        <v>142.55699999999999</v>
      </c>
      <c r="AH20" s="114">
        <f>'Section 11 chart data'!$W$218</f>
        <v>2664.953</v>
      </c>
      <c r="AI20" s="116">
        <f>'Section 11 chart data'!$X$218</f>
        <v>8.0500000000000007</v>
      </c>
    </row>
    <row r="23" spans="2:35" ht="15" customHeight="1" x14ac:dyDescent="0.2">
      <c r="B23" s="907" t="s">
        <v>77</v>
      </c>
      <c r="C23" s="909" t="s">
        <v>332</v>
      </c>
      <c r="D23" s="909"/>
      <c r="E23" s="909"/>
      <c r="F23" s="909" t="s">
        <v>223</v>
      </c>
      <c r="G23" s="909"/>
      <c r="H23" s="901"/>
    </row>
    <row r="24" spans="2:35" ht="15" customHeight="1" x14ac:dyDescent="0.2">
      <c r="B24" s="915"/>
      <c r="C24" s="322" t="s">
        <v>78</v>
      </c>
      <c r="D24" s="910" t="s">
        <v>79</v>
      </c>
      <c r="E24" s="910"/>
      <c r="F24" s="322" t="s">
        <v>78</v>
      </c>
      <c r="G24" s="910" t="s">
        <v>79</v>
      </c>
      <c r="H24" s="904"/>
    </row>
    <row r="25" spans="2:35" ht="30" customHeight="1" x14ac:dyDescent="0.2">
      <c r="B25" s="916"/>
      <c r="C25" s="911" t="s">
        <v>326</v>
      </c>
      <c r="D25" s="911"/>
      <c r="E25" s="16" t="s">
        <v>82</v>
      </c>
      <c r="F25" s="911" t="s">
        <v>326</v>
      </c>
      <c r="G25" s="911"/>
      <c r="H25" s="17" t="s">
        <v>82</v>
      </c>
    </row>
    <row r="26" spans="2:35" ht="15" customHeight="1" x14ac:dyDescent="0.2">
      <c r="B26" s="143" t="str">
        <f>Index!$B$4</f>
        <v>Yorkshire</v>
      </c>
      <c r="C26" s="191"/>
      <c r="D26" s="122"/>
      <c r="E26" s="105"/>
      <c r="F26" s="105"/>
      <c r="G26" s="192"/>
      <c r="H26" s="192"/>
    </row>
    <row r="27" spans="2:35" ht="15" customHeight="1" x14ac:dyDescent="0.2">
      <c r="B27" s="118" t="s">
        <v>105</v>
      </c>
      <c r="C27" s="108">
        <f>$C$9</f>
        <v>345.17099999999999</v>
      </c>
      <c r="D27" s="108">
        <f>$D$9</f>
        <v>11158.816000000001</v>
      </c>
      <c r="E27" s="119">
        <f>$E$9</f>
        <v>4.2300000000000004</v>
      </c>
      <c r="F27" s="108">
        <f>$F$9</f>
        <v>379.89100000000002</v>
      </c>
      <c r="G27" s="108">
        <f>$G$9</f>
        <v>11407.259</v>
      </c>
      <c r="H27" s="120">
        <f>$H$9</f>
        <v>4.1900000000000004</v>
      </c>
    </row>
    <row r="28" spans="2:35" ht="15" customHeight="1" x14ac:dyDescent="0.2">
      <c r="B28" s="28" t="s">
        <v>94</v>
      </c>
      <c r="C28" s="110">
        <f>$C$10</f>
        <v>66.417000000000002</v>
      </c>
      <c r="D28" s="110">
        <f>$D$10</f>
        <v>2728.8040000000001</v>
      </c>
      <c r="E28" s="111">
        <f>$E$10</f>
        <v>12.1</v>
      </c>
      <c r="F28" s="110">
        <f>$F$10</f>
        <v>72.069999999999993</v>
      </c>
      <c r="G28" s="110">
        <f>$G$10</f>
        <v>2798.4580000000001</v>
      </c>
      <c r="H28" s="112">
        <f>$H$10</f>
        <v>11.97</v>
      </c>
    </row>
    <row r="29" spans="2:35" ht="15" customHeight="1" x14ac:dyDescent="0.2">
      <c r="B29" s="28" t="s">
        <v>95</v>
      </c>
      <c r="C29" s="110">
        <f>$C$11</f>
        <v>59.185000000000002</v>
      </c>
      <c r="D29" s="110">
        <f>$D$11</f>
        <v>1620.567</v>
      </c>
      <c r="E29" s="111">
        <f>$E$11</f>
        <v>14.16</v>
      </c>
      <c r="F29" s="110">
        <f>$F$11</f>
        <v>66.174999999999997</v>
      </c>
      <c r="G29" s="110">
        <f>$G$11</f>
        <v>1657.297</v>
      </c>
      <c r="H29" s="112">
        <f>$H$11</f>
        <v>13.89</v>
      </c>
    </row>
    <row r="30" spans="2:35" ht="15" customHeight="1" x14ac:dyDescent="0.2">
      <c r="B30" s="28" t="s">
        <v>96</v>
      </c>
      <c r="C30" s="110">
        <f>$C$12</f>
        <v>41.411999999999999</v>
      </c>
      <c r="D30" s="110">
        <f>$D$12</f>
        <v>2444.0129999999999</v>
      </c>
      <c r="E30" s="111">
        <f>$E$12</f>
        <v>9.2200000000000006</v>
      </c>
      <c r="F30" s="110">
        <f>$F$12</f>
        <v>42.518000000000001</v>
      </c>
      <c r="G30" s="110">
        <f>$G$12</f>
        <v>2182.569</v>
      </c>
      <c r="H30" s="112">
        <f>$H$12</f>
        <v>9.23</v>
      </c>
    </row>
    <row r="31" spans="2:35" ht="15" customHeight="1" x14ac:dyDescent="0.2">
      <c r="B31" s="28" t="s">
        <v>97</v>
      </c>
      <c r="C31" s="110">
        <f>$C$13</f>
        <v>31.376000000000001</v>
      </c>
      <c r="D31" s="110">
        <f>$D$13</f>
        <v>1490.9829999999999</v>
      </c>
      <c r="E31" s="111">
        <f>$E$13</f>
        <v>11.35</v>
      </c>
      <c r="F31" s="110">
        <f>$F$13</f>
        <v>32.823999999999998</v>
      </c>
      <c r="G31" s="110">
        <f>$G$13</f>
        <v>1442.097</v>
      </c>
      <c r="H31" s="112">
        <f>$H$13</f>
        <v>11.9</v>
      </c>
    </row>
    <row r="32" spans="2:35" ht="15" customHeight="1" x14ac:dyDescent="0.2">
      <c r="B32" s="28" t="s">
        <v>98</v>
      </c>
      <c r="C32" s="110">
        <f>$C$14</f>
        <v>66.896000000000001</v>
      </c>
      <c r="D32" s="110">
        <f>$D$14</f>
        <v>1038.4690000000001</v>
      </c>
      <c r="E32" s="111">
        <f>$E$14</f>
        <v>11.36</v>
      </c>
      <c r="F32" s="110">
        <f>$F$14</f>
        <v>76.040000000000006</v>
      </c>
      <c r="G32" s="110">
        <f>$G$14</f>
        <v>1154.2919999999999</v>
      </c>
      <c r="H32" s="112">
        <f>$H$14</f>
        <v>11.25</v>
      </c>
    </row>
    <row r="33" spans="2:8" ht="15" customHeight="1" x14ac:dyDescent="0.2">
      <c r="B33" s="28" t="s">
        <v>249</v>
      </c>
      <c r="C33" s="110">
        <f>$C$15</f>
        <v>2.0169999999999999</v>
      </c>
      <c r="D33" s="110">
        <f>$D$15</f>
        <v>81.313999999999993</v>
      </c>
      <c r="E33" s="111">
        <f>$E$15</f>
        <v>54.24</v>
      </c>
      <c r="F33" s="110">
        <f>$F$15</f>
        <v>2.2320000000000002</v>
      </c>
      <c r="G33" s="110">
        <f>$G$15</f>
        <v>91.695999999999998</v>
      </c>
      <c r="H33" s="112">
        <f>$H$15</f>
        <v>51.83</v>
      </c>
    </row>
    <row r="34" spans="2:8" ht="15" customHeight="1" x14ac:dyDescent="0.2">
      <c r="B34" s="28" t="s">
        <v>100</v>
      </c>
      <c r="C34" s="110">
        <f>$C$16</f>
        <v>0</v>
      </c>
      <c r="D34" s="110">
        <f>$D$16</f>
        <v>90.408000000000001</v>
      </c>
      <c r="E34" s="111">
        <f>$E$16</f>
        <v>25.46</v>
      </c>
      <c r="F34" s="110">
        <f>$F$16</f>
        <v>0</v>
      </c>
      <c r="G34" s="110">
        <f>$G$16</f>
        <v>110.73099999999999</v>
      </c>
      <c r="H34" s="112">
        <f>$H$16</f>
        <v>23.88</v>
      </c>
    </row>
    <row r="35" spans="2:8" ht="15" customHeight="1" x14ac:dyDescent="0.2">
      <c r="B35" s="28" t="s">
        <v>101</v>
      </c>
      <c r="C35" s="110">
        <f>$C$17</f>
        <v>0</v>
      </c>
      <c r="D35" s="110">
        <f>$D$17</f>
        <v>187.58699999999999</v>
      </c>
      <c r="E35" s="111">
        <f>$E$17</f>
        <v>13.42</v>
      </c>
      <c r="F35" s="110">
        <f>$F$17</f>
        <v>0</v>
      </c>
      <c r="G35" s="110">
        <f>$G$17</f>
        <v>226.05699999999999</v>
      </c>
      <c r="H35" s="112">
        <f>$H$17</f>
        <v>13.11</v>
      </c>
    </row>
    <row r="36" spans="2:8" ht="15" customHeight="1" x14ac:dyDescent="0.2">
      <c r="B36" s="28" t="s">
        <v>102</v>
      </c>
      <c r="C36" s="110">
        <f>$C$18</f>
        <v>4.4169999999999998</v>
      </c>
      <c r="D36" s="110">
        <f>$D$18</f>
        <v>490.25200000000001</v>
      </c>
      <c r="E36" s="111">
        <f>$E$18</f>
        <v>19.37</v>
      </c>
      <c r="F36" s="110">
        <f>$F$18</f>
        <v>4.6550000000000002</v>
      </c>
      <c r="G36" s="110">
        <f>$G$18</f>
        <v>530.94100000000003</v>
      </c>
      <c r="H36" s="112">
        <f>$H$18</f>
        <v>18.690000000000001</v>
      </c>
    </row>
    <row r="37" spans="2:8" ht="15" customHeight="1" x14ac:dyDescent="0.2">
      <c r="B37" s="28" t="s">
        <v>103</v>
      </c>
      <c r="C37" s="110">
        <f>$C$19</f>
        <v>5.0000000000000001E-3</v>
      </c>
      <c r="D37" s="110">
        <f>$D$19</f>
        <v>203.55699999999999</v>
      </c>
      <c r="E37" s="111">
        <f>$E$19</f>
        <v>17.739999999999998</v>
      </c>
      <c r="F37" s="110">
        <f>$F$19</f>
        <v>3.5000000000000003E-2</v>
      </c>
      <c r="G37" s="110">
        <f>$G$19</f>
        <v>261.05099999999999</v>
      </c>
      <c r="H37" s="112">
        <f>$H$19</f>
        <v>17.41</v>
      </c>
    </row>
    <row r="38" spans="2:8" ht="15" customHeight="1" x14ac:dyDescent="0.2">
      <c r="B38" s="29" t="s">
        <v>104</v>
      </c>
      <c r="C38" s="114">
        <f>$C$20</f>
        <v>73.445999999999998</v>
      </c>
      <c r="D38" s="114">
        <f>$D$20</f>
        <v>786.92399999999998</v>
      </c>
      <c r="E38" s="115">
        <f>$E$20</f>
        <v>12.16</v>
      </c>
      <c r="F38" s="114">
        <f>$F$20</f>
        <v>83.341999999999999</v>
      </c>
      <c r="G38" s="114">
        <f>$G$20</f>
        <v>958.95</v>
      </c>
      <c r="H38" s="116">
        <f>$H$20</f>
        <v>10.95</v>
      </c>
    </row>
    <row r="41" spans="2:8" ht="15" customHeight="1" x14ac:dyDescent="0.2">
      <c r="B41" s="907" t="s">
        <v>77</v>
      </c>
      <c r="C41" s="909" t="s">
        <v>226</v>
      </c>
      <c r="D41" s="909"/>
      <c r="E41" s="909"/>
      <c r="F41" s="909" t="s">
        <v>227</v>
      </c>
      <c r="G41" s="909"/>
      <c r="H41" s="901"/>
    </row>
    <row r="42" spans="2:8" ht="15" customHeight="1" x14ac:dyDescent="0.2">
      <c r="B42" s="915"/>
      <c r="C42" s="322" t="s">
        <v>78</v>
      </c>
      <c r="D42" s="910" t="s">
        <v>79</v>
      </c>
      <c r="E42" s="910"/>
      <c r="F42" s="322" t="s">
        <v>78</v>
      </c>
      <c r="G42" s="910" t="s">
        <v>79</v>
      </c>
      <c r="H42" s="904"/>
    </row>
    <row r="43" spans="2:8" ht="30" customHeight="1" x14ac:dyDescent="0.2">
      <c r="B43" s="916"/>
      <c r="C43" s="911" t="s">
        <v>326</v>
      </c>
      <c r="D43" s="911"/>
      <c r="E43" s="16" t="s">
        <v>82</v>
      </c>
      <c r="F43" s="911" t="s">
        <v>326</v>
      </c>
      <c r="G43" s="911"/>
      <c r="H43" s="17" t="s">
        <v>82</v>
      </c>
    </row>
    <row r="44" spans="2:8" ht="15" customHeight="1" x14ac:dyDescent="0.2">
      <c r="B44" s="143" t="str">
        <f>Index!$B$4</f>
        <v>Yorkshire</v>
      </c>
      <c r="C44" s="105"/>
      <c r="D44" s="122"/>
      <c r="E44" s="192"/>
      <c r="F44" s="105"/>
      <c r="G44" s="192"/>
      <c r="H44" s="192"/>
    </row>
    <row r="45" spans="2:8" ht="15" customHeight="1" x14ac:dyDescent="0.2">
      <c r="B45" s="118" t="s">
        <v>105</v>
      </c>
      <c r="C45" s="108">
        <f>$I$9</f>
        <v>414.10500000000002</v>
      </c>
      <c r="D45" s="108">
        <f>$J$9</f>
        <v>12209.745000000001</v>
      </c>
      <c r="E45" s="119">
        <f>$K$9</f>
        <v>4.12</v>
      </c>
      <c r="F45" s="108">
        <f>$L$9</f>
        <v>453.22199999999998</v>
      </c>
      <c r="G45" s="108">
        <f>$M$9</f>
        <v>13416.591</v>
      </c>
      <c r="H45" s="120">
        <f>$N$9</f>
        <v>3.96</v>
      </c>
    </row>
    <row r="46" spans="2:8" ht="15" customHeight="1" x14ac:dyDescent="0.2">
      <c r="B46" s="28" t="s">
        <v>94</v>
      </c>
      <c r="C46" s="110">
        <f>$I$10</f>
        <v>76.903000000000006</v>
      </c>
      <c r="D46" s="110">
        <f>$J$10</f>
        <v>2937.9630000000002</v>
      </c>
      <c r="E46" s="111">
        <f>$K$10</f>
        <v>11.7</v>
      </c>
      <c r="F46" s="110">
        <f>$L$10</f>
        <v>83.067999999999998</v>
      </c>
      <c r="G46" s="110">
        <f>$M$10</f>
        <v>3085.971</v>
      </c>
      <c r="H46" s="112">
        <f>$N$10</f>
        <v>11.45</v>
      </c>
    </row>
    <row r="47" spans="2:8" ht="15" customHeight="1" x14ac:dyDescent="0.2">
      <c r="B47" s="28" t="s">
        <v>95</v>
      </c>
      <c r="C47" s="110">
        <f>$I$11</f>
        <v>73.114999999999995</v>
      </c>
      <c r="D47" s="110">
        <f>$J$11</f>
        <v>1749.5450000000001</v>
      </c>
      <c r="E47" s="111">
        <f>$K$11</f>
        <v>13.89</v>
      </c>
      <c r="F47" s="110">
        <f>$L$11</f>
        <v>80.203000000000003</v>
      </c>
      <c r="G47" s="110">
        <f>$M$11</f>
        <v>1826.104</v>
      </c>
      <c r="H47" s="112">
        <f>$N$11</f>
        <v>14.17</v>
      </c>
    </row>
    <row r="48" spans="2:8" ht="15" customHeight="1" x14ac:dyDescent="0.2">
      <c r="B48" s="28" t="s">
        <v>96</v>
      </c>
      <c r="C48" s="110">
        <f>$I$12</f>
        <v>41.781999999999996</v>
      </c>
      <c r="D48" s="110">
        <f>$J$12</f>
        <v>2040.355</v>
      </c>
      <c r="E48" s="111">
        <f>$K$12</f>
        <v>9.7200000000000006</v>
      </c>
      <c r="F48" s="110">
        <f>$L$12</f>
        <v>41.994999999999997</v>
      </c>
      <c r="G48" s="110">
        <f>$M$12</f>
        <v>2196.864</v>
      </c>
      <c r="H48" s="112">
        <f>$N$12</f>
        <v>9.4600000000000009</v>
      </c>
    </row>
    <row r="49" spans="2:8" ht="15" customHeight="1" x14ac:dyDescent="0.2">
      <c r="B49" s="28" t="s">
        <v>97</v>
      </c>
      <c r="C49" s="110">
        <f>$I$13</f>
        <v>33.531999999999996</v>
      </c>
      <c r="D49" s="110">
        <f>$J$13</f>
        <v>1490.425</v>
      </c>
      <c r="E49" s="111">
        <f>$K$13</f>
        <v>12.24</v>
      </c>
      <c r="F49" s="110">
        <f>$L$13</f>
        <v>35.026000000000003</v>
      </c>
      <c r="G49" s="110">
        <f>$M$13</f>
        <v>1651.807</v>
      </c>
      <c r="H49" s="112">
        <f>$N$13</f>
        <v>11.67</v>
      </c>
    </row>
    <row r="50" spans="2:8" ht="15" customHeight="1" x14ac:dyDescent="0.2">
      <c r="B50" s="28" t="s">
        <v>98</v>
      </c>
      <c r="C50" s="110">
        <f>$I$14</f>
        <v>86.677000000000007</v>
      </c>
      <c r="D50" s="110">
        <f>$J$14</f>
        <v>1351.4069999999999</v>
      </c>
      <c r="E50" s="111">
        <f>$K$14</f>
        <v>11.12</v>
      </c>
      <c r="F50" s="110">
        <f>$L$14</f>
        <v>98.736999999999995</v>
      </c>
      <c r="G50" s="110">
        <f>$M$14</f>
        <v>1544.277</v>
      </c>
      <c r="H50" s="112">
        <f>$N$14</f>
        <v>11.1</v>
      </c>
    </row>
    <row r="51" spans="2:8" ht="15" customHeight="1" x14ac:dyDescent="0.2">
      <c r="B51" s="28" t="s">
        <v>249</v>
      </c>
      <c r="C51" s="110">
        <f>$I$15</f>
        <v>2.31</v>
      </c>
      <c r="D51" s="110">
        <f>$J$15</f>
        <v>103.60299999999999</v>
      </c>
      <c r="E51" s="111">
        <f>$K$15</f>
        <v>49.73</v>
      </c>
      <c r="F51" s="110">
        <f>$L$15</f>
        <v>2.4910000000000001</v>
      </c>
      <c r="G51" s="110">
        <f>$M$15</f>
        <v>106.664</v>
      </c>
      <c r="H51" s="112">
        <f>$N$15</f>
        <v>46.79</v>
      </c>
    </row>
    <row r="52" spans="2:8" ht="15" customHeight="1" x14ac:dyDescent="0.2">
      <c r="B52" s="28" t="s">
        <v>100</v>
      </c>
      <c r="C52" s="110">
        <f>$I$16</f>
        <v>0</v>
      </c>
      <c r="D52" s="110">
        <f>$J$16</f>
        <v>133.88800000000001</v>
      </c>
      <c r="E52" s="111">
        <f>$K$16</f>
        <v>22.57</v>
      </c>
      <c r="F52" s="110">
        <f>$L$16</f>
        <v>0</v>
      </c>
      <c r="G52" s="110">
        <f>$M$16</f>
        <v>158.149</v>
      </c>
      <c r="H52" s="112">
        <f>$N$16</f>
        <v>21.39</v>
      </c>
    </row>
    <row r="53" spans="2:8" ht="15" customHeight="1" x14ac:dyDescent="0.2">
      <c r="B53" s="28" t="s">
        <v>101</v>
      </c>
      <c r="C53" s="110">
        <f>$I$17</f>
        <v>0</v>
      </c>
      <c r="D53" s="110">
        <f>$J$17</f>
        <v>275.71499999999997</v>
      </c>
      <c r="E53" s="111">
        <f>$K$17</f>
        <v>12.85</v>
      </c>
      <c r="F53" s="110">
        <f>$L$17</f>
        <v>0</v>
      </c>
      <c r="G53" s="110">
        <f>$M$17</f>
        <v>330.53300000000002</v>
      </c>
      <c r="H53" s="112">
        <f>$N$17</f>
        <v>12.71</v>
      </c>
    </row>
    <row r="54" spans="2:8" ht="15" customHeight="1" x14ac:dyDescent="0.2">
      <c r="B54" s="28" t="s">
        <v>102</v>
      </c>
      <c r="C54" s="110">
        <f>$I$18</f>
        <v>4.9779999999999998</v>
      </c>
      <c r="D54" s="110">
        <f>$J$18</f>
        <v>585.93499999999995</v>
      </c>
      <c r="E54" s="111">
        <f>$K$18</f>
        <v>17.77</v>
      </c>
      <c r="F54" s="110">
        <f>$L$18</f>
        <v>5.306</v>
      </c>
      <c r="G54" s="110">
        <f>$M$18</f>
        <v>632.03099999999995</v>
      </c>
      <c r="H54" s="112">
        <f>$N$18</f>
        <v>17.18</v>
      </c>
    </row>
    <row r="55" spans="2:8" ht="15" customHeight="1" x14ac:dyDescent="0.2">
      <c r="B55" s="28" t="s">
        <v>103</v>
      </c>
      <c r="C55" s="110">
        <f>$I$19</f>
        <v>8.4000000000000005E-2</v>
      </c>
      <c r="D55" s="110">
        <f>$J$19</f>
        <v>341.48599999999999</v>
      </c>
      <c r="E55" s="111">
        <f>$K$19</f>
        <v>16.96</v>
      </c>
      <c r="F55" s="110">
        <f>$L$19</f>
        <v>0.15</v>
      </c>
      <c r="G55" s="110">
        <f>$M$19</f>
        <v>430.64699999999999</v>
      </c>
      <c r="H55" s="112">
        <f>$N$19</f>
        <v>16.8</v>
      </c>
    </row>
    <row r="56" spans="2:8" ht="15" customHeight="1" x14ac:dyDescent="0.2">
      <c r="B56" s="29" t="s">
        <v>104</v>
      </c>
      <c r="C56" s="114">
        <f>$I$20</f>
        <v>94.724000000000004</v>
      </c>
      <c r="D56" s="114">
        <f>$J$20</f>
        <v>1184.9480000000001</v>
      </c>
      <c r="E56" s="115">
        <f>$K$20</f>
        <v>9.93</v>
      </c>
      <c r="F56" s="114">
        <f>$L$20</f>
        <v>106.245</v>
      </c>
      <c r="G56" s="114">
        <f>$M$20</f>
        <v>1429.0619999999999</v>
      </c>
      <c r="H56" s="116">
        <f>$N$20</f>
        <v>9.23</v>
      </c>
    </row>
    <row r="59" spans="2:8" ht="15" customHeight="1" x14ac:dyDescent="0.2">
      <c r="B59" s="907" t="s">
        <v>77</v>
      </c>
      <c r="C59" s="909" t="s">
        <v>228</v>
      </c>
      <c r="D59" s="909"/>
      <c r="E59" s="909"/>
      <c r="F59" s="909" t="s">
        <v>229</v>
      </c>
      <c r="G59" s="909"/>
      <c r="H59" s="901"/>
    </row>
    <row r="60" spans="2:8" ht="15" customHeight="1" x14ac:dyDescent="0.2">
      <c r="B60" s="915"/>
      <c r="C60" s="322" t="s">
        <v>78</v>
      </c>
      <c r="D60" s="910" t="s">
        <v>79</v>
      </c>
      <c r="E60" s="910"/>
      <c r="F60" s="322" t="s">
        <v>78</v>
      </c>
      <c r="G60" s="910" t="s">
        <v>79</v>
      </c>
      <c r="H60" s="904"/>
    </row>
    <row r="61" spans="2:8" ht="30" customHeight="1" x14ac:dyDescent="0.2">
      <c r="B61" s="916"/>
      <c r="C61" s="911" t="s">
        <v>326</v>
      </c>
      <c r="D61" s="911"/>
      <c r="E61" s="16" t="s">
        <v>82</v>
      </c>
      <c r="F61" s="911" t="s">
        <v>326</v>
      </c>
      <c r="G61" s="911"/>
      <c r="H61" s="17" t="s">
        <v>82</v>
      </c>
    </row>
    <row r="62" spans="2:8" ht="15" customHeight="1" x14ac:dyDescent="0.2">
      <c r="B62" s="143" t="str">
        <f>Index!$B$4</f>
        <v>Yorkshire</v>
      </c>
      <c r="C62" s="105"/>
      <c r="D62" s="192"/>
      <c r="E62" s="192"/>
      <c r="F62" s="105"/>
      <c r="G62" s="192"/>
      <c r="H62" s="192"/>
    </row>
    <row r="63" spans="2:8" ht="15" customHeight="1" x14ac:dyDescent="0.2">
      <c r="B63" s="118" t="s">
        <v>105</v>
      </c>
      <c r="C63" s="108">
        <f>$O$9</f>
        <v>487.601</v>
      </c>
      <c r="D63" s="108">
        <f>$P$9</f>
        <v>14617.087</v>
      </c>
      <c r="E63" s="119">
        <f>$Q$9</f>
        <v>3.83</v>
      </c>
      <c r="F63" s="108">
        <f>$R$9</f>
        <v>520.70100000000002</v>
      </c>
      <c r="G63" s="108">
        <f>$S$9</f>
        <v>15861.335999999999</v>
      </c>
      <c r="H63" s="120">
        <f>$T$9</f>
        <v>3.69</v>
      </c>
    </row>
    <row r="64" spans="2:8" ht="15" customHeight="1" x14ac:dyDescent="0.2">
      <c r="B64" s="28" t="s">
        <v>94</v>
      </c>
      <c r="C64" s="110">
        <f>$O$10</f>
        <v>88.460999999999999</v>
      </c>
      <c r="D64" s="110">
        <f>$P$10</f>
        <v>3209.712</v>
      </c>
      <c r="E64" s="111">
        <f>$Q$10</f>
        <v>11.29</v>
      </c>
      <c r="F64" s="110">
        <f>$R$10</f>
        <v>94.408000000000001</v>
      </c>
      <c r="G64" s="110">
        <f>$S$10</f>
        <v>3372.0949999999998</v>
      </c>
      <c r="H64" s="112">
        <f>$T$10</f>
        <v>11.07</v>
      </c>
    </row>
    <row r="65" spans="2:8" ht="15" customHeight="1" x14ac:dyDescent="0.2">
      <c r="B65" s="28" t="s">
        <v>95</v>
      </c>
      <c r="C65" s="110">
        <f>$O$11</f>
        <v>87.042000000000002</v>
      </c>
      <c r="D65" s="110">
        <f>$P$11</f>
        <v>1945.181</v>
      </c>
      <c r="E65" s="111">
        <f>$Q$11</f>
        <v>14.21</v>
      </c>
      <c r="F65" s="110">
        <f>$R$11</f>
        <v>93.606999999999999</v>
      </c>
      <c r="G65" s="110">
        <f>$S$11</f>
        <v>2056.36</v>
      </c>
      <c r="H65" s="112">
        <f>$T$11</f>
        <v>14.24</v>
      </c>
    </row>
    <row r="66" spans="2:8" ht="15" customHeight="1" x14ac:dyDescent="0.2">
      <c r="B66" s="28" t="s">
        <v>96</v>
      </c>
      <c r="C66" s="110">
        <f>$O$12</f>
        <v>41.216999999999999</v>
      </c>
      <c r="D66" s="110">
        <f>$P$12</f>
        <v>2380.0639999999999</v>
      </c>
      <c r="E66" s="111">
        <f>$Q$12</f>
        <v>9.1199999999999992</v>
      </c>
      <c r="F66" s="110">
        <f>$R$12</f>
        <v>40.92</v>
      </c>
      <c r="G66" s="110">
        <f>$S$12</f>
        <v>2576.2159999999999</v>
      </c>
      <c r="H66" s="112">
        <f>$T$12</f>
        <v>8.75</v>
      </c>
    </row>
    <row r="67" spans="2:8" ht="15" customHeight="1" x14ac:dyDescent="0.2">
      <c r="B67" s="28" t="s">
        <v>97</v>
      </c>
      <c r="C67" s="110">
        <f>$O$13</f>
        <v>35.628999999999998</v>
      </c>
      <c r="D67" s="110">
        <f>$P$13</f>
        <v>1818.826</v>
      </c>
      <c r="E67" s="111">
        <f>$Q$13</f>
        <v>11.13</v>
      </c>
      <c r="F67" s="110">
        <f>$R$13</f>
        <v>36.735999999999997</v>
      </c>
      <c r="G67" s="110">
        <f>$S$13</f>
        <v>1978.135</v>
      </c>
      <c r="H67" s="112">
        <f>$T$13</f>
        <v>10.68</v>
      </c>
    </row>
    <row r="68" spans="2:8" ht="15" customHeight="1" x14ac:dyDescent="0.2">
      <c r="B68" s="28" t="s">
        <v>98</v>
      </c>
      <c r="C68" s="110">
        <f>$O$14</f>
        <v>110.816</v>
      </c>
      <c r="D68" s="110">
        <f>$P$14</f>
        <v>1720.5550000000001</v>
      </c>
      <c r="E68" s="111">
        <f>$Q$14</f>
        <v>11.2</v>
      </c>
      <c r="F68" s="110">
        <f>$R$14</f>
        <v>121.251</v>
      </c>
      <c r="G68" s="110">
        <f>$S$14</f>
        <v>1908.9059999999999</v>
      </c>
      <c r="H68" s="112">
        <f>$T$14</f>
        <v>11.19</v>
      </c>
    </row>
    <row r="69" spans="2:8" ht="15" customHeight="1" x14ac:dyDescent="0.2">
      <c r="B69" s="28" t="s">
        <v>249</v>
      </c>
      <c r="C69" s="110">
        <f>$O$15</f>
        <v>2.548</v>
      </c>
      <c r="D69" s="110">
        <f>$P$15</f>
        <v>80.631</v>
      </c>
      <c r="E69" s="111">
        <f>$Q$15</f>
        <v>52.49</v>
      </c>
      <c r="F69" s="110">
        <f>$R$15</f>
        <v>2.6760000000000002</v>
      </c>
      <c r="G69" s="110">
        <f>$S$15</f>
        <v>90.861000000000004</v>
      </c>
      <c r="H69" s="112">
        <f>$T$15</f>
        <v>51.46</v>
      </c>
    </row>
    <row r="70" spans="2:8" ht="15" customHeight="1" x14ac:dyDescent="0.2">
      <c r="B70" s="28" t="s">
        <v>100</v>
      </c>
      <c r="C70" s="110">
        <f>$O$16</f>
        <v>0</v>
      </c>
      <c r="D70" s="110">
        <f>$P$16</f>
        <v>179.47</v>
      </c>
      <c r="E70" s="111">
        <f>$Q$16</f>
        <v>20.62</v>
      </c>
      <c r="F70" s="110">
        <f>$R$16</f>
        <v>0</v>
      </c>
      <c r="G70" s="110">
        <f>$S$16</f>
        <v>195.35</v>
      </c>
      <c r="H70" s="112">
        <f>$T$16</f>
        <v>20.37</v>
      </c>
    </row>
    <row r="71" spans="2:8" ht="15" customHeight="1" x14ac:dyDescent="0.2">
      <c r="B71" s="28" t="s">
        <v>101</v>
      </c>
      <c r="C71" s="110">
        <f>$O$17</f>
        <v>0</v>
      </c>
      <c r="D71" s="110">
        <f>$P$17</f>
        <v>388.73</v>
      </c>
      <c r="E71" s="111">
        <f>$Q$17</f>
        <v>12.59</v>
      </c>
      <c r="F71" s="110">
        <f>$R$17</f>
        <v>0</v>
      </c>
      <c r="G71" s="110">
        <f>$S$17</f>
        <v>447.51499999999999</v>
      </c>
      <c r="H71" s="112">
        <f>$T$17</f>
        <v>12.5</v>
      </c>
    </row>
    <row r="72" spans="2:8" ht="15" customHeight="1" x14ac:dyDescent="0.2">
      <c r="B72" s="28" t="s">
        <v>102</v>
      </c>
      <c r="C72" s="110">
        <f>$O$18</f>
        <v>5.58</v>
      </c>
      <c r="D72" s="110">
        <f>$P$18</f>
        <v>680.52700000000004</v>
      </c>
      <c r="E72" s="111">
        <f>$Q$18</f>
        <v>16.670000000000002</v>
      </c>
      <c r="F72" s="110">
        <f>$R$18</f>
        <v>5.7290000000000001</v>
      </c>
      <c r="G72" s="110">
        <f>$S$18</f>
        <v>718.52200000000005</v>
      </c>
      <c r="H72" s="112">
        <f>$T$18</f>
        <v>16.399999999999999</v>
      </c>
    </row>
    <row r="73" spans="2:8" ht="15" customHeight="1" x14ac:dyDescent="0.2">
      <c r="B73" s="28" t="s">
        <v>103</v>
      </c>
      <c r="C73" s="110">
        <f>$O$19</f>
        <v>0.224</v>
      </c>
      <c r="D73" s="110">
        <f>$P$19</f>
        <v>522.23199999999997</v>
      </c>
      <c r="E73" s="111">
        <f>$Q$19</f>
        <v>16.84</v>
      </c>
      <c r="F73" s="110">
        <f>$R$19</f>
        <v>0.28599999999999998</v>
      </c>
      <c r="G73" s="110">
        <f>$S$19</f>
        <v>614.71400000000006</v>
      </c>
      <c r="H73" s="112">
        <f>$T$19</f>
        <v>16.95</v>
      </c>
    </row>
    <row r="74" spans="2:8" ht="15" customHeight="1" x14ac:dyDescent="0.2">
      <c r="B74" s="29" t="s">
        <v>104</v>
      </c>
      <c r="C74" s="114">
        <f>$O$20</f>
        <v>116.083</v>
      </c>
      <c r="D74" s="114">
        <f>$P$20</f>
        <v>1667.72</v>
      </c>
      <c r="E74" s="115">
        <f>$Q$20</f>
        <v>8.7799999999999994</v>
      </c>
      <c r="F74" s="114">
        <f>$R$20</f>
        <v>125.08799999999999</v>
      </c>
      <c r="G74" s="114">
        <f>$S$20</f>
        <v>1879.973</v>
      </c>
      <c r="H74" s="116">
        <f>$T$20</f>
        <v>8.52</v>
      </c>
    </row>
    <row r="77" spans="2:8" ht="15" customHeight="1" x14ac:dyDescent="0.2">
      <c r="B77" s="907" t="s">
        <v>77</v>
      </c>
      <c r="C77" s="909" t="s">
        <v>333</v>
      </c>
      <c r="D77" s="909"/>
      <c r="E77" s="909"/>
      <c r="F77" s="909" t="s">
        <v>334</v>
      </c>
      <c r="G77" s="909"/>
      <c r="H77" s="901"/>
    </row>
    <row r="78" spans="2:8" ht="15" customHeight="1" x14ac:dyDescent="0.2">
      <c r="B78" s="915"/>
      <c r="C78" s="322" t="s">
        <v>78</v>
      </c>
      <c r="D78" s="910" t="s">
        <v>79</v>
      </c>
      <c r="E78" s="910"/>
      <c r="F78" s="322" t="s">
        <v>78</v>
      </c>
      <c r="G78" s="910" t="s">
        <v>79</v>
      </c>
      <c r="H78" s="904"/>
    </row>
    <row r="79" spans="2:8" ht="30" customHeight="1" x14ac:dyDescent="0.2">
      <c r="B79" s="916"/>
      <c r="C79" s="911" t="s">
        <v>326</v>
      </c>
      <c r="D79" s="911"/>
      <c r="E79" s="16" t="s">
        <v>82</v>
      </c>
      <c r="F79" s="911" t="s">
        <v>326</v>
      </c>
      <c r="G79" s="911"/>
      <c r="H79" s="17" t="s">
        <v>82</v>
      </c>
    </row>
    <row r="80" spans="2:8" ht="15" customHeight="1" x14ac:dyDescent="0.2">
      <c r="B80" s="143" t="str">
        <f>Index!$B$4</f>
        <v>Yorkshire</v>
      </c>
      <c r="C80" s="105"/>
      <c r="D80" s="122"/>
      <c r="E80" s="192"/>
      <c r="F80" s="105"/>
      <c r="G80" s="192"/>
      <c r="H80" s="192"/>
    </row>
    <row r="81" spans="2:8" ht="15" customHeight="1" x14ac:dyDescent="0.2">
      <c r="B81" s="118" t="s">
        <v>105</v>
      </c>
      <c r="C81" s="108">
        <f>$U$9</f>
        <v>546.24400000000003</v>
      </c>
      <c r="D81" s="108">
        <f>$V$9</f>
        <v>16917.127</v>
      </c>
      <c r="E81" s="119">
        <f>$W$9</f>
        <v>3.59</v>
      </c>
      <c r="F81" s="108">
        <f>$X$9</f>
        <v>572.976</v>
      </c>
      <c r="G81" s="108">
        <f>$Y$9</f>
        <v>17924.092000000001</v>
      </c>
      <c r="H81" s="120">
        <f>$Z$9</f>
        <v>3.48</v>
      </c>
    </row>
    <row r="82" spans="2:8" ht="15" customHeight="1" x14ac:dyDescent="0.2">
      <c r="B82" s="28" t="s">
        <v>94</v>
      </c>
      <c r="C82" s="110">
        <f>$U$10</f>
        <v>99.230999999999995</v>
      </c>
      <c r="D82" s="110">
        <f>$V$10</f>
        <v>3559.9</v>
      </c>
      <c r="E82" s="111">
        <f>$W$10</f>
        <v>10.79</v>
      </c>
      <c r="F82" s="110">
        <f>$X$10</f>
        <v>105.27800000000001</v>
      </c>
      <c r="G82" s="110">
        <f>$Y$10</f>
        <v>3713.65</v>
      </c>
      <c r="H82" s="112">
        <f>$Z$10</f>
        <v>10.53</v>
      </c>
    </row>
    <row r="83" spans="2:8" ht="15" customHeight="1" x14ac:dyDescent="0.2">
      <c r="B83" s="28" t="s">
        <v>95</v>
      </c>
      <c r="C83" s="110">
        <f>$U$11</f>
        <v>100.251</v>
      </c>
      <c r="D83" s="110">
        <f>$V$11</f>
        <v>2083.355</v>
      </c>
      <c r="E83" s="111">
        <f>$W$11</f>
        <v>14.63</v>
      </c>
      <c r="F83" s="110">
        <f>$X$11</f>
        <v>107.401</v>
      </c>
      <c r="G83" s="110">
        <f>$Y$11</f>
        <v>2161.337</v>
      </c>
      <c r="H83" s="112">
        <f>$Z$11</f>
        <v>14.78</v>
      </c>
    </row>
    <row r="84" spans="2:8" ht="15" customHeight="1" x14ac:dyDescent="0.2">
      <c r="B84" s="28" t="s">
        <v>96</v>
      </c>
      <c r="C84" s="110">
        <f>$U$12</f>
        <v>40.216999999999999</v>
      </c>
      <c r="D84" s="110">
        <f>$V$12</f>
        <v>2763.866</v>
      </c>
      <c r="E84" s="111">
        <f>$W$12</f>
        <v>8.4600000000000009</v>
      </c>
      <c r="F84" s="110">
        <f>$X$12</f>
        <v>40.204000000000001</v>
      </c>
      <c r="G84" s="110">
        <f>$Y$12</f>
        <v>2958.165</v>
      </c>
      <c r="H84" s="112">
        <f>$Z$12</f>
        <v>8.18</v>
      </c>
    </row>
    <row r="85" spans="2:8" ht="15" customHeight="1" x14ac:dyDescent="0.2">
      <c r="B85" s="28" t="s">
        <v>97</v>
      </c>
      <c r="C85" s="110">
        <f>$U$13</f>
        <v>37.067999999999998</v>
      </c>
      <c r="D85" s="110">
        <f>$V$13</f>
        <v>2099.9250000000002</v>
      </c>
      <c r="E85" s="111">
        <f>$W$13</f>
        <v>10.38</v>
      </c>
      <c r="F85" s="110">
        <f>$X$13</f>
        <v>37.838000000000001</v>
      </c>
      <c r="G85" s="110">
        <f>$Y$13</f>
        <v>2213.0509999999999</v>
      </c>
      <c r="H85" s="112">
        <f>$Z$13</f>
        <v>10.17</v>
      </c>
    </row>
    <row r="86" spans="2:8" ht="15" customHeight="1" x14ac:dyDescent="0.2">
      <c r="B86" s="28" t="s">
        <v>98</v>
      </c>
      <c r="C86" s="110">
        <f>$U$14</f>
        <v>128.136</v>
      </c>
      <c r="D86" s="110">
        <f>$V$14</f>
        <v>2049.7020000000002</v>
      </c>
      <c r="E86" s="111">
        <f>$W$14</f>
        <v>11.18</v>
      </c>
      <c r="F86" s="110">
        <f>$X$14</f>
        <v>134.876</v>
      </c>
      <c r="G86" s="110">
        <f>$Y$14</f>
        <v>2159.154</v>
      </c>
      <c r="H86" s="112">
        <f>$Z$14</f>
        <v>11</v>
      </c>
    </row>
    <row r="87" spans="2:8" ht="15" customHeight="1" x14ac:dyDescent="0.2">
      <c r="B87" s="28" t="s">
        <v>249</v>
      </c>
      <c r="C87" s="110">
        <f>$U$15</f>
        <v>2.665</v>
      </c>
      <c r="D87" s="110">
        <f>$V$15</f>
        <v>101.699</v>
      </c>
      <c r="E87" s="111">
        <f>$W$15</f>
        <v>50.19</v>
      </c>
      <c r="F87" s="110">
        <f>$X$15</f>
        <v>2.786</v>
      </c>
      <c r="G87" s="110">
        <f>$Y$15</f>
        <v>113.05</v>
      </c>
      <c r="H87" s="112">
        <f>$Z$15</f>
        <v>48.82</v>
      </c>
    </row>
    <row r="88" spans="2:8" ht="15" customHeight="1" x14ac:dyDescent="0.2">
      <c r="B88" s="28" t="s">
        <v>100</v>
      </c>
      <c r="C88" s="110">
        <f>$U$16</f>
        <v>0</v>
      </c>
      <c r="D88" s="110">
        <f>$V$16</f>
        <v>209.804</v>
      </c>
      <c r="E88" s="111">
        <f>$W$16</f>
        <v>20.18</v>
      </c>
      <c r="F88" s="110">
        <f>$X$16</f>
        <v>0</v>
      </c>
      <c r="G88" s="110">
        <f>$Y$16</f>
        <v>222.286</v>
      </c>
      <c r="H88" s="112">
        <f>$Z$16</f>
        <v>20.03</v>
      </c>
    </row>
    <row r="89" spans="2:8" ht="15" customHeight="1" x14ac:dyDescent="0.2">
      <c r="B89" s="28" t="s">
        <v>101</v>
      </c>
      <c r="C89" s="110">
        <f>$U$17</f>
        <v>0</v>
      </c>
      <c r="D89" s="110">
        <f>$V$17</f>
        <v>504.29300000000001</v>
      </c>
      <c r="E89" s="111">
        <f>$W$17</f>
        <v>12.45</v>
      </c>
      <c r="F89" s="110">
        <f>$X$17</f>
        <v>0</v>
      </c>
      <c r="G89" s="110">
        <f>$Y$17</f>
        <v>558.14300000000003</v>
      </c>
      <c r="H89" s="112">
        <f>$Z$17</f>
        <v>12.45</v>
      </c>
    </row>
    <row r="90" spans="2:8" ht="15" customHeight="1" x14ac:dyDescent="0.2">
      <c r="B90" s="28" t="s">
        <v>102</v>
      </c>
      <c r="C90" s="110">
        <f>$U$18</f>
        <v>5.8869999999999996</v>
      </c>
      <c r="D90" s="110">
        <f>$V$18</f>
        <v>757.61599999999999</v>
      </c>
      <c r="E90" s="111">
        <f>$W$18</f>
        <v>16.079999999999998</v>
      </c>
      <c r="F90" s="110">
        <f>$X$18</f>
        <v>5.9189999999999996</v>
      </c>
      <c r="G90" s="110">
        <f>$Y$18</f>
        <v>784.92600000000004</v>
      </c>
      <c r="H90" s="112">
        <f>$Z$18</f>
        <v>15.9</v>
      </c>
    </row>
    <row r="91" spans="2:8" ht="15" customHeight="1" x14ac:dyDescent="0.2">
      <c r="B91" s="28" t="s">
        <v>103</v>
      </c>
      <c r="C91" s="110">
        <f>$U$19</f>
        <v>0.34799999999999998</v>
      </c>
      <c r="D91" s="110">
        <f>$V$19</f>
        <v>706.69799999999998</v>
      </c>
      <c r="E91" s="111">
        <f>$W$19</f>
        <v>17.079999999999998</v>
      </c>
      <c r="F91" s="110">
        <f>$X$19</f>
        <v>0.41</v>
      </c>
      <c r="G91" s="110">
        <f>$Y$19</f>
        <v>794.39200000000005</v>
      </c>
      <c r="H91" s="112">
        <f>$Z$19</f>
        <v>17.190000000000001</v>
      </c>
    </row>
    <row r="92" spans="2:8" ht="15" customHeight="1" x14ac:dyDescent="0.2">
      <c r="B92" s="29" t="s">
        <v>104</v>
      </c>
      <c r="C92" s="114">
        <f>$U$20</f>
        <v>132.44200000000001</v>
      </c>
      <c r="D92" s="114">
        <f>$V$20</f>
        <v>2060.9650000000001</v>
      </c>
      <c r="E92" s="115">
        <f>$W$20</f>
        <v>8.27</v>
      </c>
      <c r="F92" s="114">
        <f>$X$20</f>
        <v>138.26499999999999</v>
      </c>
      <c r="G92" s="114">
        <f>$Y$20</f>
        <v>2230.2240000000002</v>
      </c>
      <c r="H92" s="116">
        <f>$Z$20</f>
        <v>8.15</v>
      </c>
    </row>
    <row r="95" spans="2:8" ht="15" customHeight="1" x14ac:dyDescent="0.2">
      <c r="B95" s="907" t="s">
        <v>77</v>
      </c>
      <c r="C95" s="909" t="s">
        <v>232</v>
      </c>
      <c r="D95" s="909"/>
      <c r="E95" s="909"/>
      <c r="F95" s="909" t="s">
        <v>233</v>
      </c>
      <c r="G95" s="909"/>
      <c r="H95" s="901"/>
    </row>
    <row r="96" spans="2:8" ht="15" customHeight="1" x14ac:dyDescent="0.2">
      <c r="B96" s="915"/>
      <c r="C96" s="322" t="s">
        <v>78</v>
      </c>
      <c r="D96" s="910" t="s">
        <v>79</v>
      </c>
      <c r="E96" s="910"/>
      <c r="F96" s="322" t="s">
        <v>78</v>
      </c>
      <c r="G96" s="910" t="s">
        <v>79</v>
      </c>
      <c r="H96" s="904"/>
    </row>
    <row r="97" spans="2:8" ht="30" customHeight="1" x14ac:dyDescent="0.2">
      <c r="B97" s="916"/>
      <c r="C97" s="911" t="s">
        <v>326</v>
      </c>
      <c r="D97" s="911"/>
      <c r="E97" s="16" t="s">
        <v>82</v>
      </c>
      <c r="F97" s="911" t="s">
        <v>326</v>
      </c>
      <c r="G97" s="911"/>
      <c r="H97" s="17" t="s">
        <v>82</v>
      </c>
    </row>
    <row r="98" spans="2:8" ht="15" customHeight="1" x14ac:dyDescent="0.2">
      <c r="B98" s="143" t="str">
        <f>Index!$B$4</f>
        <v>Yorkshire</v>
      </c>
      <c r="C98" s="105"/>
      <c r="D98" s="122"/>
      <c r="E98" s="192"/>
      <c r="F98" s="105"/>
      <c r="G98" s="192"/>
      <c r="H98" s="192"/>
    </row>
    <row r="99" spans="2:8" ht="15" customHeight="1" x14ac:dyDescent="0.2">
      <c r="B99" s="118" t="s">
        <v>105</v>
      </c>
      <c r="C99" s="108">
        <f>$AA$9</f>
        <v>593.77</v>
      </c>
      <c r="D99" s="108">
        <f>$AB$9</f>
        <v>18782.816999999999</v>
      </c>
      <c r="E99" s="119">
        <f>$AC$9</f>
        <v>3.43</v>
      </c>
      <c r="F99" s="108">
        <f>$AD$9</f>
        <v>605.85599999999999</v>
      </c>
      <c r="G99" s="108">
        <f>$AE$9</f>
        <v>19410.519</v>
      </c>
      <c r="H99" s="120">
        <f>$AF$9</f>
        <v>3.46</v>
      </c>
    </row>
    <row r="100" spans="2:8" ht="15" customHeight="1" x14ac:dyDescent="0.2">
      <c r="B100" s="28" t="s">
        <v>94</v>
      </c>
      <c r="C100" s="110">
        <f>$AA$10</f>
        <v>110.514</v>
      </c>
      <c r="D100" s="110">
        <f>$AB$10</f>
        <v>3874.1410000000001</v>
      </c>
      <c r="E100" s="111">
        <f>$AC$10</f>
        <v>10.35</v>
      </c>
      <c r="F100" s="110">
        <f>$AD$10</f>
        <v>115.569</v>
      </c>
      <c r="G100" s="110">
        <f>$AE$10</f>
        <v>4029.4560000000001</v>
      </c>
      <c r="H100" s="112">
        <f>$AF$10</f>
        <v>10.19</v>
      </c>
    </row>
    <row r="101" spans="2:8" ht="15" customHeight="1" x14ac:dyDescent="0.2">
      <c r="B101" s="28" t="s">
        <v>95</v>
      </c>
      <c r="C101" s="110">
        <f>$AA$11</f>
        <v>114.354</v>
      </c>
      <c r="D101" s="110">
        <f>$AB$11</f>
        <v>2197.7649999999999</v>
      </c>
      <c r="E101" s="111">
        <f>$AC$11</f>
        <v>14.96</v>
      </c>
      <c r="F101" s="110">
        <f>$AD$11</f>
        <v>119.142</v>
      </c>
      <c r="G101" s="110">
        <f>$AE$11</f>
        <v>2228.6930000000002</v>
      </c>
      <c r="H101" s="112">
        <f>$AF$11</f>
        <v>15.3</v>
      </c>
    </row>
    <row r="102" spans="2:8" ht="15" customHeight="1" x14ac:dyDescent="0.2">
      <c r="B102" s="28" t="s">
        <v>96</v>
      </c>
      <c r="C102" s="110">
        <f>$AA$12</f>
        <v>39.587000000000003</v>
      </c>
      <c r="D102" s="110">
        <f>$AB$12</f>
        <v>3093.799</v>
      </c>
      <c r="E102" s="111">
        <f>$AC$12</f>
        <v>8.0399999999999991</v>
      </c>
      <c r="F102" s="110">
        <f>$AD$12</f>
        <v>39.329000000000001</v>
      </c>
      <c r="G102" s="110">
        <f>$AE$12</f>
        <v>3139.1439999999998</v>
      </c>
      <c r="H102" s="112">
        <f>$AF$12</f>
        <v>8.0500000000000007</v>
      </c>
    </row>
    <row r="103" spans="2:8" ht="15" customHeight="1" x14ac:dyDescent="0.2">
      <c r="B103" s="28" t="s">
        <v>97</v>
      </c>
      <c r="C103" s="110">
        <f>$AA$13</f>
        <v>37.786000000000001</v>
      </c>
      <c r="D103" s="110">
        <f>$AB$13</f>
        <v>2295.0369999999998</v>
      </c>
      <c r="E103" s="111">
        <f>$AC$13</f>
        <v>10.06</v>
      </c>
      <c r="F103" s="110">
        <f>$AD$13</f>
        <v>38.173999999999999</v>
      </c>
      <c r="G103" s="110">
        <f>$AE$13</f>
        <v>2307.5070000000001</v>
      </c>
      <c r="H103" s="112">
        <f>$AF$13</f>
        <v>10.16</v>
      </c>
    </row>
    <row r="104" spans="2:8" ht="15" customHeight="1" x14ac:dyDescent="0.2">
      <c r="B104" s="28" t="s">
        <v>98</v>
      </c>
      <c r="C104" s="110">
        <f>$AA$14</f>
        <v>140.71600000000001</v>
      </c>
      <c r="D104" s="110">
        <f>$AB$14</f>
        <v>2270.3960000000002</v>
      </c>
      <c r="E104" s="111">
        <f>$AC$14</f>
        <v>10.92</v>
      </c>
      <c r="F104" s="110">
        <f>$AD$14</f>
        <v>141.49799999999999</v>
      </c>
      <c r="G104" s="110">
        <f>$AE$14</f>
        <v>2364.6280000000002</v>
      </c>
      <c r="H104" s="112">
        <f>$AF$14</f>
        <v>10.92</v>
      </c>
    </row>
    <row r="105" spans="2:8" ht="15" customHeight="1" x14ac:dyDescent="0.2">
      <c r="B105" s="28" t="s">
        <v>249</v>
      </c>
      <c r="C105" s="110">
        <f>$AA$15</f>
        <v>2.8140000000000001</v>
      </c>
      <c r="D105" s="110">
        <f>$AB$15</f>
        <v>124.477</v>
      </c>
      <c r="E105" s="111">
        <f>$AC$15</f>
        <v>47.56</v>
      </c>
      <c r="F105" s="110">
        <f>$AD$15</f>
        <v>3.004</v>
      </c>
      <c r="G105" s="110">
        <f>$AE$15</f>
        <v>135.52000000000001</v>
      </c>
      <c r="H105" s="112">
        <f>$AF$15</f>
        <v>46.54</v>
      </c>
    </row>
    <row r="106" spans="2:8" ht="15" customHeight="1" x14ac:dyDescent="0.2">
      <c r="B106" s="28" t="s">
        <v>100</v>
      </c>
      <c r="C106" s="110">
        <f>$AA$16</f>
        <v>0</v>
      </c>
      <c r="D106" s="110">
        <f>$AB$16</f>
        <v>230.447</v>
      </c>
      <c r="E106" s="111">
        <f>$AC$16</f>
        <v>20.05</v>
      </c>
      <c r="F106" s="110">
        <f>$AD$16</f>
        <v>0</v>
      </c>
      <c r="G106" s="110">
        <f>$AE$16</f>
        <v>238.10400000000001</v>
      </c>
      <c r="H106" s="112">
        <f>$AF$16</f>
        <v>20.079999999999998</v>
      </c>
    </row>
    <row r="107" spans="2:8" ht="15" customHeight="1" x14ac:dyDescent="0.2">
      <c r="B107" s="28" t="s">
        <v>101</v>
      </c>
      <c r="C107" s="110">
        <f>$AA$17</f>
        <v>0</v>
      </c>
      <c r="D107" s="110">
        <f>$AB$17</f>
        <v>606.51199999999994</v>
      </c>
      <c r="E107" s="111">
        <f>$AC$17</f>
        <v>12.51</v>
      </c>
      <c r="F107" s="110">
        <f>$AD$17</f>
        <v>0</v>
      </c>
      <c r="G107" s="110">
        <f>$AE$17</f>
        <v>651.25699999999995</v>
      </c>
      <c r="H107" s="112">
        <f>$AF$17</f>
        <v>12.59</v>
      </c>
    </row>
    <row r="108" spans="2:8" ht="15" customHeight="1" x14ac:dyDescent="0.2">
      <c r="B108" s="28" t="s">
        <v>102</v>
      </c>
      <c r="C108" s="110">
        <f>$AA$18</f>
        <v>5.6870000000000003</v>
      </c>
      <c r="D108" s="110">
        <f>$AB$18</f>
        <v>811.76800000000003</v>
      </c>
      <c r="E108" s="111">
        <f>$AC$18</f>
        <v>15.7</v>
      </c>
      <c r="F108" s="110">
        <f>$AD$18</f>
        <v>5.7439999999999998</v>
      </c>
      <c r="G108" s="110">
        <f>$AE$18</f>
        <v>835.024</v>
      </c>
      <c r="H108" s="112">
        <f>$AF$18</f>
        <v>15.56</v>
      </c>
    </row>
    <row r="109" spans="2:8" ht="15" customHeight="1" x14ac:dyDescent="0.2">
      <c r="B109" s="28" t="s">
        <v>103</v>
      </c>
      <c r="C109" s="110">
        <f>$AA$19</f>
        <v>0.47099999999999997</v>
      </c>
      <c r="D109" s="110">
        <f>$AB$19</f>
        <v>876.68200000000002</v>
      </c>
      <c r="E109" s="111">
        <f>$AC$19</f>
        <v>17.29</v>
      </c>
      <c r="F109" s="110">
        <f>$AD$19</f>
        <v>0.53</v>
      </c>
      <c r="G109" s="110">
        <f>$AE$19</f>
        <v>946.87099999999998</v>
      </c>
      <c r="H109" s="112">
        <f>$AF$19</f>
        <v>17.510000000000002</v>
      </c>
    </row>
    <row r="110" spans="2:8" ht="15" customHeight="1" x14ac:dyDescent="0.2">
      <c r="B110" s="29" t="s">
        <v>104</v>
      </c>
      <c r="C110" s="114">
        <f>$AA$20</f>
        <v>141.84100000000001</v>
      </c>
      <c r="D110" s="114">
        <f>$AB$20</f>
        <v>2390.3829999999998</v>
      </c>
      <c r="E110" s="115">
        <f>$AC$20</f>
        <v>8.1</v>
      </c>
      <c r="F110" s="114">
        <f>$AD$20</f>
        <v>142.86500000000001</v>
      </c>
      <c r="G110" s="114">
        <f>$AE$20</f>
        <v>2526.547</v>
      </c>
      <c r="H110" s="116">
        <f>$AF$20</f>
        <v>8.07</v>
      </c>
    </row>
    <row r="113" spans="2:5" ht="15" customHeight="1" x14ac:dyDescent="0.2">
      <c r="B113" s="907" t="s">
        <v>77</v>
      </c>
      <c r="C113" s="909" t="s">
        <v>234</v>
      </c>
      <c r="D113" s="909"/>
      <c r="E113" s="901"/>
    </row>
    <row r="114" spans="2:5" ht="15" customHeight="1" x14ac:dyDescent="0.2">
      <c r="B114" s="915"/>
      <c r="C114" s="322" t="s">
        <v>78</v>
      </c>
      <c r="D114" s="910" t="s">
        <v>79</v>
      </c>
      <c r="E114" s="904"/>
    </row>
    <row r="115" spans="2:5" ht="30" customHeight="1" x14ac:dyDescent="0.2">
      <c r="B115" s="916"/>
      <c r="C115" s="911" t="s">
        <v>326</v>
      </c>
      <c r="D115" s="911"/>
      <c r="E115" s="17" t="s">
        <v>82</v>
      </c>
    </row>
    <row r="116" spans="2:5" ht="15" customHeight="1" x14ac:dyDescent="0.2">
      <c r="B116" s="143" t="str">
        <f>Index!$B$4</f>
        <v>Yorkshire</v>
      </c>
      <c r="C116" s="105"/>
      <c r="D116" s="192"/>
      <c r="E116" s="192"/>
    </row>
    <row r="117" spans="2:5" ht="15" customHeight="1" x14ac:dyDescent="0.2">
      <c r="B117" s="118" t="s">
        <v>105</v>
      </c>
      <c r="C117" s="108">
        <f>$AG$9</f>
        <v>610.69100000000003</v>
      </c>
      <c r="D117" s="108">
        <f>$AH$9</f>
        <v>19886.168000000001</v>
      </c>
      <c r="E117" s="120">
        <f>$AI$9</f>
        <v>3.53</v>
      </c>
    </row>
    <row r="118" spans="2:5" ht="15" customHeight="1" x14ac:dyDescent="0.2">
      <c r="B118" s="28" t="s">
        <v>94</v>
      </c>
      <c r="C118" s="110">
        <f>$AG$10</f>
        <v>119.886</v>
      </c>
      <c r="D118" s="110">
        <f>$AH$10</f>
        <v>4164.9399999999996</v>
      </c>
      <c r="E118" s="112">
        <f>$AI$10</f>
        <v>10.07</v>
      </c>
    </row>
    <row r="119" spans="2:5" ht="15" customHeight="1" x14ac:dyDescent="0.2">
      <c r="B119" s="28" t="s">
        <v>95</v>
      </c>
      <c r="C119" s="110">
        <f>$AG$11</f>
        <v>122.965</v>
      </c>
      <c r="D119" s="110">
        <f>$AH$11</f>
        <v>2353.1709999999998</v>
      </c>
      <c r="E119" s="112">
        <f>$AI$11</f>
        <v>15.06</v>
      </c>
    </row>
    <row r="120" spans="2:5" ht="15" customHeight="1" x14ac:dyDescent="0.2">
      <c r="B120" s="28" t="s">
        <v>96</v>
      </c>
      <c r="C120" s="110">
        <f>$AG$12</f>
        <v>38.177999999999997</v>
      </c>
      <c r="D120" s="110">
        <f>$AH$12</f>
        <v>3037.4259999999999</v>
      </c>
      <c r="E120" s="112">
        <f>$AI$12</f>
        <v>8.36</v>
      </c>
    </row>
    <row r="121" spans="2:5" ht="15" customHeight="1" x14ac:dyDescent="0.2">
      <c r="B121" s="28" t="s">
        <v>97</v>
      </c>
      <c r="C121" s="110">
        <f>$AG$13</f>
        <v>37.884</v>
      </c>
      <c r="D121" s="110">
        <f>$AH$13</f>
        <v>2284.181</v>
      </c>
      <c r="E121" s="112">
        <f>$AI$13</f>
        <v>10.44</v>
      </c>
    </row>
    <row r="122" spans="2:5" ht="15" customHeight="1" x14ac:dyDescent="0.2">
      <c r="B122" s="28" t="s">
        <v>98</v>
      </c>
      <c r="C122" s="110">
        <f>$AG$14</f>
        <v>139.67699999999999</v>
      </c>
      <c r="D122" s="110">
        <f>$AH$14</f>
        <v>2419.5</v>
      </c>
      <c r="E122" s="112">
        <f>$AI$14</f>
        <v>11.06</v>
      </c>
    </row>
    <row r="123" spans="2:5" ht="15" customHeight="1" x14ac:dyDescent="0.2">
      <c r="B123" s="28" t="s">
        <v>249</v>
      </c>
      <c r="C123" s="110">
        <f>$AG$15</f>
        <v>3.1539999999999999</v>
      </c>
      <c r="D123" s="110">
        <f>$AH$15</f>
        <v>145.61199999999999</v>
      </c>
      <c r="E123" s="112">
        <f>$AI$15</f>
        <v>45.82</v>
      </c>
    </row>
    <row r="124" spans="2:5" ht="15" customHeight="1" x14ac:dyDescent="0.2">
      <c r="B124" s="28" t="s">
        <v>100</v>
      </c>
      <c r="C124" s="110">
        <f>$AG$16</f>
        <v>0</v>
      </c>
      <c r="D124" s="110">
        <f>$AH$16</f>
        <v>246.75800000000001</v>
      </c>
      <c r="E124" s="112">
        <f>$AI$16</f>
        <v>19.96</v>
      </c>
    </row>
    <row r="125" spans="2:5" ht="15" customHeight="1" x14ac:dyDescent="0.2">
      <c r="B125" s="28" t="s">
        <v>101</v>
      </c>
      <c r="C125" s="110">
        <f>$AG$17</f>
        <v>0</v>
      </c>
      <c r="D125" s="110">
        <f>$AH$17</f>
        <v>694.18399999999997</v>
      </c>
      <c r="E125" s="112">
        <f>$AI$17</f>
        <v>12.66</v>
      </c>
    </row>
    <row r="126" spans="2:5" ht="15" customHeight="1" x14ac:dyDescent="0.2">
      <c r="B126" s="28" t="s">
        <v>102</v>
      </c>
      <c r="C126" s="110">
        <f>$AG$18</f>
        <v>5.8040000000000003</v>
      </c>
      <c r="D126" s="110">
        <f>$AH$18</f>
        <v>853.46600000000001</v>
      </c>
      <c r="E126" s="112">
        <f>$AI$18</f>
        <v>15.49</v>
      </c>
    </row>
    <row r="127" spans="2:5" ht="15" customHeight="1" x14ac:dyDescent="0.2">
      <c r="B127" s="28" t="s">
        <v>103</v>
      </c>
      <c r="C127" s="110">
        <f>$AG$19</f>
        <v>0.58699999999999997</v>
      </c>
      <c r="D127" s="110">
        <f>$AH$19</f>
        <v>1014.979</v>
      </c>
      <c r="E127" s="112">
        <f>$AI$19</f>
        <v>17.66</v>
      </c>
    </row>
    <row r="128" spans="2:5" ht="15" customHeight="1" x14ac:dyDescent="0.2">
      <c r="B128" s="29" t="s">
        <v>104</v>
      </c>
      <c r="C128" s="114">
        <f>$AG$20</f>
        <v>142.55699999999999</v>
      </c>
      <c r="D128" s="114">
        <f>$AH$20</f>
        <v>2664.953</v>
      </c>
      <c r="E128" s="116">
        <f>$AI$20</f>
        <v>8.0500000000000007</v>
      </c>
    </row>
  </sheetData>
  <mergeCells count="73">
    <mergeCell ref="D114:E114"/>
    <mergeCell ref="C115:D115"/>
    <mergeCell ref="F97:G97"/>
    <mergeCell ref="B113:B115"/>
    <mergeCell ref="C113:E113"/>
    <mergeCell ref="C97:D97"/>
    <mergeCell ref="F95:H95"/>
    <mergeCell ref="G96:H96"/>
    <mergeCell ref="D96:E96"/>
    <mergeCell ref="C95:E95"/>
    <mergeCell ref="B95:B97"/>
    <mergeCell ref="G78:H78"/>
    <mergeCell ref="F79:G79"/>
    <mergeCell ref="C79:D79"/>
    <mergeCell ref="D78:E78"/>
    <mergeCell ref="B77:B79"/>
    <mergeCell ref="F77:H77"/>
    <mergeCell ref="C77:E77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D24:E24"/>
    <mergeCell ref="G24:H24"/>
    <mergeCell ref="B23:B25"/>
    <mergeCell ref="C23:E23"/>
    <mergeCell ref="F23:H23"/>
    <mergeCell ref="C25:D25"/>
    <mergeCell ref="F25:G25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R5:T5"/>
    <mergeCell ref="U5:W5"/>
    <mergeCell ref="R7:S7"/>
    <mergeCell ref="U7:V7"/>
    <mergeCell ref="S6:T6"/>
    <mergeCell ref="V6:W6"/>
    <mergeCell ref="X7:Y7"/>
    <mergeCell ref="AA7:AB7"/>
    <mergeCell ref="AD7:AE7"/>
    <mergeCell ref="I7:J7"/>
    <mergeCell ref="L7:M7"/>
    <mergeCell ref="O7:P7"/>
    <mergeCell ref="X5:Z5"/>
    <mergeCell ref="AA5:AC5"/>
    <mergeCell ref="AD5:AF5"/>
    <mergeCell ref="Y6:Z6"/>
    <mergeCell ref="AB6:AC6"/>
    <mergeCell ref="AE6:A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1" operator="between" id="{48D94395-A16F-4E87-8DF5-3EC6B3F60C51}">
            <xm:f>Sheet1!$D$4</xm:f>
            <xm:f>Sheet1!$E$4</xm:f>
            <x14:dxf>
              <numFmt numFmtId="173" formatCode="&quot;&lt; 1&quot;"/>
            </x14:dxf>
          </x14:cfRule>
          <xm:sqref>A1:XFD8 A21:XFD26 A9:A20 AJ9:XFD20 A39:XFD44 A27:B38 I27:XFD38 A57:XFD62 A45:B56 I45:XFD56 A75:XFD80 A63:B74 I63:XFD74 A93:XFD98 A81:B92 I81:XFD92 A111:XFD116 A99:B110 I99:XFD110 A129:XFD1048576 A117:B128 F117:XFD128</xm:sqref>
        </x14:conditionalFormatting>
        <x14:conditionalFormatting xmlns:xm="http://schemas.microsoft.com/office/excel/2006/main">
          <x14:cfRule type="expression" priority="48" id="{6258AB03-9683-4083-BD4C-1AEF8596089A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9" operator="between" id="{FC59B739-7DAC-4D10-B40E-1E43E1C2FC94}">
            <xm:f>Sheet1!$D$4</xm:f>
            <xm:f>Sheet1!$E$4</xm:f>
            <x14:dxf>
              <numFmt numFmtId="173" formatCode="&quot;&lt; 1&quot;"/>
            </x14:dxf>
          </x14:cfRule>
          <xm:sqref>B9:B20</xm:sqref>
        </x14:conditionalFormatting>
        <x14:conditionalFormatting xmlns:xm="http://schemas.microsoft.com/office/excel/2006/main">
          <x14:cfRule type="cellIs" priority="47" operator="between" id="{D6A0337F-068D-435C-B53D-D131113A284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6" id="{7D33A999-C05C-4B0B-A644-B42695645FB4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5" operator="between" id="{09CBAFC3-211B-4B2B-B72C-AA9FCD970A87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4" id="{A9A8B02C-D54F-4937-8443-2459314DFA6E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43" operator="between" id="{3C83BEDE-D7B6-4B6B-A74F-A160977B169C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42" id="{6029266A-FB4C-4049-A11E-3A3B0EB1D432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41" operator="between" id="{C54D29CF-4982-4515-8A2C-FCF1829076A5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0" id="{0092A9F7-ACA6-4F04-BE13-A7D7C2A3C9F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9" operator="between" id="{2E7E616A-7DAE-43E6-AA9A-9F2D2B89051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8" id="{1E1F7CD0-4F3B-4E17-AFC6-249E624B7EC6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7" operator="between" id="{BF448421-9D18-41D4-91D9-148A3ADE5FF9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6" id="{F5E18CCE-7BFC-4F88-81DC-F8BA1FDA3C3A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5" operator="between" id="{914684ED-AF1C-4043-8496-ED27A25F2BEA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4" id="{BE35198B-420F-408F-B139-67ABA6938933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33" operator="between" id="{FEF236F9-353F-44F4-9CCA-AF9177249A4B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32" id="{97066207-A46F-4AB7-A109-0A4163D9539B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31" operator="between" id="{F8DCEDF0-B1E9-4BC6-A686-3FFF6369B2C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30" id="{F4A1B648-BDE7-4187-9E6E-F41E3B76CEE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9" operator="between" id="{6C5F0406-74A5-4677-88C9-E5E4D3B0092D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8" id="{1EB5385A-A65F-4778-BFD5-3CA3BF093A47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7" operator="between" id="{D25A4964-4DD6-43CF-ACED-F035AACC909A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6" id="{FC836D06-9AF4-4915-A1FE-C6CC592645E9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5" operator="between" id="{37DDAAAF-6F98-448C-96A1-6AA3AAB39A3E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4" id="{A2BDF99B-4C6D-4924-BD1A-7FBE8D962E1E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23" operator="between" id="{F7CA5B89-EA5A-4D81-8741-10F920770F91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22" id="{42D8BAC0-19E0-4F27-AE55-2645B463F571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21" operator="between" id="{40706760-5D5D-4071-9748-1ED0352980B4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20" id="{4057F132-772B-4F66-A191-2956C337E10B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9" operator="between" id="{CC7DD76E-47AF-42FF-B5B6-2A5585C021C0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8" id="{182AC24B-452F-4ABE-B663-F983818F97B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7" operator="between" id="{7307624C-A914-4084-A2F4-43D5B3C0D4C1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6" id="{C8297DE1-FBC1-4860-8AB1-F82E76895505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5" operator="between" id="{B56568CC-26A5-497B-8D6A-5A791A8A836D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cellIs" priority="7" operator="between" id="{FC150552-6B64-40A9-90A4-9083194DE596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cellIs" priority="5" operator="between" id="{BF5123DD-DBD7-428D-948F-5444D60B4C4F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10" id="{72BB9F21-6C0E-419E-ABC9-7208F103D3B8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9" operator="between" id="{77111A2C-66B5-444F-8C4C-0CC66A0ECD4D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8" id="{4604D79C-9904-4353-A660-CF35CCE2A514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expression" priority="6" id="{843D1C4E-854F-4B66-806A-19B4D7E5BD97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expression" priority="4" id="{8B244788-B85E-49E8-80C9-E92451D7BE8D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3" operator="between" id="{4234BA8A-5622-4A67-9ADE-6C704DFD51AD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" id="{6F6C76B6-B7CE-4AD7-ABCD-27811FCA59BE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D934D4E8-056C-4831-A8FE-027164B0F990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212</v>
      </c>
      <c r="C3" t="s">
        <v>769</v>
      </c>
    </row>
    <row r="5" spans="2:6" ht="15" customHeight="1" x14ac:dyDescent="0.2">
      <c r="B5" s="860" t="s">
        <v>230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914"/>
      <c r="C6" s="26" t="s">
        <v>326</v>
      </c>
      <c r="D6" s="26" t="s">
        <v>326</v>
      </c>
      <c r="E6" s="3" t="s">
        <v>82</v>
      </c>
      <c r="F6" s="27" t="s">
        <v>326</v>
      </c>
    </row>
    <row r="7" spans="2:6" ht="15" customHeight="1" x14ac:dyDescent="0.2">
      <c r="B7" s="143" t="str">
        <f>Index!$B$4</f>
        <v>Yorkshire</v>
      </c>
      <c r="C7" s="144"/>
      <c r="D7" s="144"/>
      <c r="E7" s="144"/>
      <c r="F7" s="144"/>
    </row>
    <row r="8" spans="2:6" ht="15" customHeight="1" x14ac:dyDescent="0.2">
      <c r="B8" s="141" t="s">
        <v>332</v>
      </c>
      <c r="C8" s="137">
        <f>'Section 11 chart data'!D35</f>
        <v>10.11</v>
      </c>
      <c r="D8" s="138">
        <f>'Section 11 chart data'!J35</f>
        <v>291.476</v>
      </c>
      <c r="E8" s="695">
        <f>'Section 11 chart data'!K35</f>
        <v>3.71</v>
      </c>
      <c r="F8" s="139">
        <f>SUM(C8,D8)</f>
        <v>301.58600000000001</v>
      </c>
    </row>
    <row r="9" spans="2:6" ht="15" customHeight="1" x14ac:dyDescent="0.2">
      <c r="B9" s="141" t="s">
        <v>223</v>
      </c>
      <c r="C9" s="137">
        <f>'Section 11 chart data'!D36</f>
        <v>10.412000000000001</v>
      </c>
      <c r="D9" s="138">
        <f>'Section 11 chart data'!J36</f>
        <v>322.47899999999998</v>
      </c>
      <c r="E9" s="695">
        <f>'Section 11 chart data'!K36</f>
        <v>3.32</v>
      </c>
      <c r="F9" s="139">
        <f t="shared" ref="F9:F18" si="0">SUM(C9,D9)</f>
        <v>332.89099999999996</v>
      </c>
    </row>
    <row r="10" spans="2:6" ht="15" customHeight="1" x14ac:dyDescent="0.2">
      <c r="B10" s="141" t="s">
        <v>226</v>
      </c>
      <c r="C10" s="137">
        <f>'Section 11 chart data'!D37</f>
        <v>10.885</v>
      </c>
      <c r="D10" s="138">
        <f>'Section 11 chart data'!J37</f>
        <v>341.12200000000001</v>
      </c>
      <c r="E10" s="695">
        <f>'Section 11 chart data'!K37</f>
        <v>3.49</v>
      </c>
      <c r="F10" s="139">
        <f t="shared" si="0"/>
        <v>352.00700000000001</v>
      </c>
    </row>
    <row r="11" spans="2:6" ht="15" customHeight="1" x14ac:dyDescent="0.2">
      <c r="B11" s="141" t="s">
        <v>227</v>
      </c>
      <c r="C11" s="137">
        <f>'Section 11 chart data'!D38</f>
        <v>10.715999999999999</v>
      </c>
      <c r="D11" s="138">
        <f>'Section 11 chart data'!J38</f>
        <v>345.303</v>
      </c>
      <c r="E11" s="695">
        <f>'Section 11 chart data'!K38</f>
        <v>3.42</v>
      </c>
      <c r="F11" s="139">
        <f t="shared" si="0"/>
        <v>356.01900000000001</v>
      </c>
    </row>
    <row r="12" spans="2:6" ht="15" customHeight="1" x14ac:dyDescent="0.2">
      <c r="B12" s="141" t="s">
        <v>228</v>
      </c>
      <c r="C12" s="137">
        <f>'Section 11 chart data'!D39</f>
        <v>10.385999999999999</v>
      </c>
      <c r="D12" s="138">
        <f>'Section 11 chart data'!J39</f>
        <v>343.97300000000001</v>
      </c>
      <c r="E12" s="695">
        <f>'Section 11 chart data'!K39</f>
        <v>3.36</v>
      </c>
      <c r="F12" s="139">
        <f t="shared" si="0"/>
        <v>354.35900000000004</v>
      </c>
    </row>
    <row r="13" spans="2:6" ht="15" customHeight="1" x14ac:dyDescent="0.2">
      <c r="B13" s="141" t="s">
        <v>355</v>
      </c>
      <c r="C13" s="137">
        <f>'Section 11 chart data'!D40</f>
        <v>10.122</v>
      </c>
      <c r="D13" s="138">
        <f>'Section 11 chart data'!J40</f>
        <v>339.01</v>
      </c>
      <c r="E13" s="695">
        <f>'Section 11 chart data'!K40</f>
        <v>3.36</v>
      </c>
      <c r="F13" s="139">
        <f t="shared" si="0"/>
        <v>349.13200000000001</v>
      </c>
    </row>
    <row r="14" spans="2:6" ht="15" customHeight="1" x14ac:dyDescent="0.2">
      <c r="B14" s="141" t="s">
        <v>333</v>
      </c>
      <c r="C14" s="137">
        <f>'Section 11 chart data'!D41</f>
        <v>9.7789999999999999</v>
      </c>
      <c r="D14" s="138">
        <f>'Section 11 chart data'!J41</f>
        <v>326.56</v>
      </c>
      <c r="E14" s="695">
        <f>'Section 11 chart data'!K41</f>
        <v>3.42</v>
      </c>
      <c r="F14" s="139">
        <f t="shared" si="0"/>
        <v>336.339</v>
      </c>
    </row>
    <row r="15" spans="2:6" ht="15" customHeight="1" x14ac:dyDescent="0.2">
      <c r="B15" s="141" t="s">
        <v>334</v>
      </c>
      <c r="C15" s="137">
        <f>'Section 11 chart data'!D42</f>
        <v>9.4420000000000002</v>
      </c>
      <c r="D15" s="138">
        <f>'Section 11 chart data'!J42</f>
        <v>307.28100000000001</v>
      </c>
      <c r="E15" s="695">
        <f>'Section 11 chart data'!K42</f>
        <v>3.44</v>
      </c>
      <c r="F15" s="139">
        <f t="shared" si="0"/>
        <v>316.72300000000001</v>
      </c>
    </row>
    <row r="16" spans="2:6" ht="15" customHeight="1" x14ac:dyDescent="0.2">
      <c r="B16" s="141" t="s">
        <v>232</v>
      </c>
      <c r="C16" s="137">
        <f>'Section 11 chart data'!D43</f>
        <v>9.16</v>
      </c>
      <c r="D16" s="138">
        <f>'Section 11 chart data'!J43</f>
        <v>284.596</v>
      </c>
      <c r="E16" s="695">
        <f>'Section 11 chart data'!K43</f>
        <v>3.48</v>
      </c>
      <c r="F16" s="139">
        <f t="shared" si="0"/>
        <v>293.75600000000003</v>
      </c>
    </row>
    <row r="17" spans="2:6" ht="15" customHeight="1" x14ac:dyDescent="0.2">
      <c r="B17" s="141" t="s">
        <v>233</v>
      </c>
      <c r="C17" s="137">
        <f>'Section 11 chart data'!D44</f>
        <v>8.7959999999999994</v>
      </c>
      <c r="D17" s="138">
        <f>'Section 11 chart data'!J44</f>
        <v>255.596</v>
      </c>
      <c r="E17" s="695">
        <f>'Section 11 chart data'!K44</f>
        <v>3.42</v>
      </c>
      <c r="F17" s="139">
        <f t="shared" si="0"/>
        <v>264.392</v>
      </c>
    </row>
    <row r="18" spans="2:6" ht="15" customHeight="1" x14ac:dyDescent="0.2">
      <c r="B18" s="142" t="s">
        <v>234</v>
      </c>
      <c r="C18" s="137">
        <f>'Section 11 chart data'!D45</f>
        <v>8.2780000000000005</v>
      </c>
      <c r="D18" s="138">
        <f>'Section 11 chart data'!J45</f>
        <v>231.376</v>
      </c>
      <c r="E18" s="695">
        <f>'Section 11 chart data'!K45</f>
        <v>3.3</v>
      </c>
      <c r="F18" s="140">
        <f t="shared" si="0"/>
        <v>239.654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D28EA48-511C-400B-9D8A-25060110E2DE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7FB6ADE4-D706-4446-A2E6-F1D4B3019602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235</v>
      </c>
      <c r="C3" t="s">
        <v>460</v>
      </c>
    </row>
    <row r="5" spans="2:35" ht="15" customHeight="1" x14ac:dyDescent="0.2">
      <c r="B5" s="917" t="s">
        <v>77</v>
      </c>
      <c r="C5" s="909" t="s">
        <v>332</v>
      </c>
      <c r="D5" s="909"/>
      <c r="E5" s="909"/>
      <c r="F5" s="909" t="s">
        <v>223</v>
      </c>
      <c r="G5" s="909"/>
      <c r="H5" s="909"/>
      <c r="I5" s="909" t="s">
        <v>226</v>
      </c>
      <c r="J5" s="909"/>
      <c r="K5" s="909"/>
      <c r="L5" s="909" t="s">
        <v>227</v>
      </c>
      <c r="M5" s="909"/>
      <c r="N5" s="909"/>
      <c r="O5" s="909" t="s">
        <v>228</v>
      </c>
      <c r="P5" s="909"/>
      <c r="Q5" s="909"/>
      <c r="R5" s="909" t="s">
        <v>229</v>
      </c>
      <c r="S5" s="909"/>
      <c r="T5" s="909"/>
      <c r="U5" s="909" t="s">
        <v>333</v>
      </c>
      <c r="V5" s="909"/>
      <c r="W5" s="909"/>
      <c r="X5" s="909" t="s">
        <v>334</v>
      </c>
      <c r="Y5" s="909"/>
      <c r="Z5" s="909"/>
      <c r="AA5" s="909" t="s">
        <v>232</v>
      </c>
      <c r="AB5" s="909"/>
      <c r="AC5" s="909"/>
      <c r="AD5" s="909" t="s">
        <v>233</v>
      </c>
      <c r="AE5" s="909"/>
      <c r="AF5" s="909"/>
      <c r="AG5" s="909" t="s">
        <v>234</v>
      </c>
      <c r="AH5" s="909"/>
      <c r="AI5" s="901"/>
    </row>
    <row r="6" spans="2:35" ht="15" customHeight="1" x14ac:dyDescent="0.2">
      <c r="B6" s="918"/>
      <c r="C6" s="103" t="s">
        <v>78</v>
      </c>
      <c r="D6" s="910" t="s">
        <v>79</v>
      </c>
      <c r="E6" s="910"/>
      <c r="F6" s="103" t="s">
        <v>78</v>
      </c>
      <c r="G6" s="910" t="s">
        <v>79</v>
      </c>
      <c r="H6" s="910"/>
      <c r="I6" s="103" t="s">
        <v>78</v>
      </c>
      <c r="J6" s="910" t="s">
        <v>79</v>
      </c>
      <c r="K6" s="910"/>
      <c r="L6" s="103" t="s">
        <v>78</v>
      </c>
      <c r="M6" s="910" t="s">
        <v>79</v>
      </c>
      <c r="N6" s="910"/>
      <c r="O6" s="103" t="s">
        <v>78</v>
      </c>
      <c r="P6" s="910" t="s">
        <v>79</v>
      </c>
      <c r="Q6" s="910"/>
      <c r="R6" s="103" t="s">
        <v>78</v>
      </c>
      <c r="S6" s="910" t="s">
        <v>79</v>
      </c>
      <c r="T6" s="910"/>
      <c r="U6" s="103" t="s">
        <v>78</v>
      </c>
      <c r="V6" s="910" t="s">
        <v>79</v>
      </c>
      <c r="W6" s="910"/>
      <c r="X6" s="103" t="s">
        <v>78</v>
      </c>
      <c r="Y6" s="910" t="s">
        <v>79</v>
      </c>
      <c r="Z6" s="910"/>
      <c r="AA6" s="103" t="s">
        <v>78</v>
      </c>
      <c r="AB6" s="910" t="s">
        <v>79</v>
      </c>
      <c r="AC6" s="910"/>
      <c r="AD6" s="103" t="s">
        <v>78</v>
      </c>
      <c r="AE6" s="910" t="s">
        <v>79</v>
      </c>
      <c r="AF6" s="910"/>
      <c r="AG6" s="694" t="s">
        <v>78</v>
      </c>
      <c r="AH6" s="910" t="s">
        <v>79</v>
      </c>
      <c r="AI6" s="904"/>
    </row>
    <row r="7" spans="2:35" ht="30" customHeight="1" x14ac:dyDescent="0.2">
      <c r="B7" s="918"/>
      <c r="C7" s="911" t="s">
        <v>326</v>
      </c>
      <c r="D7" s="911"/>
      <c r="E7" s="16" t="s">
        <v>82</v>
      </c>
      <c r="F7" s="911" t="s">
        <v>326</v>
      </c>
      <c r="G7" s="911"/>
      <c r="H7" s="16" t="s">
        <v>82</v>
      </c>
      <c r="I7" s="911" t="s">
        <v>326</v>
      </c>
      <c r="J7" s="911"/>
      <c r="K7" s="16" t="s">
        <v>82</v>
      </c>
      <c r="L7" s="911" t="s">
        <v>326</v>
      </c>
      <c r="M7" s="911"/>
      <c r="N7" s="16" t="s">
        <v>82</v>
      </c>
      <c r="O7" s="911" t="s">
        <v>326</v>
      </c>
      <c r="P7" s="911"/>
      <c r="Q7" s="16" t="s">
        <v>82</v>
      </c>
      <c r="R7" s="911" t="s">
        <v>326</v>
      </c>
      <c r="S7" s="911"/>
      <c r="T7" s="16" t="s">
        <v>82</v>
      </c>
      <c r="U7" s="911" t="s">
        <v>326</v>
      </c>
      <c r="V7" s="911"/>
      <c r="W7" s="16" t="s">
        <v>82</v>
      </c>
      <c r="X7" s="911" t="s">
        <v>326</v>
      </c>
      <c r="Y7" s="911"/>
      <c r="Z7" s="16" t="s">
        <v>82</v>
      </c>
      <c r="AA7" s="911" t="s">
        <v>326</v>
      </c>
      <c r="AB7" s="911"/>
      <c r="AC7" s="16" t="s">
        <v>82</v>
      </c>
      <c r="AD7" s="911" t="s">
        <v>326</v>
      </c>
      <c r="AE7" s="911"/>
      <c r="AF7" s="16" t="s">
        <v>82</v>
      </c>
      <c r="AG7" s="911" t="s">
        <v>326</v>
      </c>
      <c r="AH7" s="911"/>
      <c r="AI7" s="17" t="s">
        <v>82</v>
      </c>
    </row>
    <row r="8" spans="2:35" ht="15" customHeight="1" x14ac:dyDescent="0.2">
      <c r="B8" s="143" t="str">
        <f>Index!$B$4</f>
        <v>Yorkshire</v>
      </c>
      <c r="C8" s="105"/>
      <c r="D8" s="105"/>
      <c r="E8" s="106"/>
      <c r="F8" s="105"/>
      <c r="G8" s="105"/>
      <c r="H8" s="106"/>
      <c r="I8" s="105"/>
      <c r="J8" s="105"/>
      <c r="K8" s="106"/>
      <c r="L8" s="105"/>
      <c r="M8" s="105"/>
      <c r="N8" s="106"/>
      <c r="O8" s="105"/>
      <c r="P8" s="105"/>
      <c r="Q8" s="106"/>
      <c r="R8" s="105"/>
      <c r="S8" s="105"/>
      <c r="T8" s="106"/>
      <c r="U8" s="105"/>
      <c r="V8" s="105"/>
      <c r="W8" s="106"/>
      <c r="X8" s="105"/>
      <c r="Y8" s="105"/>
      <c r="Z8" s="106"/>
      <c r="AA8" s="105"/>
      <c r="AB8" s="105"/>
      <c r="AC8" s="106"/>
      <c r="AD8" s="105"/>
      <c r="AE8" s="105"/>
      <c r="AF8" s="106"/>
      <c r="AG8" s="105"/>
      <c r="AH8" s="105"/>
      <c r="AI8" s="106"/>
    </row>
    <row r="9" spans="2:35" ht="15" customHeight="1" x14ac:dyDescent="0.2">
      <c r="B9" s="107" t="s">
        <v>105</v>
      </c>
      <c r="C9" s="108">
        <f>'Section 11 chart data'!$C$258</f>
        <v>10.11</v>
      </c>
      <c r="D9" s="108">
        <f>'Section 11 chart data'!$C$275</f>
        <v>291.476</v>
      </c>
      <c r="E9" s="119">
        <f>'Section 11 chart data'!$D$275</f>
        <v>3.71</v>
      </c>
      <c r="F9" s="108">
        <f>'Section 11 chart data'!$D$258</f>
        <v>10.412000000000001</v>
      </c>
      <c r="G9" s="108">
        <f>'Section 11 chart data'!$E$275</f>
        <v>322.47899999999998</v>
      </c>
      <c r="H9" s="119">
        <f>'Section 11 chart data'!$F$275</f>
        <v>3.32</v>
      </c>
      <c r="I9" s="108">
        <f>'Section 11 chart data'!$E$258</f>
        <v>10.885</v>
      </c>
      <c r="J9" s="108">
        <f>'Section 11 chart data'!$G$275</f>
        <v>341.12200000000001</v>
      </c>
      <c r="K9" s="119">
        <f>'Section 11 chart data'!$H$275</f>
        <v>3.49</v>
      </c>
      <c r="L9" s="108">
        <f>'Section 11 chart data'!$F$258</f>
        <v>10.715999999999999</v>
      </c>
      <c r="M9" s="108">
        <f>'Section 11 chart data'!$I$275</f>
        <v>345.303</v>
      </c>
      <c r="N9" s="119">
        <f>'Section 11 chart data'!$J$275</f>
        <v>3.42</v>
      </c>
      <c r="O9" s="108">
        <f>'Section 11 chart data'!$G$258</f>
        <v>10.385999999999999</v>
      </c>
      <c r="P9" s="108">
        <f>'Section 11 chart data'!$K$275</f>
        <v>343.97300000000001</v>
      </c>
      <c r="Q9" s="119">
        <f>'Section 11 chart data'!$L$275</f>
        <v>3.36</v>
      </c>
      <c r="R9" s="108">
        <f>'Section 11 chart data'!$H$258</f>
        <v>10.122</v>
      </c>
      <c r="S9" s="108">
        <f>'Section 11 chart data'!$M$275</f>
        <v>339.01</v>
      </c>
      <c r="T9" s="119">
        <f>'Section 11 chart data'!$N$275</f>
        <v>3.36</v>
      </c>
      <c r="U9" s="108">
        <f>'Section 11 chart data'!$I$258</f>
        <v>9.7789999999999999</v>
      </c>
      <c r="V9" s="108">
        <f>'Section 11 chart data'!$O$275</f>
        <v>326.56</v>
      </c>
      <c r="W9" s="119">
        <f>'Section 11 chart data'!$P$275</f>
        <v>3.42</v>
      </c>
      <c r="X9" s="108">
        <f>'Section 11 chart data'!$J$258</f>
        <v>9.4420000000000002</v>
      </c>
      <c r="Y9" s="108">
        <f>'Section 11 chart data'!$Q$275</f>
        <v>307.28100000000001</v>
      </c>
      <c r="Z9" s="119">
        <f>'Section 11 chart data'!$R$275</f>
        <v>3.44</v>
      </c>
      <c r="AA9" s="108">
        <f>'Section 11 chart data'!$K$258</f>
        <v>9.16</v>
      </c>
      <c r="AB9" s="108">
        <f>'Section 11 chart data'!$S$275</f>
        <v>284.596</v>
      </c>
      <c r="AC9" s="119">
        <f>'Section 11 chart data'!$T$275</f>
        <v>3.48</v>
      </c>
      <c r="AD9" s="108">
        <f>'Section 11 chart data'!$L$258</f>
        <v>8.7959999999999994</v>
      </c>
      <c r="AE9" s="108">
        <f>'Section 11 chart data'!$U$275</f>
        <v>255.596</v>
      </c>
      <c r="AF9" s="119">
        <f>'Section 11 chart data'!$V$275</f>
        <v>3.42</v>
      </c>
      <c r="AG9" s="108">
        <f>'Section 11 chart data'!$M$258</f>
        <v>8.2780000000000005</v>
      </c>
      <c r="AH9" s="108">
        <f>'Section 11 chart data'!$W$275</f>
        <v>231.376</v>
      </c>
      <c r="AI9" s="120">
        <f>'Section 11 chart data'!$X$275</f>
        <v>3.3</v>
      </c>
    </row>
    <row r="10" spans="2:35" ht="15" customHeight="1" x14ac:dyDescent="0.2">
      <c r="B10" s="109" t="s">
        <v>94</v>
      </c>
      <c r="C10" s="110">
        <f>'Section 11 chart data'!$C$259</f>
        <v>1.6339999999999999</v>
      </c>
      <c r="D10" s="110">
        <f>'Section 11 chart data'!$C$276</f>
        <v>47.898000000000003</v>
      </c>
      <c r="E10" s="111">
        <f>'Section 11 chart data'!$D$276</f>
        <v>9.09</v>
      </c>
      <c r="F10" s="110">
        <f>'Section 11 chart data'!$D$259</f>
        <v>1.6220000000000001</v>
      </c>
      <c r="G10" s="110">
        <f>'Section 11 chart data'!$E$276</f>
        <v>50.145000000000003</v>
      </c>
      <c r="H10" s="111">
        <f>'Section 11 chart data'!$F$276</f>
        <v>8.69</v>
      </c>
      <c r="I10" s="110">
        <f>'Section 11 chart data'!$E$259</f>
        <v>1.593</v>
      </c>
      <c r="J10" s="110">
        <f>'Section 11 chart data'!$G$276</f>
        <v>50.993000000000002</v>
      </c>
      <c r="K10" s="111">
        <f>'Section 11 chart data'!$H$276</f>
        <v>8.76</v>
      </c>
      <c r="L10" s="110">
        <f>'Section 11 chart data'!$F$259</f>
        <v>1.643</v>
      </c>
      <c r="M10" s="110">
        <f>'Section 11 chart data'!$I$276</f>
        <v>50.445999999999998</v>
      </c>
      <c r="N10" s="111">
        <f>'Section 11 chart data'!$J$276</f>
        <v>8.91</v>
      </c>
      <c r="O10" s="110">
        <f>'Section 11 chart data'!$G$259</f>
        <v>1.667</v>
      </c>
      <c r="P10" s="110">
        <f>'Section 11 chart data'!$K$276</f>
        <v>50.094000000000001</v>
      </c>
      <c r="Q10" s="111">
        <f>'Section 11 chart data'!$L$276</f>
        <v>8.8800000000000008</v>
      </c>
      <c r="R10" s="110">
        <f>'Section 11 chart data'!$H$259</f>
        <v>1.7290000000000001</v>
      </c>
      <c r="S10" s="110">
        <f>'Section 11 chart data'!$M$276</f>
        <v>48.783000000000001</v>
      </c>
      <c r="T10" s="111">
        <f>'Section 11 chart data'!$N$276</f>
        <v>9.08</v>
      </c>
      <c r="U10" s="110">
        <f>'Section 11 chart data'!$I$259</f>
        <v>1.7749999999999999</v>
      </c>
      <c r="V10" s="110">
        <f>'Section 11 chart data'!$O$276</f>
        <v>48.198</v>
      </c>
      <c r="W10" s="111">
        <f>'Section 11 chart data'!$P$276</f>
        <v>9.0399999999999991</v>
      </c>
      <c r="X10" s="110">
        <f>'Section 11 chart data'!$J$259</f>
        <v>1.829</v>
      </c>
      <c r="Y10" s="110">
        <f>'Section 11 chart data'!$Q$276</f>
        <v>47.984000000000002</v>
      </c>
      <c r="Z10" s="111">
        <f>'Section 11 chart data'!$R$276</f>
        <v>8.84</v>
      </c>
      <c r="AA10" s="110">
        <f>'Section 11 chart data'!$K$259</f>
        <v>1.89</v>
      </c>
      <c r="AB10" s="110">
        <f>'Section 11 chart data'!$S$276</f>
        <v>46.027000000000001</v>
      </c>
      <c r="AC10" s="111">
        <f>'Section 11 chart data'!$T$276</f>
        <v>8.83</v>
      </c>
      <c r="AD10" s="110">
        <f>'Section 11 chart data'!$L$259</f>
        <v>1.9259999999999999</v>
      </c>
      <c r="AE10" s="110">
        <f>'Section 11 chart data'!$U$276</f>
        <v>44.237000000000002</v>
      </c>
      <c r="AF10" s="111">
        <f>'Section 11 chart data'!$V$276</f>
        <v>8.82</v>
      </c>
      <c r="AG10" s="110">
        <f>'Section 11 chart data'!$M$259</f>
        <v>1.9279999999999999</v>
      </c>
      <c r="AH10" s="110">
        <f>'Section 11 chart data'!$W$276</f>
        <v>42.716000000000001</v>
      </c>
      <c r="AI10" s="112">
        <f>'Section 11 chart data'!$X$276</f>
        <v>8.8800000000000008</v>
      </c>
    </row>
    <row r="11" spans="2:35" ht="15" customHeight="1" x14ac:dyDescent="0.2">
      <c r="B11" s="109" t="s">
        <v>95</v>
      </c>
      <c r="C11" s="110">
        <f>'Section 11 chart data'!$C$260</f>
        <v>2.0219999999999998</v>
      </c>
      <c r="D11" s="110">
        <f>'Section 11 chart data'!$C$277</f>
        <v>37.314999999999998</v>
      </c>
      <c r="E11" s="111">
        <f>'Section 11 chart data'!$D$277</f>
        <v>13.61</v>
      </c>
      <c r="F11" s="110">
        <f>'Section 11 chart data'!$D$260</f>
        <v>2.0009999999999999</v>
      </c>
      <c r="G11" s="110">
        <f>'Section 11 chart data'!$E$277</f>
        <v>38.972999999999999</v>
      </c>
      <c r="H11" s="111">
        <f>'Section 11 chart data'!$F$277</f>
        <v>12.65</v>
      </c>
      <c r="I11" s="110">
        <f>'Section 11 chart data'!$E$260</f>
        <v>1.946</v>
      </c>
      <c r="J11" s="110">
        <f>'Section 11 chart data'!$G$277</f>
        <v>38.948</v>
      </c>
      <c r="K11" s="111">
        <f>'Section 11 chart data'!$H$277</f>
        <v>12.48</v>
      </c>
      <c r="L11" s="110">
        <f>'Section 11 chart data'!$F$260</f>
        <v>1.91</v>
      </c>
      <c r="M11" s="110">
        <f>'Section 11 chart data'!$I$277</f>
        <v>39.591000000000001</v>
      </c>
      <c r="N11" s="111">
        <f>'Section 11 chart data'!$J$277</f>
        <v>12.31</v>
      </c>
      <c r="O11" s="110">
        <f>'Section 11 chart data'!$G$260</f>
        <v>1.9350000000000001</v>
      </c>
      <c r="P11" s="110">
        <f>'Section 11 chart data'!$K$277</f>
        <v>38.829000000000001</v>
      </c>
      <c r="Q11" s="111">
        <f>'Section 11 chart data'!$L$277</f>
        <v>12.27</v>
      </c>
      <c r="R11" s="110">
        <f>'Section 11 chart data'!$H$260</f>
        <v>2.0169999999999999</v>
      </c>
      <c r="S11" s="110">
        <f>'Section 11 chart data'!$M$277</f>
        <v>37.896999999999998</v>
      </c>
      <c r="T11" s="111">
        <f>'Section 11 chart data'!$N$277</f>
        <v>12.11</v>
      </c>
      <c r="U11" s="110">
        <f>'Section 11 chart data'!$I$260</f>
        <v>2.1150000000000002</v>
      </c>
      <c r="V11" s="110">
        <f>'Section 11 chart data'!$O$277</f>
        <v>35.834000000000003</v>
      </c>
      <c r="W11" s="111">
        <f>'Section 11 chart data'!$P$277</f>
        <v>12.4</v>
      </c>
      <c r="X11" s="110">
        <f>'Section 11 chart data'!$J$260</f>
        <v>2.2330000000000001</v>
      </c>
      <c r="Y11" s="110">
        <f>'Section 11 chart data'!$Q$277</f>
        <v>34.155999999999999</v>
      </c>
      <c r="Z11" s="111">
        <f>'Section 11 chart data'!$R$277</f>
        <v>12.57</v>
      </c>
      <c r="AA11" s="110">
        <f>'Section 11 chart data'!$K$260</f>
        <v>2.3519999999999999</v>
      </c>
      <c r="AB11" s="110">
        <f>'Section 11 chart data'!$S$277</f>
        <v>33.667999999999999</v>
      </c>
      <c r="AC11" s="111">
        <f>'Section 11 chart data'!$T$277</f>
        <v>12.15</v>
      </c>
      <c r="AD11" s="110">
        <f>'Section 11 chart data'!$L$260</f>
        <v>2.4169999999999998</v>
      </c>
      <c r="AE11" s="110">
        <f>'Section 11 chart data'!$U$277</f>
        <v>31.402999999999999</v>
      </c>
      <c r="AF11" s="111">
        <f>'Section 11 chart data'!$V$277</f>
        <v>12.32</v>
      </c>
      <c r="AG11" s="110">
        <f>'Section 11 chart data'!$M$260</f>
        <v>2.4249999999999998</v>
      </c>
      <c r="AH11" s="110">
        <f>'Section 11 chart data'!$W$277</f>
        <v>32.061999999999998</v>
      </c>
      <c r="AI11" s="112">
        <f>'Section 11 chart data'!$X$277</f>
        <v>11.94</v>
      </c>
    </row>
    <row r="12" spans="2:35" ht="15" customHeight="1" x14ac:dyDescent="0.2">
      <c r="B12" s="109" t="s">
        <v>96</v>
      </c>
      <c r="C12" s="110">
        <f>'Section 11 chart data'!$C$261</f>
        <v>0.92900000000000005</v>
      </c>
      <c r="D12" s="110">
        <f>'Section 11 chart data'!$C$278</f>
        <v>47.228999999999999</v>
      </c>
      <c r="E12" s="111">
        <f>'Section 11 chart data'!$D$278</f>
        <v>12.4</v>
      </c>
      <c r="F12" s="110">
        <f>'Section 11 chart data'!$D$261</f>
        <v>0.80900000000000005</v>
      </c>
      <c r="G12" s="110">
        <f>'Section 11 chart data'!$E$278</f>
        <v>48.82</v>
      </c>
      <c r="H12" s="111">
        <f>'Section 11 chart data'!$F$278</f>
        <v>8.2899999999999991</v>
      </c>
      <c r="I12" s="110">
        <f>'Section 11 chart data'!$E$261</f>
        <v>0.67500000000000004</v>
      </c>
      <c r="J12" s="110">
        <f>'Section 11 chart data'!$G$278</f>
        <v>48.871000000000002</v>
      </c>
      <c r="K12" s="111">
        <f>'Section 11 chart data'!$H$278</f>
        <v>8.2200000000000006</v>
      </c>
      <c r="L12" s="110">
        <f>'Section 11 chart data'!$F$261</f>
        <v>0.59199999999999997</v>
      </c>
      <c r="M12" s="110">
        <f>'Section 11 chart data'!$I$278</f>
        <v>52.231000000000002</v>
      </c>
      <c r="N12" s="111">
        <f>'Section 11 chart data'!$J$278</f>
        <v>8.35</v>
      </c>
      <c r="O12" s="110">
        <f>'Section 11 chart data'!$G$261</f>
        <v>0.56799999999999995</v>
      </c>
      <c r="P12" s="110">
        <f>'Section 11 chart data'!$K$278</f>
        <v>59.037999999999997</v>
      </c>
      <c r="Q12" s="111">
        <f>'Section 11 chart data'!$L$278</f>
        <v>8.9</v>
      </c>
      <c r="R12" s="110">
        <f>'Section 11 chart data'!$H$261</f>
        <v>0.59599999999999997</v>
      </c>
      <c r="S12" s="110">
        <f>'Section 11 chart data'!$M$278</f>
        <v>64.978999999999999</v>
      </c>
      <c r="T12" s="111">
        <f>'Section 11 chart data'!$N$278</f>
        <v>9.6</v>
      </c>
      <c r="U12" s="110">
        <f>'Section 11 chart data'!$I$261</f>
        <v>0.63200000000000001</v>
      </c>
      <c r="V12" s="110">
        <f>'Section 11 chart data'!$O$278</f>
        <v>67.016999999999996</v>
      </c>
      <c r="W12" s="111">
        <f>'Section 11 chart data'!$P$278</f>
        <v>10.08</v>
      </c>
      <c r="X12" s="110">
        <f>'Section 11 chart data'!$J$261</f>
        <v>0.63200000000000001</v>
      </c>
      <c r="Y12" s="110">
        <f>'Section 11 chart data'!$Q$278</f>
        <v>63.378</v>
      </c>
      <c r="Z12" s="111">
        <f>'Section 11 chart data'!$R$278</f>
        <v>10.24</v>
      </c>
      <c r="AA12" s="110">
        <f>'Section 11 chart data'!$K$261</f>
        <v>0.60799999999999998</v>
      </c>
      <c r="AB12" s="110">
        <f>'Section 11 chart data'!$S$278</f>
        <v>57.511000000000003</v>
      </c>
      <c r="AC12" s="111">
        <f>'Section 11 chart data'!$T$278</f>
        <v>10.32</v>
      </c>
      <c r="AD12" s="110">
        <f>'Section 11 chart data'!$L$261</f>
        <v>0.57899999999999996</v>
      </c>
      <c r="AE12" s="110">
        <f>'Section 11 chart data'!$U$278</f>
        <v>48.113</v>
      </c>
      <c r="AF12" s="111">
        <f>'Section 11 chart data'!$V$278</f>
        <v>10.220000000000001</v>
      </c>
      <c r="AG12" s="110">
        <f>'Section 11 chart data'!$M$261</f>
        <v>0.53200000000000003</v>
      </c>
      <c r="AH12" s="110">
        <f>'Section 11 chart data'!$W$278</f>
        <v>36.368000000000002</v>
      </c>
      <c r="AI12" s="112">
        <f>'Section 11 chart data'!$X$278</f>
        <v>9.8000000000000007</v>
      </c>
    </row>
    <row r="13" spans="2:35" ht="15" customHeight="1" x14ac:dyDescent="0.2">
      <c r="B13" s="109" t="s">
        <v>97</v>
      </c>
      <c r="C13" s="110">
        <f>'Section 11 chart data'!$C$262</f>
        <v>0.629</v>
      </c>
      <c r="D13" s="110">
        <f>'Section 11 chart data'!$C$279</f>
        <v>38.701000000000001</v>
      </c>
      <c r="E13" s="111">
        <f>'Section 11 chart data'!$D$279</f>
        <v>10.72</v>
      </c>
      <c r="F13" s="110">
        <f>'Section 11 chart data'!$D$262</f>
        <v>0.55300000000000005</v>
      </c>
      <c r="G13" s="110">
        <f>'Section 11 chart data'!$E$279</f>
        <v>37.049999999999997</v>
      </c>
      <c r="H13" s="111">
        <f>'Section 11 chart data'!$F$279</f>
        <v>10.32</v>
      </c>
      <c r="I13" s="110">
        <f>'Section 11 chart data'!$E$262</f>
        <v>0.50900000000000001</v>
      </c>
      <c r="J13" s="110">
        <f>'Section 11 chart data'!$G$279</f>
        <v>38.942</v>
      </c>
      <c r="K13" s="111">
        <f>'Section 11 chart data'!$H$279</f>
        <v>9.9600000000000009</v>
      </c>
      <c r="L13" s="110">
        <f>'Section 11 chart data'!$F$262</f>
        <v>0.46400000000000002</v>
      </c>
      <c r="M13" s="110">
        <f>'Section 11 chart data'!$I$279</f>
        <v>40.725999999999999</v>
      </c>
      <c r="N13" s="111">
        <f>'Section 11 chart data'!$J$279</f>
        <v>9.5</v>
      </c>
      <c r="O13" s="110">
        <f>'Section 11 chart data'!$G$262</f>
        <v>0.43</v>
      </c>
      <c r="P13" s="110">
        <f>'Section 11 chart data'!$K$279</f>
        <v>42.104999999999997</v>
      </c>
      <c r="Q13" s="111">
        <f>'Section 11 chart data'!$L$279</f>
        <v>10.039999999999999</v>
      </c>
      <c r="R13" s="110">
        <f>'Section 11 chart data'!$H$262</f>
        <v>0.42</v>
      </c>
      <c r="S13" s="110">
        <f>'Section 11 chart data'!$M$279</f>
        <v>42.381999999999998</v>
      </c>
      <c r="T13" s="111">
        <f>'Section 11 chart data'!$N$279</f>
        <v>10.61</v>
      </c>
      <c r="U13" s="110">
        <f>'Section 11 chart data'!$I$262</f>
        <v>0.40300000000000002</v>
      </c>
      <c r="V13" s="110">
        <f>'Section 11 chart data'!$O$279</f>
        <v>40.103999999999999</v>
      </c>
      <c r="W13" s="111">
        <f>'Section 11 chart data'!$P$279</f>
        <v>11.12</v>
      </c>
      <c r="X13" s="110">
        <f>'Section 11 chart data'!$J$262</f>
        <v>0.38200000000000001</v>
      </c>
      <c r="Y13" s="110">
        <f>'Section 11 chart data'!$Q$279</f>
        <v>36.658999999999999</v>
      </c>
      <c r="Z13" s="111">
        <f>'Section 11 chart data'!$R$279</f>
        <v>11.59</v>
      </c>
      <c r="AA13" s="110">
        <f>'Section 11 chart data'!$K$262</f>
        <v>0.35299999999999998</v>
      </c>
      <c r="AB13" s="110">
        <f>'Section 11 chart data'!$S$279</f>
        <v>32.161999999999999</v>
      </c>
      <c r="AC13" s="111">
        <f>'Section 11 chart data'!$T$279</f>
        <v>11.85</v>
      </c>
      <c r="AD13" s="110">
        <f>'Section 11 chart data'!$L$262</f>
        <v>0.33</v>
      </c>
      <c r="AE13" s="110">
        <f>'Section 11 chart data'!$U$279</f>
        <v>25.643999999999998</v>
      </c>
      <c r="AF13" s="111">
        <f>'Section 11 chart data'!$V$279</f>
        <v>11.15</v>
      </c>
      <c r="AG13" s="110">
        <f>'Section 11 chart data'!$M$262</f>
        <v>0.29899999999999999</v>
      </c>
      <c r="AH13" s="110">
        <f>'Section 11 chart data'!$W$279</f>
        <v>20.268000000000001</v>
      </c>
      <c r="AI13" s="112">
        <f>'Section 11 chart data'!$X$279</f>
        <v>10.78</v>
      </c>
    </row>
    <row r="14" spans="2:35" ht="15" customHeight="1" x14ac:dyDescent="0.2">
      <c r="B14" s="109" t="s">
        <v>98</v>
      </c>
      <c r="C14" s="110">
        <f>'Section 11 chart data'!$C$263</f>
        <v>2.2709999999999999</v>
      </c>
      <c r="D14" s="110">
        <f>'Section 11 chart data'!$C$280</f>
        <v>46.142000000000003</v>
      </c>
      <c r="E14" s="111">
        <f>'Section 11 chart data'!$D$280</f>
        <v>10.51</v>
      </c>
      <c r="F14" s="110">
        <f>'Section 11 chart data'!$D$263</f>
        <v>2.5979999999999999</v>
      </c>
      <c r="G14" s="110">
        <f>'Section 11 chart data'!$E$280</f>
        <v>53.774000000000001</v>
      </c>
      <c r="H14" s="111">
        <f>'Section 11 chart data'!$F$280</f>
        <v>11.51</v>
      </c>
      <c r="I14" s="110">
        <f>'Section 11 chart data'!$E$263</f>
        <v>2.9489999999999998</v>
      </c>
      <c r="J14" s="110">
        <f>'Section 11 chart data'!$G$280</f>
        <v>56.363999999999997</v>
      </c>
      <c r="K14" s="111">
        <f>'Section 11 chart data'!$H$280</f>
        <v>13.28</v>
      </c>
      <c r="L14" s="110">
        <f>'Section 11 chart data'!$F$263</f>
        <v>3.06</v>
      </c>
      <c r="M14" s="110">
        <f>'Section 11 chart data'!$I$280</f>
        <v>52.723999999999997</v>
      </c>
      <c r="N14" s="111">
        <f>'Section 11 chart data'!$J$280</f>
        <v>13.57</v>
      </c>
      <c r="O14" s="110">
        <f>'Section 11 chart data'!$G$263</f>
        <v>3.0739999999999998</v>
      </c>
      <c r="P14" s="110">
        <f>'Section 11 chart data'!$K$280</f>
        <v>47.561999999999998</v>
      </c>
      <c r="Q14" s="111">
        <f>'Section 11 chart data'!$L$280</f>
        <v>13.54</v>
      </c>
      <c r="R14" s="110">
        <f>'Section 11 chart data'!$H$263</f>
        <v>2.9830000000000001</v>
      </c>
      <c r="S14" s="110">
        <f>'Section 11 chart data'!$M$280</f>
        <v>43.728000000000002</v>
      </c>
      <c r="T14" s="111">
        <f>'Section 11 chart data'!$N$280</f>
        <v>12.41</v>
      </c>
      <c r="U14" s="110">
        <f>'Section 11 chart data'!$I$263</f>
        <v>2.7919999999999998</v>
      </c>
      <c r="V14" s="110">
        <f>'Section 11 chart data'!$O$280</f>
        <v>40.692999999999998</v>
      </c>
      <c r="W14" s="111">
        <f>'Section 11 chart data'!$P$280</f>
        <v>11.84</v>
      </c>
      <c r="X14" s="110">
        <f>'Section 11 chart data'!$J$263</f>
        <v>2.5840000000000001</v>
      </c>
      <c r="Y14" s="110">
        <f>'Section 11 chart data'!$Q$280</f>
        <v>37.119999999999997</v>
      </c>
      <c r="Z14" s="111">
        <f>'Section 11 chart data'!$R$280</f>
        <v>11.58</v>
      </c>
      <c r="AA14" s="110">
        <f>'Section 11 chart data'!$K$263</f>
        <v>2.3940000000000001</v>
      </c>
      <c r="AB14" s="110">
        <f>'Section 11 chart data'!$S$280</f>
        <v>33.145000000000003</v>
      </c>
      <c r="AC14" s="111">
        <f>'Section 11 chart data'!$T$280</f>
        <v>11.34</v>
      </c>
      <c r="AD14" s="110">
        <f>'Section 11 chart data'!$L$263</f>
        <v>2.1720000000000002</v>
      </c>
      <c r="AE14" s="110">
        <f>'Section 11 chart data'!$U$280</f>
        <v>30.395</v>
      </c>
      <c r="AF14" s="111">
        <f>'Section 11 chart data'!$V$280</f>
        <v>11.08</v>
      </c>
      <c r="AG14" s="110">
        <f>'Section 11 chart data'!$M$263</f>
        <v>1.8939999999999999</v>
      </c>
      <c r="AH14" s="110">
        <f>'Section 11 chart data'!$W$280</f>
        <v>27.707000000000001</v>
      </c>
      <c r="AI14" s="112">
        <f>'Section 11 chart data'!$X$280</f>
        <v>11.03</v>
      </c>
    </row>
    <row r="15" spans="2:35" ht="15" customHeight="1" x14ac:dyDescent="0.2">
      <c r="B15" s="109" t="s">
        <v>249</v>
      </c>
      <c r="C15" s="110">
        <f>'Section 11 chart data'!$C$264</f>
        <v>5.2999999999999999E-2</v>
      </c>
      <c r="D15" s="110">
        <f>'Section 11 chart data'!$C$281</f>
        <v>2.879</v>
      </c>
      <c r="E15" s="111">
        <f>'Section 11 chart data'!$D$281</f>
        <v>43.52</v>
      </c>
      <c r="F15" s="110">
        <f>'Section 11 chart data'!$D$264</f>
        <v>5.1999999999999998E-2</v>
      </c>
      <c r="G15" s="110">
        <f>'Section 11 chart data'!$E$281</f>
        <v>2.99</v>
      </c>
      <c r="H15" s="111">
        <f>'Section 11 chart data'!$F$281</f>
        <v>42.42</v>
      </c>
      <c r="I15" s="110">
        <f>'Section 11 chart data'!$E$264</f>
        <v>4.9000000000000002E-2</v>
      </c>
      <c r="J15" s="110">
        <f>'Section 11 chart data'!$G$281</f>
        <v>3.0539999999999998</v>
      </c>
      <c r="K15" s="111">
        <f>'Section 11 chart data'!$H$281</f>
        <v>41.48</v>
      </c>
      <c r="L15" s="110">
        <f>'Section 11 chart data'!$F$264</f>
        <v>4.5999999999999999E-2</v>
      </c>
      <c r="M15" s="110">
        <f>'Section 11 chart data'!$I$281</f>
        <v>3.0270000000000001</v>
      </c>
      <c r="N15" s="111">
        <f>'Section 11 chart data'!$J$281</f>
        <v>40.81</v>
      </c>
      <c r="O15" s="110">
        <f>'Section 11 chart data'!$G$264</f>
        <v>4.2999999999999997E-2</v>
      </c>
      <c r="P15" s="110">
        <f>'Section 11 chart data'!$K$281</f>
        <v>2.173</v>
      </c>
      <c r="Q15" s="111">
        <f>'Section 11 chart data'!$L$281</f>
        <v>45.12</v>
      </c>
      <c r="R15" s="110">
        <f>'Section 11 chart data'!$H$264</f>
        <v>0.04</v>
      </c>
      <c r="S15" s="110">
        <f>'Section 11 chart data'!$M$281</f>
        <v>2.1160000000000001</v>
      </c>
      <c r="T15" s="111">
        <f>'Section 11 chart data'!$N$281</f>
        <v>44.98</v>
      </c>
      <c r="U15" s="110">
        <f>'Section 11 chart data'!$I$264</f>
        <v>3.6999999999999998E-2</v>
      </c>
      <c r="V15" s="110">
        <f>'Section 11 chart data'!$O$281</f>
        <v>2.3809999999999998</v>
      </c>
      <c r="W15" s="111">
        <f>'Section 11 chart data'!$P$281</f>
        <v>40.5</v>
      </c>
      <c r="X15" s="110">
        <f>'Section 11 chart data'!$J$264</f>
        <v>3.5000000000000003E-2</v>
      </c>
      <c r="Y15" s="110">
        <f>'Section 11 chart data'!$Q$281</f>
        <v>2.3250000000000002</v>
      </c>
      <c r="Z15" s="111">
        <f>'Section 11 chart data'!$R$281</f>
        <v>40.21</v>
      </c>
      <c r="AA15" s="110">
        <f>'Section 11 chart data'!$K$264</f>
        <v>3.9E-2</v>
      </c>
      <c r="AB15" s="110">
        <f>'Section 11 chart data'!$S$281</f>
        <v>2.5099999999999998</v>
      </c>
      <c r="AC15" s="111">
        <f>'Section 11 chart data'!$T$281</f>
        <v>40.520000000000003</v>
      </c>
      <c r="AD15" s="110">
        <f>'Section 11 chart data'!$L$264</f>
        <v>4.2000000000000003E-2</v>
      </c>
      <c r="AE15" s="110">
        <f>'Section 11 chart data'!$U$281</f>
        <v>2.6339999999999999</v>
      </c>
      <c r="AF15" s="111">
        <f>'Section 11 chart data'!$V$281</f>
        <v>42.38</v>
      </c>
      <c r="AG15" s="110">
        <f>'Section 11 chart data'!$M$264</f>
        <v>4.2000000000000003E-2</v>
      </c>
      <c r="AH15" s="110">
        <f>'Section 11 chart data'!$W$281</f>
        <v>2.6139999999999999</v>
      </c>
      <c r="AI15" s="112">
        <f>'Section 11 chart data'!$X$281</f>
        <v>43.68</v>
      </c>
    </row>
    <row r="16" spans="2:35" ht="15" customHeight="1" x14ac:dyDescent="0.2">
      <c r="B16" s="109" t="s">
        <v>100</v>
      </c>
      <c r="C16" s="110">
        <f>'Section 11 chart data'!$C$265</f>
        <v>0</v>
      </c>
      <c r="D16" s="110">
        <f>'Section 11 chart data'!$C$282</f>
        <v>4.6760000000000002</v>
      </c>
      <c r="E16" s="111">
        <f>'Section 11 chart data'!$D$282</f>
        <v>23.18</v>
      </c>
      <c r="F16" s="110">
        <f>'Section 11 chart data'!$D$265</f>
        <v>0</v>
      </c>
      <c r="G16" s="110">
        <f>'Section 11 chart data'!$E$282</f>
        <v>4.8490000000000002</v>
      </c>
      <c r="H16" s="111">
        <f>'Section 11 chart data'!$F$282</f>
        <v>21.42</v>
      </c>
      <c r="I16" s="110">
        <f>'Section 11 chart data'!$E$265</f>
        <v>0</v>
      </c>
      <c r="J16" s="110">
        <f>'Section 11 chart data'!$G$282</f>
        <v>5.3010000000000002</v>
      </c>
      <c r="K16" s="111">
        <f>'Section 11 chart data'!$H$282</f>
        <v>19.510000000000002</v>
      </c>
      <c r="L16" s="110">
        <f>'Section 11 chart data'!$F$265</f>
        <v>0</v>
      </c>
      <c r="M16" s="110">
        <f>'Section 11 chart data'!$I$282</f>
        <v>5.19</v>
      </c>
      <c r="N16" s="111">
        <f>'Section 11 chart data'!$J$282</f>
        <v>17.84</v>
      </c>
      <c r="O16" s="110">
        <f>'Section 11 chart data'!$G$265</f>
        <v>0</v>
      </c>
      <c r="P16" s="110">
        <f>'Section 11 chart data'!$K$282</f>
        <v>4.5839999999999996</v>
      </c>
      <c r="Q16" s="111">
        <f>'Section 11 chart data'!$L$282</f>
        <v>17.739999999999998</v>
      </c>
      <c r="R16" s="110">
        <f>'Section 11 chart data'!$H$265</f>
        <v>0</v>
      </c>
      <c r="S16" s="110">
        <f>'Section 11 chart data'!$M$282</f>
        <v>3.9449999999999998</v>
      </c>
      <c r="T16" s="111">
        <f>'Section 11 chart data'!$N$282</f>
        <v>18.04</v>
      </c>
      <c r="U16" s="110">
        <f>'Section 11 chart data'!$I$265</f>
        <v>0</v>
      </c>
      <c r="V16" s="110">
        <f>'Section 11 chart data'!$O$282</f>
        <v>3.3479999999999999</v>
      </c>
      <c r="W16" s="111">
        <f>'Section 11 chart data'!$P$282</f>
        <v>18.34</v>
      </c>
      <c r="X16" s="110">
        <f>'Section 11 chart data'!$J$265</f>
        <v>0</v>
      </c>
      <c r="Y16" s="110">
        <f>'Section 11 chart data'!$Q$282</f>
        <v>2.843</v>
      </c>
      <c r="Z16" s="111">
        <f>'Section 11 chart data'!$R$282</f>
        <v>18.43</v>
      </c>
      <c r="AA16" s="110">
        <f>'Section 11 chart data'!$K$265</f>
        <v>0</v>
      </c>
      <c r="AB16" s="110">
        <f>'Section 11 chart data'!$S$282</f>
        <v>2.3919999999999999</v>
      </c>
      <c r="AC16" s="111">
        <f>'Section 11 chart data'!$T$282</f>
        <v>18.309999999999999</v>
      </c>
      <c r="AD16" s="110">
        <f>'Section 11 chart data'!$L$265</f>
        <v>0</v>
      </c>
      <c r="AE16" s="110">
        <f>'Section 11 chart data'!$U$282</f>
        <v>2.141</v>
      </c>
      <c r="AF16" s="111">
        <f>'Section 11 chart data'!$V$282</f>
        <v>18.62</v>
      </c>
      <c r="AG16" s="110">
        <f>'Section 11 chart data'!$M$265</f>
        <v>0</v>
      </c>
      <c r="AH16" s="110">
        <f>'Section 11 chart data'!$W$282</f>
        <v>1.998</v>
      </c>
      <c r="AI16" s="112">
        <f>'Section 11 chart data'!$X$282</f>
        <v>19.239999999999998</v>
      </c>
    </row>
    <row r="17" spans="2:35" ht="15" customHeight="1" x14ac:dyDescent="0.2">
      <c r="B17" s="109" t="s">
        <v>101</v>
      </c>
      <c r="C17" s="110">
        <f>'Section 11 chart data'!$C$266</f>
        <v>0</v>
      </c>
      <c r="D17" s="110">
        <f>'Section 11 chart data'!$C$283</f>
        <v>8.3569999999999993</v>
      </c>
      <c r="E17" s="111">
        <f>'Section 11 chart data'!$D$283</f>
        <v>14.36</v>
      </c>
      <c r="F17" s="110">
        <f>'Section 11 chart data'!$D$266</f>
        <v>0</v>
      </c>
      <c r="G17" s="110">
        <f>'Section 11 chart data'!$E$283</f>
        <v>10.083</v>
      </c>
      <c r="H17" s="111">
        <f>'Section 11 chart data'!$F$283</f>
        <v>13.3</v>
      </c>
      <c r="I17" s="110">
        <f>'Section 11 chart data'!$E$266</f>
        <v>0</v>
      </c>
      <c r="J17" s="110">
        <f>'Section 11 chart data'!$G$283</f>
        <v>11.802</v>
      </c>
      <c r="K17" s="111">
        <f>'Section 11 chart data'!$H$283</f>
        <v>12.53</v>
      </c>
      <c r="L17" s="110">
        <f>'Section 11 chart data'!$F$266</f>
        <v>0</v>
      </c>
      <c r="M17" s="110">
        <f>'Section 11 chart data'!$I$283</f>
        <v>12.471</v>
      </c>
      <c r="N17" s="111">
        <f>'Section 11 chart data'!$J$283</f>
        <v>12.69</v>
      </c>
      <c r="O17" s="110">
        <f>'Section 11 chart data'!$G$266</f>
        <v>0</v>
      </c>
      <c r="P17" s="110">
        <f>'Section 11 chart data'!$K$283</f>
        <v>12.956</v>
      </c>
      <c r="Q17" s="111">
        <f>'Section 11 chart data'!$L$283</f>
        <v>12.63</v>
      </c>
      <c r="R17" s="110">
        <f>'Section 11 chart data'!$H$266</f>
        <v>0</v>
      </c>
      <c r="S17" s="110">
        <f>'Section 11 chart data'!$M$283</f>
        <v>12.936</v>
      </c>
      <c r="T17" s="111">
        <f>'Section 11 chart data'!$N$283</f>
        <v>12.42</v>
      </c>
      <c r="U17" s="110">
        <f>'Section 11 chart data'!$I$266</f>
        <v>0</v>
      </c>
      <c r="V17" s="110">
        <f>'Section 11 chart data'!$O$283</f>
        <v>12.587</v>
      </c>
      <c r="W17" s="111">
        <f>'Section 11 chart data'!$P$283</f>
        <v>12.46</v>
      </c>
      <c r="X17" s="110">
        <f>'Section 11 chart data'!$J$266</f>
        <v>0</v>
      </c>
      <c r="Y17" s="110">
        <f>'Section 11 chart data'!$Q$283</f>
        <v>12.106999999999999</v>
      </c>
      <c r="Z17" s="111">
        <f>'Section 11 chart data'!$R$283</f>
        <v>12.49</v>
      </c>
      <c r="AA17" s="110">
        <f>'Section 11 chart data'!$K$266</f>
        <v>0</v>
      </c>
      <c r="AB17" s="110">
        <f>'Section 11 chart data'!$S$283</f>
        <v>11.545999999999999</v>
      </c>
      <c r="AC17" s="111">
        <f>'Section 11 chart data'!$T$283</f>
        <v>12.53</v>
      </c>
      <c r="AD17" s="110">
        <f>'Section 11 chart data'!$L$266</f>
        <v>0</v>
      </c>
      <c r="AE17" s="110">
        <f>'Section 11 chart data'!$U$283</f>
        <v>10.916</v>
      </c>
      <c r="AF17" s="111">
        <f>'Section 11 chart data'!$V$283</f>
        <v>12.62</v>
      </c>
      <c r="AG17" s="110">
        <f>'Section 11 chart data'!$M$266</f>
        <v>0</v>
      </c>
      <c r="AH17" s="110">
        <f>'Section 11 chart data'!$W$283</f>
        <v>10.282999999999999</v>
      </c>
      <c r="AI17" s="112">
        <f>'Section 11 chart data'!$X$283</f>
        <v>12.72</v>
      </c>
    </row>
    <row r="18" spans="2:35" ht="15" customHeight="1" x14ac:dyDescent="0.2">
      <c r="B18" s="109" t="s">
        <v>102</v>
      </c>
      <c r="C18" s="110">
        <f>'Section 11 chart data'!$C$267</f>
        <v>7.3999999999999996E-2</v>
      </c>
      <c r="D18" s="110">
        <f>'Section 11 chart data'!$C$284</f>
        <v>11.298999999999999</v>
      </c>
      <c r="E18" s="111">
        <f>'Section 11 chart data'!$D$284</f>
        <v>17.100000000000001</v>
      </c>
      <c r="F18" s="110">
        <f>'Section 11 chart data'!$D$267</f>
        <v>7.0000000000000007E-2</v>
      </c>
      <c r="G18" s="110">
        <f>'Section 11 chart data'!$E$284</f>
        <v>13.039</v>
      </c>
      <c r="H18" s="111">
        <f>'Section 11 chart data'!$F$284</f>
        <v>14.26</v>
      </c>
      <c r="I18" s="110">
        <f>'Section 11 chart data'!$E$267</f>
        <v>9.4E-2</v>
      </c>
      <c r="J18" s="110">
        <f>'Section 11 chart data'!$G$284</f>
        <v>14.367000000000001</v>
      </c>
      <c r="K18" s="111">
        <f>'Section 11 chart data'!$H$284</f>
        <v>14.28</v>
      </c>
      <c r="L18" s="110">
        <f>'Section 11 chart data'!$F$267</f>
        <v>0.09</v>
      </c>
      <c r="M18" s="110">
        <f>'Section 11 chart data'!$I$284</f>
        <v>13.135</v>
      </c>
      <c r="N18" s="111">
        <f>'Section 11 chart data'!$J$284</f>
        <v>14.5</v>
      </c>
      <c r="O18" s="110">
        <f>'Section 11 chart data'!$G$267</f>
        <v>8.1000000000000003E-2</v>
      </c>
      <c r="P18" s="110">
        <f>'Section 11 chart data'!$K$284</f>
        <v>11.612</v>
      </c>
      <c r="Q18" s="111">
        <f>'Section 11 chart data'!$L$284</f>
        <v>15.01</v>
      </c>
      <c r="R18" s="110">
        <f>'Section 11 chart data'!$H$267</f>
        <v>7.0999999999999994E-2</v>
      </c>
      <c r="S18" s="110">
        <f>'Section 11 chart data'!$M$284</f>
        <v>9.9830000000000005</v>
      </c>
      <c r="T18" s="111">
        <f>'Section 11 chart data'!$N$284</f>
        <v>15.3</v>
      </c>
      <c r="U18" s="110">
        <f>'Section 11 chart data'!$I$267</f>
        <v>6.0999999999999999E-2</v>
      </c>
      <c r="V18" s="110">
        <f>'Section 11 chart data'!$O$284</f>
        <v>8.6229999999999993</v>
      </c>
      <c r="W18" s="111">
        <f>'Section 11 chart data'!$P$284</f>
        <v>15.33</v>
      </c>
      <c r="X18" s="110">
        <f>'Section 11 chart data'!$J$267</f>
        <v>5.1999999999999998E-2</v>
      </c>
      <c r="Y18" s="110">
        <f>'Section 11 chart data'!$Q$284</f>
        <v>7.7450000000000001</v>
      </c>
      <c r="Z18" s="111">
        <f>'Section 11 chart data'!$R$284</f>
        <v>15.76</v>
      </c>
      <c r="AA18" s="110">
        <f>'Section 11 chart data'!$K$267</f>
        <v>3.6999999999999998E-2</v>
      </c>
      <c r="AB18" s="110">
        <f>'Section 11 chart data'!$S$284</f>
        <v>6.89</v>
      </c>
      <c r="AC18" s="111">
        <f>'Section 11 chart data'!$T$284</f>
        <v>16.739999999999998</v>
      </c>
      <c r="AD18" s="110">
        <f>'Section 11 chart data'!$L$267</f>
        <v>4.2999999999999997E-2</v>
      </c>
      <c r="AE18" s="110">
        <f>'Section 11 chart data'!$U$284</f>
        <v>6.1639999999999997</v>
      </c>
      <c r="AF18" s="111">
        <f>'Section 11 chart data'!$V$284</f>
        <v>16.46</v>
      </c>
      <c r="AG18" s="110">
        <f>'Section 11 chart data'!$M$267</f>
        <v>4.7E-2</v>
      </c>
      <c r="AH18" s="110">
        <f>'Section 11 chart data'!$W$284</f>
        <v>5.5970000000000004</v>
      </c>
      <c r="AI18" s="112">
        <f>'Section 11 chart data'!$X$284</f>
        <v>16.809999999999999</v>
      </c>
    </row>
    <row r="19" spans="2:35" ht="15" customHeight="1" x14ac:dyDescent="0.2">
      <c r="B19" s="109" t="s">
        <v>103</v>
      </c>
      <c r="C19" s="110">
        <f>'Section 11 chart data'!$C$268</f>
        <v>1E-3</v>
      </c>
      <c r="D19" s="110">
        <f>'Section 11 chart data'!$C$285</f>
        <v>10.558</v>
      </c>
      <c r="E19" s="111">
        <f>'Section 11 chart data'!$D$285</f>
        <v>19.68</v>
      </c>
      <c r="F19" s="110">
        <f>'Section 11 chart data'!$D$268</f>
        <v>8.9999999999999993E-3</v>
      </c>
      <c r="G19" s="110">
        <f>'Section 11 chart data'!$E$285</f>
        <v>14.585000000000001</v>
      </c>
      <c r="H19" s="111">
        <f>'Section 11 chart data'!$F$285</f>
        <v>17.79</v>
      </c>
      <c r="I19" s="110">
        <f>'Section 11 chart data'!$E$268</f>
        <v>0.01</v>
      </c>
      <c r="J19" s="110">
        <f>'Section 11 chart data'!$G$285</f>
        <v>17.574000000000002</v>
      </c>
      <c r="K19" s="111">
        <f>'Section 11 chart data'!$H$285</f>
        <v>18.260000000000002</v>
      </c>
      <c r="L19" s="110">
        <f>'Section 11 chart data'!$F$268</f>
        <v>1.4999999999999999E-2</v>
      </c>
      <c r="M19" s="110">
        <f>'Section 11 chart data'!$I$285</f>
        <v>18.768000000000001</v>
      </c>
      <c r="N19" s="111">
        <f>'Section 11 chart data'!$J$285</f>
        <v>18.48</v>
      </c>
      <c r="O19" s="110">
        <f>'Section 11 chart data'!$G$268</f>
        <v>1.6E-2</v>
      </c>
      <c r="P19" s="110">
        <f>'Section 11 chart data'!$K$285</f>
        <v>19.366</v>
      </c>
      <c r="Q19" s="111">
        <f>'Section 11 chart data'!$L$285</f>
        <v>18.95</v>
      </c>
      <c r="R19" s="110">
        <f>'Section 11 chart data'!$H$268</f>
        <v>1.7000000000000001E-2</v>
      </c>
      <c r="S19" s="110">
        <f>'Section 11 chart data'!$M$285</f>
        <v>19.677</v>
      </c>
      <c r="T19" s="111">
        <f>'Section 11 chart data'!$N$285</f>
        <v>19.25</v>
      </c>
      <c r="U19" s="110">
        <f>'Section 11 chart data'!$I$268</f>
        <v>1.7000000000000001E-2</v>
      </c>
      <c r="V19" s="110">
        <f>'Section 11 chart data'!$O$285</f>
        <v>19.399999999999999</v>
      </c>
      <c r="W19" s="111">
        <f>'Section 11 chart data'!$P$285</f>
        <v>19.8</v>
      </c>
      <c r="X19" s="110">
        <f>'Section 11 chart data'!$J$268</f>
        <v>1.7000000000000001E-2</v>
      </c>
      <c r="Y19" s="110">
        <f>'Section 11 chart data'!$Q$285</f>
        <v>18.21</v>
      </c>
      <c r="Z19" s="111">
        <f>'Section 11 chart data'!$R$285</f>
        <v>19.989999999999998</v>
      </c>
      <c r="AA19" s="110">
        <f>'Section 11 chart data'!$K$268</f>
        <v>1.6E-2</v>
      </c>
      <c r="AB19" s="110">
        <f>'Section 11 chart data'!$S$285</f>
        <v>17.256</v>
      </c>
      <c r="AC19" s="111">
        <f>'Section 11 chart data'!$T$285</f>
        <v>20.190000000000001</v>
      </c>
      <c r="AD19" s="110">
        <f>'Section 11 chart data'!$L$268</f>
        <v>1.6E-2</v>
      </c>
      <c r="AE19" s="110">
        <f>'Section 11 chart data'!$U$285</f>
        <v>16.094999999999999</v>
      </c>
      <c r="AF19" s="111">
        <f>'Section 11 chart data'!$V$285</f>
        <v>20.420000000000002</v>
      </c>
      <c r="AG19" s="110">
        <f>'Section 11 chart data'!$M$268</f>
        <v>1.4999999999999999E-2</v>
      </c>
      <c r="AH19" s="110">
        <f>'Section 11 chart data'!$W$285</f>
        <v>14.923</v>
      </c>
      <c r="AI19" s="112">
        <f>'Section 11 chart data'!$X$285</f>
        <v>20.65</v>
      </c>
    </row>
    <row r="20" spans="2:35" ht="15" customHeight="1" x14ac:dyDescent="0.2">
      <c r="B20" s="113" t="s">
        <v>104</v>
      </c>
      <c r="C20" s="114">
        <f>'Section 11 chart data'!$C$269</f>
        <v>2.496</v>
      </c>
      <c r="D20" s="114">
        <f>'Section 11 chart data'!$C$286</f>
        <v>37.682000000000002</v>
      </c>
      <c r="E20" s="115">
        <f>'Section 11 chart data'!$D$286</f>
        <v>8.9499999999999993</v>
      </c>
      <c r="F20" s="114">
        <f>'Section 11 chart data'!$D$269</f>
        <v>2.6960000000000002</v>
      </c>
      <c r="G20" s="114">
        <f>'Section 11 chart data'!$E$286</f>
        <v>49.220999999999997</v>
      </c>
      <c r="H20" s="115">
        <f>'Section 11 chart data'!$F$286</f>
        <v>8.39</v>
      </c>
      <c r="I20" s="114">
        <f>'Section 11 chart data'!$E$269</f>
        <v>3.0590000000000002</v>
      </c>
      <c r="J20" s="114">
        <f>'Section 11 chart data'!$G$286</f>
        <v>54.911999999999999</v>
      </c>
      <c r="K20" s="115">
        <f>'Section 11 chart data'!$H$286</f>
        <v>8.2200000000000006</v>
      </c>
      <c r="L20" s="114">
        <f>'Section 11 chart data'!$F$269</f>
        <v>2.8969999999999998</v>
      </c>
      <c r="M20" s="114">
        <f>'Section 11 chart data'!$I$286</f>
        <v>56.33</v>
      </c>
      <c r="N20" s="115">
        <f>'Section 11 chart data'!$J$286</f>
        <v>8.1199999999999992</v>
      </c>
      <c r="O20" s="114">
        <f>'Section 11 chart data'!$G$269</f>
        <v>2.5720000000000001</v>
      </c>
      <c r="P20" s="114">
        <f>'Section 11 chart data'!$K$286</f>
        <v>55.091000000000001</v>
      </c>
      <c r="Q20" s="115">
        <f>'Section 11 chart data'!$L$286</f>
        <v>8.01</v>
      </c>
      <c r="R20" s="114">
        <f>'Section 11 chart data'!$H$269</f>
        <v>2.25</v>
      </c>
      <c r="S20" s="114">
        <f>'Section 11 chart data'!$M$286</f>
        <v>52.505000000000003</v>
      </c>
      <c r="T20" s="115">
        <f>'Section 11 chart data'!$N$286</f>
        <v>7.93</v>
      </c>
      <c r="U20" s="114">
        <f>'Section 11 chart data'!$I$269</f>
        <v>1.946</v>
      </c>
      <c r="V20" s="114">
        <f>'Section 11 chart data'!$O$286</f>
        <v>49.168999999999997</v>
      </c>
      <c r="W20" s="115">
        <f>'Section 11 chart data'!$P$286</f>
        <v>8.09</v>
      </c>
      <c r="X20" s="114">
        <f>'Section 11 chart data'!$J$269</f>
        <v>1.679</v>
      </c>
      <c r="Y20" s="114">
        <f>'Section 11 chart data'!$Q$286</f>
        <v>45.634</v>
      </c>
      <c r="Z20" s="115">
        <f>'Section 11 chart data'!$R$286</f>
        <v>8.27</v>
      </c>
      <c r="AA20" s="114">
        <f>'Section 11 chart data'!$K$269</f>
        <v>1.47</v>
      </c>
      <c r="AB20" s="114">
        <f>'Section 11 chart data'!$S$286</f>
        <v>42.356999999999999</v>
      </c>
      <c r="AC20" s="115">
        <f>'Section 11 chart data'!$T$286</f>
        <v>8.3699999999999992</v>
      </c>
      <c r="AD20" s="114">
        <f>'Section 11 chart data'!$L$269</f>
        <v>1.272</v>
      </c>
      <c r="AE20" s="114">
        <f>'Section 11 chart data'!$U$286</f>
        <v>38.679000000000002</v>
      </c>
      <c r="AF20" s="115">
        <f>'Section 11 chart data'!$V$286</f>
        <v>8.16</v>
      </c>
      <c r="AG20" s="114">
        <f>'Section 11 chart data'!$M$269</f>
        <v>1.095</v>
      </c>
      <c r="AH20" s="114">
        <f>'Section 11 chart data'!$W$286</f>
        <v>37.481000000000002</v>
      </c>
      <c r="AI20" s="116">
        <f>'Section 11 chart data'!$X$286</f>
        <v>7.97</v>
      </c>
    </row>
    <row r="23" spans="2:35" ht="15" customHeight="1" x14ac:dyDescent="0.2">
      <c r="B23" s="917" t="s">
        <v>77</v>
      </c>
      <c r="C23" s="909" t="s">
        <v>332</v>
      </c>
      <c r="D23" s="909"/>
      <c r="E23" s="909"/>
      <c r="F23" s="909" t="s">
        <v>223</v>
      </c>
      <c r="G23" s="909"/>
      <c r="H23" s="901"/>
    </row>
    <row r="24" spans="2:35" ht="15" customHeight="1" x14ac:dyDescent="0.2">
      <c r="B24" s="918"/>
      <c r="C24" s="322" t="s">
        <v>78</v>
      </c>
      <c r="D24" s="910" t="s">
        <v>79</v>
      </c>
      <c r="E24" s="910"/>
      <c r="F24" s="694" t="s">
        <v>78</v>
      </c>
      <c r="G24" s="910" t="s">
        <v>79</v>
      </c>
      <c r="H24" s="904"/>
    </row>
    <row r="25" spans="2:35" ht="30" customHeight="1" x14ac:dyDescent="0.2">
      <c r="B25" s="918"/>
      <c r="C25" s="911" t="s">
        <v>326</v>
      </c>
      <c r="D25" s="911"/>
      <c r="E25" s="16" t="s">
        <v>82</v>
      </c>
      <c r="F25" s="911" t="s">
        <v>326</v>
      </c>
      <c r="G25" s="911"/>
      <c r="H25" s="17" t="s">
        <v>82</v>
      </c>
    </row>
    <row r="26" spans="2:35" ht="15" customHeight="1" x14ac:dyDescent="0.2">
      <c r="B26" s="143" t="str">
        <f>Index!$B$4</f>
        <v>Yorkshire</v>
      </c>
      <c r="C26" s="105"/>
      <c r="D26" s="105"/>
      <c r="E26" s="106"/>
      <c r="F26" s="105"/>
      <c r="G26" s="105"/>
      <c r="H26" s="106"/>
    </row>
    <row r="27" spans="2:35" ht="15" customHeight="1" x14ac:dyDescent="0.2">
      <c r="B27" s="107" t="s">
        <v>105</v>
      </c>
      <c r="C27" s="108">
        <f>$C$9</f>
        <v>10.11</v>
      </c>
      <c r="D27" s="108">
        <f>$D$9</f>
        <v>291.476</v>
      </c>
      <c r="E27" s="119">
        <f>$E$9</f>
        <v>3.71</v>
      </c>
      <c r="F27" s="108">
        <f>$F$9</f>
        <v>10.412000000000001</v>
      </c>
      <c r="G27" s="108">
        <f>$G$9</f>
        <v>322.47899999999998</v>
      </c>
      <c r="H27" s="120">
        <f>$H$9</f>
        <v>3.32</v>
      </c>
    </row>
    <row r="28" spans="2:35" ht="15" customHeight="1" x14ac:dyDescent="0.2">
      <c r="B28" s="109" t="s">
        <v>94</v>
      </c>
      <c r="C28" s="110">
        <f>$C$10</f>
        <v>1.6339999999999999</v>
      </c>
      <c r="D28" s="110">
        <f>$D$10</f>
        <v>47.898000000000003</v>
      </c>
      <c r="E28" s="111">
        <f>$E$10</f>
        <v>9.09</v>
      </c>
      <c r="F28" s="110">
        <f>$F$10</f>
        <v>1.6220000000000001</v>
      </c>
      <c r="G28" s="110">
        <f>$G$10</f>
        <v>50.145000000000003</v>
      </c>
      <c r="H28" s="112">
        <f>$H$10</f>
        <v>8.69</v>
      </c>
    </row>
    <row r="29" spans="2:35" ht="15" customHeight="1" x14ac:dyDescent="0.2">
      <c r="B29" s="109" t="s">
        <v>95</v>
      </c>
      <c r="C29" s="110">
        <f>$C$11</f>
        <v>2.0219999999999998</v>
      </c>
      <c r="D29" s="110">
        <f>$D$11</f>
        <v>37.314999999999998</v>
      </c>
      <c r="E29" s="111">
        <f>$E$11</f>
        <v>13.61</v>
      </c>
      <c r="F29" s="110">
        <f>$F$11</f>
        <v>2.0009999999999999</v>
      </c>
      <c r="G29" s="110">
        <f>$G$11</f>
        <v>38.972999999999999</v>
      </c>
      <c r="H29" s="112">
        <f>$H$11</f>
        <v>12.65</v>
      </c>
    </row>
    <row r="30" spans="2:35" ht="15" customHeight="1" x14ac:dyDescent="0.2">
      <c r="B30" s="109" t="s">
        <v>96</v>
      </c>
      <c r="C30" s="110">
        <f>$C$12</f>
        <v>0.92900000000000005</v>
      </c>
      <c r="D30" s="110">
        <f>$D$12</f>
        <v>47.228999999999999</v>
      </c>
      <c r="E30" s="111">
        <f>$E$12</f>
        <v>12.4</v>
      </c>
      <c r="F30" s="110">
        <f>$F$12</f>
        <v>0.80900000000000005</v>
      </c>
      <c r="G30" s="110">
        <f>$G$12</f>
        <v>48.82</v>
      </c>
      <c r="H30" s="112">
        <f>$H$12</f>
        <v>8.2899999999999991</v>
      </c>
    </row>
    <row r="31" spans="2:35" ht="15" customHeight="1" x14ac:dyDescent="0.2">
      <c r="B31" s="109" t="s">
        <v>97</v>
      </c>
      <c r="C31" s="110">
        <f>$C$13</f>
        <v>0.629</v>
      </c>
      <c r="D31" s="110">
        <f>$D$13</f>
        <v>38.701000000000001</v>
      </c>
      <c r="E31" s="111">
        <f>$E$13</f>
        <v>10.72</v>
      </c>
      <c r="F31" s="110">
        <f>$F$13</f>
        <v>0.55300000000000005</v>
      </c>
      <c r="G31" s="110">
        <f>$G$13</f>
        <v>37.049999999999997</v>
      </c>
      <c r="H31" s="112">
        <f>$H$13</f>
        <v>10.32</v>
      </c>
    </row>
    <row r="32" spans="2:35" ht="15" customHeight="1" x14ac:dyDescent="0.2">
      <c r="B32" s="109" t="s">
        <v>98</v>
      </c>
      <c r="C32" s="110">
        <f>$C$14</f>
        <v>2.2709999999999999</v>
      </c>
      <c r="D32" s="110">
        <f>$D$14</f>
        <v>46.142000000000003</v>
      </c>
      <c r="E32" s="111">
        <f>$E$14</f>
        <v>10.51</v>
      </c>
      <c r="F32" s="110">
        <f>$F$14</f>
        <v>2.5979999999999999</v>
      </c>
      <c r="G32" s="110">
        <f>$G$14</f>
        <v>53.774000000000001</v>
      </c>
      <c r="H32" s="112">
        <f>$H$14</f>
        <v>11.51</v>
      </c>
    </row>
    <row r="33" spans="2:8" ht="15" customHeight="1" x14ac:dyDescent="0.2">
      <c r="B33" s="109" t="s">
        <v>249</v>
      </c>
      <c r="C33" s="110">
        <f>$C$15</f>
        <v>5.2999999999999999E-2</v>
      </c>
      <c r="D33" s="110">
        <f>$D$15</f>
        <v>2.879</v>
      </c>
      <c r="E33" s="111">
        <f>$E$15</f>
        <v>43.52</v>
      </c>
      <c r="F33" s="110">
        <f>$F$15</f>
        <v>5.1999999999999998E-2</v>
      </c>
      <c r="G33" s="110">
        <f>$G$15</f>
        <v>2.99</v>
      </c>
      <c r="H33" s="112">
        <f>$H$15</f>
        <v>42.42</v>
      </c>
    </row>
    <row r="34" spans="2:8" ht="15" customHeight="1" x14ac:dyDescent="0.2">
      <c r="B34" s="109" t="s">
        <v>100</v>
      </c>
      <c r="C34" s="110">
        <f>$C$16</f>
        <v>0</v>
      </c>
      <c r="D34" s="110">
        <f>$D$16</f>
        <v>4.6760000000000002</v>
      </c>
      <c r="E34" s="111">
        <f>$E$16</f>
        <v>23.18</v>
      </c>
      <c r="F34" s="110">
        <f>$F$16</f>
        <v>0</v>
      </c>
      <c r="G34" s="110">
        <f>$G$16</f>
        <v>4.8490000000000002</v>
      </c>
      <c r="H34" s="112">
        <f>$H$16</f>
        <v>21.42</v>
      </c>
    </row>
    <row r="35" spans="2:8" ht="15" customHeight="1" x14ac:dyDescent="0.2">
      <c r="B35" s="109" t="s">
        <v>101</v>
      </c>
      <c r="C35" s="110">
        <f>$C$17</f>
        <v>0</v>
      </c>
      <c r="D35" s="110">
        <f>$D$17</f>
        <v>8.3569999999999993</v>
      </c>
      <c r="E35" s="111">
        <f>$E$17</f>
        <v>14.36</v>
      </c>
      <c r="F35" s="110">
        <f>$F$17</f>
        <v>0</v>
      </c>
      <c r="G35" s="110">
        <f>$G$17</f>
        <v>10.083</v>
      </c>
      <c r="H35" s="112">
        <f>$H$17</f>
        <v>13.3</v>
      </c>
    </row>
    <row r="36" spans="2:8" ht="15" customHeight="1" x14ac:dyDescent="0.2">
      <c r="B36" s="109" t="s">
        <v>102</v>
      </c>
      <c r="C36" s="110">
        <f>$C$18</f>
        <v>7.3999999999999996E-2</v>
      </c>
      <c r="D36" s="110">
        <f>$D$18</f>
        <v>11.298999999999999</v>
      </c>
      <c r="E36" s="111">
        <f>$E$18</f>
        <v>17.100000000000001</v>
      </c>
      <c r="F36" s="110">
        <f>$F$18</f>
        <v>7.0000000000000007E-2</v>
      </c>
      <c r="G36" s="110">
        <f>$G$18</f>
        <v>13.039</v>
      </c>
      <c r="H36" s="112">
        <f>$H$18</f>
        <v>14.26</v>
      </c>
    </row>
    <row r="37" spans="2:8" ht="15" customHeight="1" x14ac:dyDescent="0.2">
      <c r="B37" s="109" t="s">
        <v>103</v>
      </c>
      <c r="C37" s="110">
        <f>$C$19</f>
        <v>1E-3</v>
      </c>
      <c r="D37" s="110">
        <f>$D$19</f>
        <v>10.558</v>
      </c>
      <c r="E37" s="111">
        <f>$E$19</f>
        <v>19.68</v>
      </c>
      <c r="F37" s="110">
        <f>$F$19</f>
        <v>8.9999999999999993E-3</v>
      </c>
      <c r="G37" s="110">
        <f>$G$19</f>
        <v>14.585000000000001</v>
      </c>
      <c r="H37" s="112">
        <f>$H$19</f>
        <v>17.79</v>
      </c>
    </row>
    <row r="38" spans="2:8" ht="15" customHeight="1" x14ac:dyDescent="0.2">
      <c r="B38" s="113" t="s">
        <v>104</v>
      </c>
      <c r="C38" s="114">
        <f>$C$20</f>
        <v>2.496</v>
      </c>
      <c r="D38" s="114">
        <f>$D$20</f>
        <v>37.682000000000002</v>
      </c>
      <c r="E38" s="115">
        <f>$E$20</f>
        <v>8.9499999999999993</v>
      </c>
      <c r="F38" s="114">
        <f>$F$20</f>
        <v>2.6960000000000002</v>
      </c>
      <c r="G38" s="114">
        <f>$G$20</f>
        <v>49.220999999999997</v>
      </c>
      <c r="H38" s="116">
        <f>$H$20</f>
        <v>8.39</v>
      </c>
    </row>
    <row r="41" spans="2:8" ht="15" customHeight="1" x14ac:dyDescent="0.2">
      <c r="B41" s="917" t="s">
        <v>77</v>
      </c>
      <c r="C41" s="909" t="s">
        <v>226</v>
      </c>
      <c r="D41" s="909"/>
      <c r="E41" s="909"/>
      <c r="F41" s="909" t="s">
        <v>227</v>
      </c>
      <c r="G41" s="909"/>
      <c r="H41" s="901"/>
    </row>
    <row r="42" spans="2:8" ht="15" customHeight="1" x14ac:dyDescent="0.2">
      <c r="B42" s="918"/>
      <c r="C42" s="322" t="s">
        <v>78</v>
      </c>
      <c r="D42" s="910" t="s">
        <v>79</v>
      </c>
      <c r="E42" s="910"/>
      <c r="F42" s="694" t="s">
        <v>78</v>
      </c>
      <c r="G42" s="910" t="s">
        <v>79</v>
      </c>
      <c r="H42" s="904"/>
    </row>
    <row r="43" spans="2:8" ht="30" customHeight="1" x14ac:dyDescent="0.2">
      <c r="B43" s="918"/>
      <c r="C43" s="911" t="s">
        <v>326</v>
      </c>
      <c r="D43" s="911"/>
      <c r="E43" s="16" t="s">
        <v>82</v>
      </c>
      <c r="F43" s="911" t="s">
        <v>326</v>
      </c>
      <c r="G43" s="911"/>
      <c r="H43" s="17" t="s">
        <v>82</v>
      </c>
    </row>
    <row r="44" spans="2:8" ht="15" customHeight="1" x14ac:dyDescent="0.2">
      <c r="B44" s="143" t="str">
        <f>Index!$B$4</f>
        <v>Yorkshire</v>
      </c>
      <c r="C44" s="105"/>
      <c r="D44" s="105"/>
      <c r="E44" s="106"/>
      <c r="F44" s="105"/>
      <c r="G44" s="105"/>
      <c r="H44" s="106"/>
    </row>
    <row r="45" spans="2:8" ht="15" customHeight="1" x14ac:dyDescent="0.2">
      <c r="B45" s="107" t="s">
        <v>105</v>
      </c>
      <c r="C45" s="108">
        <f>$I$9</f>
        <v>10.885</v>
      </c>
      <c r="D45" s="108">
        <f>$J$9</f>
        <v>341.12200000000001</v>
      </c>
      <c r="E45" s="119">
        <f>$K$9</f>
        <v>3.49</v>
      </c>
      <c r="F45" s="108">
        <f>$L$9</f>
        <v>10.715999999999999</v>
      </c>
      <c r="G45" s="108">
        <f>$M$9</f>
        <v>345.303</v>
      </c>
      <c r="H45" s="120">
        <f>$N$9</f>
        <v>3.42</v>
      </c>
    </row>
    <row r="46" spans="2:8" ht="15" customHeight="1" x14ac:dyDescent="0.2">
      <c r="B46" s="109" t="s">
        <v>94</v>
      </c>
      <c r="C46" s="110">
        <f>$I$10</f>
        <v>1.593</v>
      </c>
      <c r="D46" s="110">
        <f>$J$10</f>
        <v>50.993000000000002</v>
      </c>
      <c r="E46" s="111">
        <f>$K$10</f>
        <v>8.76</v>
      </c>
      <c r="F46" s="110">
        <f>$L$10</f>
        <v>1.643</v>
      </c>
      <c r="G46" s="110">
        <f>$M$10</f>
        <v>50.445999999999998</v>
      </c>
      <c r="H46" s="112">
        <f>$N$10</f>
        <v>8.91</v>
      </c>
    </row>
    <row r="47" spans="2:8" ht="15" customHeight="1" x14ac:dyDescent="0.2">
      <c r="B47" s="109" t="s">
        <v>95</v>
      </c>
      <c r="C47" s="110">
        <f>$I$11</f>
        <v>1.946</v>
      </c>
      <c r="D47" s="110">
        <f>$J$11</f>
        <v>38.948</v>
      </c>
      <c r="E47" s="111">
        <f>$K$11</f>
        <v>12.48</v>
      </c>
      <c r="F47" s="110">
        <f>$L$11</f>
        <v>1.91</v>
      </c>
      <c r="G47" s="110">
        <f>$M$11</f>
        <v>39.591000000000001</v>
      </c>
      <c r="H47" s="112">
        <f>$N$11</f>
        <v>12.31</v>
      </c>
    </row>
    <row r="48" spans="2:8" ht="15" customHeight="1" x14ac:dyDescent="0.2">
      <c r="B48" s="109" t="s">
        <v>96</v>
      </c>
      <c r="C48" s="110">
        <f>$I$12</f>
        <v>0.67500000000000004</v>
      </c>
      <c r="D48" s="110">
        <f>$J$12</f>
        <v>48.871000000000002</v>
      </c>
      <c r="E48" s="111">
        <f>$K$12</f>
        <v>8.2200000000000006</v>
      </c>
      <c r="F48" s="110">
        <f>$L$12</f>
        <v>0.59199999999999997</v>
      </c>
      <c r="G48" s="110">
        <f>$M$12</f>
        <v>52.231000000000002</v>
      </c>
      <c r="H48" s="112">
        <f>$N$12</f>
        <v>8.35</v>
      </c>
    </row>
    <row r="49" spans="2:8" ht="15" customHeight="1" x14ac:dyDescent="0.2">
      <c r="B49" s="109" t="s">
        <v>97</v>
      </c>
      <c r="C49" s="110">
        <f>$I$13</f>
        <v>0.50900000000000001</v>
      </c>
      <c r="D49" s="110">
        <f>$J$13</f>
        <v>38.942</v>
      </c>
      <c r="E49" s="111">
        <f>$K$13</f>
        <v>9.9600000000000009</v>
      </c>
      <c r="F49" s="110">
        <f>$L$13</f>
        <v>0.46400000000000002</v>
      </c>
      <c r="G49" s="110">
        <f>$M$13</f>
        <v>40.725999999999999</v>
      </c>
      <c r="H49" s="112">
        <f>$N$13</f>
        <v>9.5</v>
      </c>
    </row>
    <row r="50" spans="2:8" ht="15" customHeight="1" x14ac:dyDescent="0.2">
      <c r="B50" s="109" t="s">
        <v>98</v>
      </c>
      <c r="C50" s="110">
        <f>$I$14</f>
        <v>2.9489999999999998</v>
      </c>
      <c r="D50" s="110">
        <f>$J$14</f>
        <v>56.363999999999997</v>
      </c>
      <c r="E50" s="111">
        <f>$K$14</f>
        <v>13.28</v>
      </c>
      <c r="F50" s="110">
        <f>$L$14</f>
        <v>3.06</v>
      </c>
      <c r="G50" s="110">
        <f>$M$14</f>
        <v>52.723999999999997</v>
      </c>
      <c r="H50" s="112">
        <f>$N$14</f>
        <v>13.57</v>
      </c>
    </row>
    <row r="51" spans="2:8" ht="15" customHeight="1" x14ac:dyDescent="0.2">
      <c r="B51" s="109" t="s">
        <v>249</v>
      </c>
      <c r="C51" s="110">
        <f>$I$15</f>
        <v>4.9000000000000002E-2</v>
      </c>
      <c r="D51" s="110">
        <f>$J$15</f>
        <v>3.0539999999999998</v>
      </c>
      <c r="E51" s="111">
        <f>$K$15</f>
        <v>41.48</v>
      </c>
      <c r="F51" s="110">
        <f>$L$15</f>
        <v>4.5999999999999999E-2</v>
      </c>
      <c r="G51" s="110">
        <f>$M$15</f>
        <v>3.0270000000000001</v>
      </c>
      <c r="H51" s="112">
        <f>$N$15</f>
        <v>40.81</v>
      </c>
    </row>
    <row r="52" spans="2:8" ht="15" customHeight="1" x14ac:dyDescent="0.2">
      <c r="B52" s="109" t="s">
        <v>100</v>
      </c>
      <c r="C52" s="110">
        <f>$I$16</f>
        <v>0</v>
      </c>
      <c r="D52" s="110">
        <f>$J$16</f>
        <v>5.3010000000000002</v>
      </c>
      <c r="E52" s="111">
        <f>$K$16</f>
        <v>19.510000000000002</v>
      </c>
      <c r="F52" s="110">
        <f>$L$16</f>
        <v>0</v>
      </c>
      <c r="G52" s="110">
        <f>$M$16</f>
        <v>5.19</v>
      </c>
      <c r="H52" s="112">
        <f>$N$16</f>
        <v>17.84</v>
      </c>
    </row>
    <row r="53" spans="2:8" ht="15" customHeight="1" x14ac:dyDescent="0.2">
      <c r="B53" s="109" t="s">
        <v>101</v>
      </c>
      <c r="C53" s="110">
        <f>$I$17</f>
        <v>0</v>
      </c>
      <c r="D53" s="110">
        <f>$J$17</f>
        <v>11.802</v>
      </c>
      <c r="E53" s="111">
        <f>$K$17</f>
        <v>12.53</v>
      </c>
      <c r="F53" s="110">
        <f>$L$17</f>
        <v>0</v>
      </c>
      <c r="G53" s="110">
        <f>$M$17</f>
        <v>12.471</v>
      </c>
      <c r="H53" s="112">
        <f>$N$17</f>
        <v>12.69</v>
      </c>
    </row>
    <row r="54" spans="2:8" ht="15" customHeight="1" x14ac:dyDescent="0.2">
      <c r="B54" s="109" t="s">
        <v>102</v>
      </c>
      <c r="C54" s="110">
        <f>$I$18</f>
        <v>9.4E-2</v>
      </c>
      <c r="D54" s="110">
        <f>$J$18</f>
        <v>14.367000000000001</v>
      </c>
      <c r="E54" s="111">
        <f>$K$18</f>
        <v>14.28</v>
      </c>
      <c r="F54" s="110">
        <f>$L$18</f>
        <v>0.09</v>
      </c>
      <c r="G54" s="110">
        <f>$M$18</f>
        <v>13.135</v>
      </c>
      <c r="H54" s="112">
        <f>$N$18</f>
        <v>14.5</v>
      </c>
    </row>
    <row r="55" spans="2:8" ht="15" customHeight="1" x14ac:dyDescent="0.2">
      <c r="B55" s="109" t="s">
        <v>103</v>
      </c>
      <c r="C55" s="110">
        <f>$I$19</f>
        <v>0.01</v>
      </c>
      <c r="D55" s="110">
        <f>$J$19</f>
        <v>17.574000000000002</v>
      </c>
      <c r="E55" s="111">
        <f>$K$19</f>
        <v>18.260000000000002</v>
      </c>
      <c r="F55" s="110">
        <f>$L$19</f>
        <v>1.4999999999999999E-2</v>
      </c>
      <c r="G55" s="110">
        <f>$M$19</f>
        <v>18.768000000000001</v>
      </c>
      <c r="H55" s="112">
        <f>$N$19</f>
        <v>18.48</v>
      </c>
    </row>
    <row r="56" spans="2:8" ht="15" customHeight="1" x14ac:dyDescent="0.2">
      <c r="B56" s="113" t="s">
        <v>104</v>
      </c>
      <c r="C56" s="114">
        <f>$I$20</f>
        <v>3.0590000000000002</v>
      </c>
      <c r="D56" s="114">
        <f>$J$20</f>
        <v>54.911999999999999</v>
      </c>
      <c r="E56" s="115">
        <f>$K$20</f>
        <v>8.2200000000000006</v>
      </c>
      <c r="F56" s="114">
        <f>$L$20</f>
        <v>2.8969999999999998</v>
      </c>
      <c r="G56" s="114">
        <f>$M$20</f>
        <v>56.33</v>
      </c>
      <c r="H56" s="116">
        <f>$N$20</f>
        <v>8.1199999999999992</v>
      </c>
    </row>
    <row r="59" spans="2:8" ht="15" customHeight="1" x14ac:dyDescent="0.2">
      <c r="B59" s="917" t="s">
        <v>77</v>
      </c>
      <c r="C59" s="909" t="s">
        <v>228</v>
      </c>
      <c r="D59" s="909"/>
      <c r="E59" s="909"/>
      <c r="F59" s="909" t="s">
        <v>229</v>
      </c>
      <c r="G59" s="909"/>
      <c r="H59" s="901"/>
    </row>
    <row r="60" spans="2:8" ht="15" customHeight="1" x14ac:dyDescent="0.2">
      <c r="B60" s="918"/>
      <c r="C60" s="322" t="s">
        <v>78</v>
      </c>
      <c r="D60" s="910" t="s">
        <v>79</v>
      </c>
      <c r="E60" s="910"/>
      <c r="F60" s="694" t="s">
        <v>78</v>
      </c>
      <c r="G60" s="910" t="s">
        <v>79</v>
      </c>
      <c r="H60" s="904"/>
    </row>
    <row r="61" spans="2:8" ht="30" customHeight="1" x14ac:dyDescent="0.2">
      <c r="B61" s="918"/>
      <c r="C61" s="911" t="s">
        <v>326</v>
      </c>
      <c r="D61" s="911"/>
      <c r="E61" s="16" t="s">
        <v>82</v>
      </c>
      <c r="F61" s="911" t="s">
        <v>326</v>
      </c>
      <c r="G61" s="911"/>
      <c r="H61" s="17" t="s">
        <v>82</v>
      </c>
    </row>
    <row r="62" spans="2:8" ht="15" customHeight="1" x14ac:dyDescent="0.2">
      <c r="B62" s="143" t="str">
        <f>Index!$B$4</f>
        <v>Yorkshire</v>
      </c>
      <c r="C62" s="105"/>
      <c r="D62" s="105"/>
      <c r="E62" s="106"/>
      <c r="F62" s="105"/>
      <c r="G62" s="105"/>
      <c r="H62" s="106"/>
    </row>
    <row r="63" spans="2:8" ht="15" customHeight="1" x14ac:dyDescent="0.2">
      <c r="B63" s="107" t="s">
        <v>105</v>
      </c>
      <c r="C63" s="108">
        <f>$O$9</f>
        <v>10.385999999999999</v>
      </c>
      <c r="D63" s="108">
        <f>$P$9</f>
        <v>343.97300000000001</v>
      </c>
      <c r="E63" s="119">
        <f>$Q$9</f>
        <v>3.36</v>
      </c>
      <c r="F63" s="108">
        <f>$R$9</f>
        <v>10.122</v>
      </c>
      <c r="G63" s="108">
        <f>$S$9</f>
        <v>339.01</v>
      </c>
      <c r="H63" s="120">
        <f>$T$9</f>
        <v>3.36</v>
      </c>
    </row>
    <row r="64" spans="2:8" ht="15" customHeight="1" x14ac:dyDescent="0.2">
      <c r="B64" s="109" t="s">
        <v>94</v>
      </c>
      <c r="C64" s="110">
        <f>$O$10</f>
        <v>1.667</v>
      </c>
      <c r="D64" s="110">
        <f>$P$10</f>
        <v>50.094000000000001</v>
      </c>
      <c r="E64" s="111">
        <f>$Q$10</f>
        <v>8.8800000000000008</v>
      </c>
      <c r="F64" s="110">
        <f>$R$10</f>
        <v>1.7290000000000001</v>
      </c>
      <c r="G64" s="110">
        <f>$S$10</f>
        <v>48.783000000000001</v>
      </c>
      <c r="H64" s="112">
        <f>$T$10</f>
        <v>9.08</v>
      </c>
    </row>
    <row r="65" spans="2:8" ht="15" customHeight="1" x14ac:dyDescent="0.2">
      <c r="B65" s="109" t="s">
        <v>95</v>
      </c>
      <c r="C65" s="110">
        <f>$O$11</f>
        <v>1.9350000000000001</v>
      </c>
      <c r="D65" s="110">
        <f>$P$11</f>
        <v>38.829000000000001</v>
      </c>
      <c r="E65" s="111">
        <f>$Q$11</f>
        <v>12.27</v>
      </c>
      <c r="F65" s="110">
        <f>$R$11</f>
        <v>2.0169999999999999</v>
      </c>
      <c r="G65" s="110">
        <f>$S$11</f>
        <v>37.896999999999998</v>
      </c>
      <c r="H65" s="112">
        <f>$T$11</f>
        <v>12.11</v>
      </c>
    </row>
    <row r="66" spans="2:8" ht="15" customHeight="1" x14ac:dyDescent="0.2">
      <c r="B66" s="109" t="s">
        <v>96</v>
      </c>
      <c r="C66" s="110">
        <f>$O$12</f>
        <v>0.56799999999999995</v>
      </c>
      <c r="D66" s="110">
        <f>$P$12</f>
        <v>59.037999999999997</v>
      </c>
      <c r="E66" s="111">
        <f>$Q$12</f>
        <v>8.9</v>
      </c>
      <c r="F66" s="110">
        <f>$R$12</f>
        <v>0.59599999999999997</v>
      </c>
      <c r="G66" s="110">
        <f>$S$12</f>
        <v>64.978999999999999</v>
      </c>
      <c r="H66" s="112">
        <f>$T$12</f>
        <v>9.6</v>
      </c>
    </row>
    <row r="67" spans="2:8" ht="15" customHeight="1" x14ac:dyDescent="0.2">
      <c r="B67" s="109" t="s">
        <v>97</v>
      </c>
      <c r="C67" s="110">
        <f>$O$13</f>
        <v>0.43</v>
      </c>
      <c r="D67" s="110">
        <f>$P$13</f>
        <v>42.104999999999997</v>
      </c>
      <c r="E67" s="111">
        <f>$Q$13</f>
        <v>10.039999999999999</v>
      </c>
      <c r="F67" s="110">
        <f>$R$13</f>
        <v>0.42</v>
      </c>
      <c r="G67" s="110">
        <f>$S$13</f>
        <v>42.381999999999998</v>
      </c>
      <c r="H67" s="112">
        <f>$T$13</f>
        <v>10.61</v>
      </c>
    </row>
    <row r="68" spans="2:8" ht="15" customHeight="1" x14ac:dyDescent="0.2">
      <c r="B68" s="109" t="s">
        <v>98</v>
      </c>
      <c r="C68" s="110">
        <f>$O$14</f>
        <v>3.0739999999999998</v>
      </c>
      <c r="D68" s="110">
        <f>$P$14</f>
        <v>47.561999999999998</v>
      </c>
      <c r="E68" s="111">
        <f>$Q$14</f>
        <v>13.54</v>
      </c>
      <c r="F68" s="110">
        <f>$R$14</f>
        <v>2.9830000000000001</v>
      </c>
      <c r="G68" s="110">
        <f>$S$14</f>
        <v>43.728000000000002</v>
      </c>
      <c r="H68" s="112">
        <f>$T$14</f>
        <v>12.41</v>
      </c>
    </row>
    <row r="69" spans="2:8" ht="15" customHeight="1" x14ac:dyDescent="0.2">
      <c r="B69" s="109" t="s">
        <v>249</v>
      </c>
      <c r="C69" s="110">
        <f>$O$15</f>
        <v>4.2999999999999997E-2</v>
      </c>
      <c r="D69" s="110">
        <f>$P$15</f>
        <v>2.173</v>
      </c>
      <c r="E69" s="111">
        <f>$Q$15</f>
        <v>45.12</v>
      </c>
      <c r="F69" s="110">
        <f>$R$15</f>
        <v>0.04</v>
      </c>
      <c r="G69" s="110">
        <f>$S$15</f>
        <v>2.1160000000000001</v>
      </c>
      <c r="H69" s="112">
        <f>$T$15</f>
        <v>44.98</v>
      </c>
    </row>
    <row r="70" spans="2:8" ht="15" customHeight="1" x14ac:dyDescent="0.2">
      <c r="B70" s="109" t="s">
        <v>100</v>
      </c>
      <c r="C70" s="110">
        <f>$O$16</f>
        <v>0</v>
      </c>
      <c r="D70" s="110">
        <f>$P$16</f>
        <v>4.5839999999999996</v>
      </c>
      <c r="E70" s="111">
        <f>$Q$16</f>
        <v>17.739999999999998</v>
      </c>
      <c r="F70" s="110">
        <f>$R$16</f>
        <v>0</v>
      </c>
      <c r="G70" s="110">
        <f>$S$16</f>
        <v>3.9449999999999998</v>
      </c>
      <c r="H70" s="112">
        <f>$T$16</f>
        <v>18.04</v>
      </c>
    </row>
    <row r="71" spans="2:8" ht="15" customHeight="1" x14ac:dyDescent="0.2">
      <c r="B71" s="109" t="s">
        <v>101</v>
      </c>
      <c r="C71" s="110">
        <f>$O$17</f>
        <v>0</v>
      </c>
      <c r="D71" s="110">
        <f>$P$17</f>
        <v>12.956</v>
      </c>
      <c r="E71" s="111">
        <f>$Q$17</f>
        <v>12.63</v>
      </c>
      <c r="F71" s="110">
        <f>$R$17</f>
        <v>0</v>
      </c>
      <c r="G71" s="110">
        <f>$S$17</f>
        <v>12.936</v>
      </c>
      <c r="H71" s="112">
        <f>$T$17</f>
        <v>12.42</v>
      </c>
    </row>
    <row r="72" spans="2:8" ht="15" customHeight="1" x14ac:dyDescent="0.2">
      <c r="B72" s="109" t="s">
        <v>102</v>
      </c>
      <c r="C72" s="110">
        <f>$O$18</f>
        <v>8.1000000000000003E-2</v>
      </c>
      <c r="D72" s="110">
        <f>$P$18</f>
        <v>11.612</v>
      </c>
      <c r="E72" s="111">
        <f>$Q$18</f>
        <v>15.01</v>
      </c>
      <c r="F72" s="110">
        <f>$R$18</f>
        <v>7.0999999999999994E-2</v>
      </c>
      <c r="G72" s="110">
        <f>$S$18</f>
        <v>9.9830000000000005</v>
      </c>
      <c r="H72" s="112">
        <f>$T$18</f>
        <v>15.3</v>
      </c>
    </row>
    <row r="73" spans="2:8" ht="15" customHeight="1" x14ac:dyDescent="0.2">
      <c r="B73" s="109" t="s">
        <v>103</v>
      </c>
      <c r="C73" s="110">
        <f>$O$19</f>
        <v>1.6E-2</v>
      </c>
      <c r="D73" s="110">
        <f>$P$19</f>
        <v>19.366</v>
      </c>
      <c r="E73" s="111">
        <f>$Q$19</f>
        <v>18.95</v>
      </c>
      <c r="F73" s="110">
        <f>$R$19</f>
        <v>1.7000000000000001E-2</v>
      </c>
      <c r="G73" s="110">
        <f>$S$19</f>
        <v>19.677</v>
      </c>
      <c r="H73" s="112">
        <f>$T$19</f>
        <v>19.25</v>
      </c>
    </row>
    <row r="74" spans="2:8" ht="15" customHeight="1" x14ac:dyDescent="0.2">
      <c r="B74" s="113" t="s">
        <v>104</v>
      </c>
      <c r="C74" s="114">
        <f>$O$20</f>
        <v>2.5720000000000001</v>
      </c>
      <c r="D74" s="114">
        <f>$P$20</f>
        <v>55.091000000000001</v>
      </c>
      <c r="E74" s="115">
        <f>$Q$20</f>
        <v>8.01</v>
      </c>
      <c r="F74" s="114">
        <f>$R$20</f>
        <v>2.25</v>
      </c>
      <c r="G74" s="114">
        <f>$S$20</f>
        <v>52.505000000000003</v>
      </c>
      <c r="H74" s="116">
        <f>$T$20</f>
        <v>7.93</v>
      </c>
    </row>
    <row r="77" spans="2:8" ht="15" customHeight="1" x14ac:dyDescent="0.2">
      <c r="B77" s="917" t="s">
        <v>77</v>
      </c>
      <c r="C77" s="909" t="s">
        <v>333</v>
      </c>
      <c r="D77" s="909"/>
      <c r="E77" s="909"/>
      <c r="F77" s="909" t="s">
        <v>334</v>
      </c>
      <c r="G77" s="909"/>
      <c r="H77" s="901"/>
    </row>
    <row r="78" spans="2:8" ht="15" customHeight="1" x14ac:dyDescent="0.2">
      <c r="B78" s="918"/>
      <c r="C78" s="322" t="s">
        <v>78</v>
      </c>
      <c r="D78" s="910" t="s">
        <v>79</v>
      </c>
      <c r="E78" s="910"/>
      <c r="F78" s="694" t="s">
        <v>78</v>
      </c>
      <c r="G78" s="910" t="s">
        <v>79</v>
      </c>
      <c r="H78" s="904"/>
    </row>
    <row r="79" spans="2:8" ht="30" customHeight="1" x14ac:dyDescent="0.2">
      <c r="B79" s="918"/>
      <c r="C79" s="911" t="s">
        <v>326</v>
      </c>
      <c r="D79" s="911"/>
      <c r="E79" s="16" t="s">
        <v>82</v>
      </c>
      <c r="F79" s="911" t="s">
        <v>326</v>
      </c>
      <c r="G79" s="911"/>
      <c r="H79" s="17" t="s">
        <v>82</v>
      </c>
    </row>
    <row r="80" spans="2:8" ht="15" customHeight="1" x14ac:dyDescent="0.2">
      <c r="B80" s="143" t="str">
        <f>Index!$B$4</f>
        <v>Yorkshire</v>
      </c>
      <c r="C80" s="105"/>
      <c r="D80" s="105"/>
      <c r="E80" s="106"/>
      <c r="F80" s="105"/>
      <c r="G80" s="105"/>
      <c r="H80" s="106"/>
    </row>
    <row r="81" spans="2:8" ht="15" customHeight="1" x14ac:dyDescent="0.2">
      <c r="B81" s="107" t="s">
        <v>105</v>
      </c>
      <c r="C81" s="108">
        <f>$U$9</f>
        <v>9.7789999999999999</v>
      </c>
      <c r="D81" s="108">
        <f>$V$9</f>
        <v>326.56</v>
      </c>
      <c r="E81" s="119">
        <f>$W$9</f>
        <v>3.42</v>
      </c>
      <c r="F81" s="108">
        <f>$X$9</f>
        <v>9.4420000000000002</v>
      </c>
      <c r="G81" s="108">
        <f>$Y$9</f>
        <v>307.28100000000001</v>
      </c>
      <c r="H81" s="120">
        <f>$Z$9</f>
        <v>3.44</v>
      </c>
    </row>
    <row r="82" spans="2:8" ht="15" customHeight="1" x14ac:dyDescent="0.2">
      <c r="B82" s="109" t="s">
        <v>94</v>
      </c>
      <c r="C82" s="110">
        <f>$U$10</f>
        <v>1.7749999999999999</v>
      </c>
      <c r="D82" s="110">
        <f>$V$10</f>
        <v>48.198</v>
      </c>
      <c r="E82" s="111">
        <f>$W$10</f>
        <v>9.0399999999999991</v>
      </c>
      <c r="F82" s="110">
        <f>$X$10</f>
        <v>1.829</v>
      </c>
      <c r="G82" s="110">
        <f>$Y$10</f>
        <v>47.984000000000002</v>
      </c>
      <c r="H82" s="112">
        <f>$Z$10</f>
        <v>8.84</v>
      </c>
    </row>
    <row r="83" spans="2:8" ht="15" customHeight="1" x14ac:dyDescent="0.2">
      <c r="B83" s="109" t="s">
        <v>95</v>
      </c>
      <c r="C83" s="110">
        <f>$U$11</f>
        <v>2.1150000000000002</v>
      </c>
      <c r="D83" s="110">
        <f>$V$11</f>
        <v>35.834000000000003</v>
      </c>
      <c r="E83" s="111">
        <f>$W$11</f>
        <v>12.4</v>
      </c>
      <c r="F83" s="110">
        <f>$X$11</f>
        <v>2.2330000000000001</v>
      </c>
      <c r="G83" s="110">
        <f>$Y$11</f>
        <v>34.155999999999999</v>
      </c>
      <c r="H83" s="112">
        <f>$Z$11</f>
        <v>12.57</v>
      </c>
    </row>
    <row r="84" spans="2:8" ht="15" customHeight="1" x14ac:dyDescent="0.2">
      <c r="B84" s="109" t="s">
        <v>96</v>
      </c>
      <c r="C84" s="110">
        <f>$U$12</f>
        <v>0.63200000000000001</v>
      </c>
      <c r="D84" s="110">
        <f>$V$12</f>
        <v>67.016999999999996</v>
      </c>
      <c r="E84" s="111">
        <f>$W$12</f>
        <v>10.08</v>
      </c>
      <c r="F84" s="110">
        <f>$X$12</f>
        <v>0.63200000000000001</v>
      </c>
      <c r="G84" s="110">
        <f>$Y$12</f>
        <v>63.378</v>
      </c>
      <c r="H84" s="112">
        <f>$Z$12</f>
        <v>10.24</v>
      </c>
    </row>
    <row r="85" spans="2:8" ht="15" customHeight="1" x14ac:dyDescent="0.2">
      <c r="B85" s="109" t="s">
        <v>97</v>
      </c>
      <c r="C85" s="110">
        <f>$U$13</f>
        <v>0.40300000000000002</v>
      </c>
      <c r="D85" s="110">
        <f>$V$13</f>
        <v>40.103999999999999</v>
      </c>
      <c r="E85" s="111">
        <f>$W$13</f>
        <v>11.12</v>
      </c>
      <c r="F85" s="110">
        <f>$X$13</f>
        <v>0.38200000000000001</v>
      </c>
      <c r="G85" s="110">
        <f>$Y$13</f>
        <v>36.658999999999999</v>
      </c>
      <c r="H85" s="112">
        <f>$Z$13</f>
        <v>11.59</v>
      </c>
    </row>
    <row r="86" spans="2:8" ht="15" customHeight="1" x14ac:dyDescent="0.2">
      <c r="B86" s="109" t="s">
        <v>98</v>
      </c>
      <c r="C86" s="110">
        <f>$U$14</f>
        <v>2.7919999999999998</v>
      </c>
      <c r="D86" s="110">
        <f>$V$14</f>
        <v>40.692999999999998</v>
      </c>
      <c r="E86" s="111">
        <f>$W$14</f>
        <v>11.84</v>
      </c>
      <c r="F86" s="110">
        <f>$X$14</f>
        <v>2.5840000000000001</v>
      </c>
      <c r="G86" s="110">
        <f>$Y$14</f>
        <v>37.119999999999997</v>
      </c>
      <c r="H86" s="112">
        <f>$Z$14</f>
        <v>11.58</v>
      </c>
    </row>
    <row r="87" spans="2:8" ht="15" customHeight="1" x14ac:dyDescent="0.2">
      <c r="B87" s="109" t="s">
        <v>249</v>
      </c>
      <c r="C87" s="110">
        <f>$U$15</f>
        <v>3.6999999999999998E-2</v>
      </c>
      <c r="D87" s="110">
        <f>$V$15</f>
        <v>2.3809999999999998</v>
      </c>
      <c r="E87" s="111">
        <f>$W$15</f>
        <v>40.5</v>
      </c>
      <c r="F87" s="110">
        <f>$X$15</f>
        <v>3.5000000000000003E-2</v>
      </c>
      <c r="G87" s="110">
        <f>$Y$15</f>
        <v>2.3250000000000002</v>
      </c>
      <c r="H87" s="112">
        <f>$Z$15</f>
        <v>40.21</v>
      </c>
    </row>
    <row r="88" spans="2:8" ht="15" customHeight="1" x14ac:dyDescent="0.2">
      <c r="B88" s="109" t="s">
        <v>100</v>
      </c>
      <c r="C88" s="110">
        <f>$U$16</f>
        <v>0</v>
      </c>
      <c r="D88" s="110">
        <f>$V$16</f>
        <v>3.3479999999999999</v>
      </c>
      <c r="E88" s="111">
        <f>$W$16</f>
        <v>18.34</v>
      </c>
      <c r="F88" s="110">
        <f>$X$16</f>
        <v>0</v>
      </c>
      <c r="G88" s="110">
        <f>$Y$16</f>
        <v>2.843</v>
      </c>
      <c r="H88" s="112">
        <f>$Z$16</f>
        <v>18.43</v>
      </c>
    </row>
    <row r="89" spans="2:8" ht="15" customHeight="1" x14ac:dyDescent="0.2">
      <c r="B89" s="109" t="s">
        <v>101</v>
      </c>
      <c r="C89" s="110">
        <f>$U$17</f>
        <v>0</v>
      </c>
      <c r="D89" s="110">
        <f>$V$17</f>
        <v>12.587</v>
      </c>
      <c r="E89" s="111">
        <f>$W$17</f>
        <v>12.46</v>
      </c>
      <c r="F89" s="110">
        <f>$X$17</f>
        <v>0</v>
      </c>
      <c r="G89" s="110">
        <f>$Y$17</f>
        <v>12.106999999999999</v>
      </c>
      <c r="H89" s="112">
        <f>$Z$17</f>
        <v>12.49</v>
      </c>
    </row>
    <row r="90" spans="2:8" ht="15" customHeight="1" x14ac:dyDescent="0.2">
      <c r="B90" s="109" t="s">
        <v>102</v>
      </c>
      <c r="C90" s="110">
        <f>$U$18</f>
        <v>6.0999999999999999E-2</v>
      </c>
      <c r="D90" s="110">
        <f>$V$18</f>
        <v>8.6229999999999993</v>
      </c>
      <c r="E90" s="111">
        <f>$W$18</f>
        <v>15.33</v>
      </c>
      <c r="F90" s="110">
        <f>$X$18</f>
        <v>5.1999999999999998E-2</v>
      </c>
      <c r="G90" s="110">
        <f>$Y$18</f>
        <v>7.7450000000000001</v>
      </c>
      <c r="H90" s="112">
        <f>$Z$18</f>
        <v>15.76</v>
      </c>
    </row>
    <row r="91" spans="2:8" ht="15" customHeight="1" x14ac:dyDescent="0.2">
      <c r="B91" s="109" t="s">
        <v>103</v>
      </c>
      <c r="C91" s="110">
        <f>$U$19</f>
        <v>1.7000000000000001E-2</v>
      </c>
      <c r="D91" s="110">
        <f>$V$19</f>
        <v>19.399999999999999</v>
      </c>
      <c r="E91" s="111">
        <f>$W$19</f>
        <v>19.8</v>
      </c>
      <c r="F91" s="110">
        <f>$X$19</f>
        <v>1.7000000000000001E-2</v>
      </c>
      <c r="G91" s="110">
        <f>$Y$19</f>
        <v>18.21</v>
      </c>
      <c r="H91" s="112">
        <f>$Z$19</f>
        <v>19.989999999999998</v>
      </c>
    </row>
    <row r="92" spans="2:8" ht="15" customHeight="1" x14ac:dyDescent="0.2">
      <c r="B92" s="113" t="s">
        <v>104</v>
      </c>
      <c r="C92" s="114">
        <f>$U$20</f>
        <v>1.946</v>
      </c>
      <c r="D92" s="114">
        <f>$V$20</f>
        <v>49.168999999999997</v>
      </c>
      <c r="E92" s="115">
        <f>$W$20</f>
        <v>8.09</v>
      </c>
      <c r="F92" s="114">
        <f>$X$20</f>
        <v>1.679</v>
      </c>
      <c r="G92" s="114">
        <f>$Y$20</f>
        <v>45.634</v>
      </c>
      <c r="H92" s="116">
        <f>$Z$20</f>
        <v>8.27</v>
      </c>
    </row>
    <row r="95" spans="2:8" ht="15" customHeight="1" x14ac:dyDescent="0.2">
      <c r="B95" s="917" t="s">
        <v>77</v>
      </c>
      <c r="C95" s="909" t="s">
        <v>232</v>
      </c>
      <c r="D95" s="909"/>
      <c r="E95" s="909"/>
      <c r="F95" s="909" t="s">
        <v>233</v>
      </c>
      <c r="G95" s="909"/>
      <c r="H95" s="901"/>
    </row>
    <row r="96" spans="2:8" ht="15" customHeight="1" x14ac:dyDescent="0.2">
      <c r="B96" s="918"/>
      <c r="C96" s="322" t="s">
        <v>78</v>
      </c>
      <c r="D96" s="910" t="s">
        <v>79</v>
      </c>
      <c r="E96" s="910"/>
      <c r="F96" s="694" t="s">
        <v>78</v>
      </c>
      <c r="G96" s="910" t="s">
        <v>79</v>
      </c>
      <c r="H96" s="904"/>
    </row>
    <row r="97" spans="2:8" ht="30" customHeight="1" x14ac:dyDescent="0.2">
      <c r="B97" s="918"/>
      <c r="C97" s="911" t="s">
        <v>326</v>
      </c>
      <c r="D97" s="911"/>
      <c r="E97" s="16" t="s">
        <v>82</v>
      </c>
      <c r="F97" s="911" t="s">
        <v>326</v>
      </c>
      <c r="G97" s="911"/>
      <c r="H97" s="17" t="s">
        <v>82</v>
      </c>
    </row>
    <row r="98" spans="2:8" ht="15" customHeight="1" x14ac:dyDescent="0.2">
      <c r="B98" s="143" t="str">
        <f>Index!$B$4</f>
        <v>Yorkshire</v>
      </c>
      <c r="C98" s="105"/>
      <c r="D98" s="105"/>
      <c r="E98" s="106"/>
      <c r="F98" s="105"/>
      <c r="G98" s="105"/>
      <c r="H98" s="106"/>
    </row>
    <row r="99" spans="2:8" ht="15" customHeight="1" x14ac:dyDescent="0.2">
      <c r="B99" s="107" t="s">
        <v>105</v>
      </c>
      <c r="C99" s="108">
        <f>$AA$9</f>
        <v>9.16</v>
      </c>
      <c r="D99" s="108">
        <f>$AB$9</f>
        <v>284.596</v>
      </c>
      <c r="E99" s="119">
        <f>$AC$9</f>
        <v>3.48</v>
      </c>
      <c r="F99" s="108">
        <f>$AD$9</f>
        <v>8.7959999999999994</v>
      </c>
      <c r="G99" s="108">
        <f>$AE$9</f>
        <v>255.596</v>
      </c>
      <c r="H99" s="120">
        <f>$AF$9</f>
        <v>3.42</v>
      </c>
    </row>
    <row r="100" spans="2:8" ht="15" customHeight="1" x14ac:dyDescent="0.2">
      <c r="B100" s="109" t="s">
        <v>94</v>
      </c>
      <c r="C100" s="110">
        <f>$AA$10</f>
        <v>1.89</v>
      </c>
      <c r="D100" s="110">
        <f>$AB$10</f>
        <v>46.027000000000001</v>
      </c>
      <c r="E100" s="111">
        <f>$AC$10</f>
        <v>8.83</v>
      </c>
      <c r="F100" s="110">
        <f>$AD$10</f>
        <v>1.9259999999999999</v>
      </c>
      <c r="G100" s="110">
        <f>$AE$10</f>
        <v>44.237000000000002</v>
      </c>
      <c r="H100" s="112">
        <f>$AF$10</f>
        <v>8.82</v>
      </c>
    </row>
    <row r="101" spans="2:8" ht="15" customHeight="1" x14ac:dyDescent="0.2">
      <c r="B101" s="109" t="s">
        <v>95</v>
      </c>
      <c r="C101" s="110">
        <f>$AA$11</f>
        <v>2.3519999999999999</v>
      </c>
      <c r="D101" s="110">
        <f>$AB$11</f>
        <v>33.667999999999999</v>
      </c>
      <c r="E101" s="111">
        <f>$AC$11</f>
        <v>12.15</v>
      </c>
      <c r="F101" s="110">
        <f>$AD$11</f>
        <v>2.4169999999999998</v>
      </c>
      <c r="G101" s="110">
        <f>$AE$11</f>
        <v>31.402999999999999</v>
      </c>
      <c r="H101" s="112">
        <f>$AF$11</f>
        <v>12.32</v>
      </c>
    </row>
    <row r="102" spans="2:8" ht="15" customHeight="1" x14ac:dyDescent="0.2">
      <c r="B102" s="109" t="s">
        <v>96</v>
      </c>
      <c r="C102" s="110">
        <f>$AA$12</f>
        <v>0.60799999999999998</v>
      </c>
      <c r="D102" s="110">
        <f>$AB$12</f>
        <v>57.511000000000003</v>
      </c>
      <c r="E102" s="111">
        <f>$AC$12</f>
        <v>10.32</v>
      </c>
      <c r="F102" s="110">
        <f>$AD$12</f>
        <v>0.57899999999999996</v>
      </c>
      <c r="G102" s="110">
        <f>$AE$12</f>
        <v>48.113</v>
      </c>
      <c r="H102" s="112">
        <f>$AF$12</f>
        <v>10.220000000000001</v>
      </c>
    </row>
    <row r="103" spans="2:8" ht="15" customHeight="1" x14ac:dyDescent="0.2">
      <c r="B103" s="109" t="s">
        <v>97</v>
      </c>
      <c r="C103" s="110">
        <f>$AA$13</f>
        <v>0.35299999999999998</v>
      </c>
      <c r="D103" s="110">
        <f>$AB$13</f>
        <v>32.161999999999999</v>
      </c>
      <c r="E103" s="111">
        <f>$AC$13</f>
        <v>11.85</v>
      </c>
      <c r="F103" s="110">
        <f>$AD$13</f>
        <v>0.33</v>
      </c>
      <c r="G103" s="110">
        <f>$AE$13</f>
        <v>25.643999999999998</v>
      </c>
      <c r="H103" s="112">
        <f>$AF$13</f>
        <v>11.15</v>
      </c>
    </row>
    <row r="104" spans="2:8" ht="15" customHeight="1" x14ac:dyDescent="0.2">
      <c r="B104" s="109" t="s">
        <v>98</v>
      </c>
      <c r="C104" s="110">
        <f>$AA$14</f>
        <v>2.3940000000000001</v>
      </c>
      <c r="D104" s="110">
        <f>$AB$14</f>
        <v>33.145000000000003</v>
      </c>
      <c r="E104" s="111">
        <f>$AC$14</f>
        <v>11.34</v>
      </c>
      <c r="F104" s="110">
        <f>$AD$14</f>
        <v>2.1720000000000002</v>
      </c>
      <c r="G104" s="110">
        <f>$AE$14</f>
        <v>30.395</v>
      </c>
      <c r="H104" s="112">
        <f>$AF$14</f>
        <v>11.08</v>
      </c>
    </row>
    <row r="105" spans="2:8" ht="15" customHeight="1" x14ac:dyDescent="0.2">
      <c r="B105" s="109" t="s">
        <v>249</v>
      </c>
      <c r="C105" s="110">
        <f>$AA$15</f>
        <v>3.9E-2</v>
      </c>
      <c r="D105" s="110">
        <f>$AB$15</f>
        <v>2.5099999999999998</v>
      </c>
      <c r="E105" s="111">
        <f>$AC$15</f>
        <v>40.520000000000003</v>
      </c>
      <c r="F105" s="110">
        <f>$AD$15</f>
        <v>4.2000000000000003E-2</v>
      </c>
      <c r="G105" s="110">
        <f>$AE$15</f>
        <v>2.6339999999999999</v>
      </c>
      <c r="H105" s="112">
        <f>$AF$15</f>
        <v>42.38</v>
      </c>
    </row>
    <row r="106" spans="2:8" ht="15" customHeight="1" x14ac:dyDescent="0.2">
      <c r="B106" s="109" t="s">
        <v>100</v>
      </c>
      <c r="C106" s="110">
        <f>$AA$16</f>
        <v>0</v>
      </c>
      <c r="D106" s="110">
        <f>$AB$16</f>
        <v>2.3919999999999999</v>
      </c>
      <c r="E106" s="111">
        <f>$AC$16</f>
        <v>18.309999999999999</v>
      </c>
      <c r="F106" s="110">
        <f>$AD$16</f>
        <v>0</v>
      </c>
      <c r="G106" s="110">
        <f>$AE$16</f>
        <v>2.141</v>
      </c>
      <c r="H106" s="112">
        <f>$AF$16</f>
        <v>18.62</v>
      </c>
    </row>
    <row r="107" spans="2:8" ht="15" customHeight="1" x14ac:dyDescent="0.2">
      <c r="B107" s="109" t="s">
        <v>101</v>
      </c>
      <c r="C107" s="110">
        <f>$AA$17</f>
        <v>0</v>
      </c>
      <c r="D107" s="110">
        <f>$AB$17</f>
        <v>11.545999999999999</v>
      </c>
      <c r="E107" s="111">
        <f>$AC$17</f>
        <v>12.53</v>
      </c>
      <c r="F107" s="110">
        <f>$AD$17</f>
        <v>0</v>
      </c>
      <c r="G107" s="110">
        <f>$AE$17</f>
        <v>10.916</v>
      </c>
      <c r="H107" s="112">
        <f>$AF$17</f>
        <v>12.62</v>
      </c>
    </row>
    <row r="108" spans="2:8" ht="15" customHeight="1" x14ac:dyDescent="0.2">
      <c r="B108" s="109" t="s">
        <v>102</v>
      </c>
      <c r="C108" s="110">
        <f>$AA$18</f>
        <v>3.6999999999999998E-2</v>
      </c>
      <c r="D108" s="110">
        <f>$AB$18</f>
        <v>6.89</v>
      </c>
      <c r="E108" s="111">
        <f>$AC$18</f>
        <v>16.739999999999998</v>
      </c>
      <c r="F108" s="110">
        <f>$AD$18</f>
        <v>4.2999999999999997E-2</v>
      </c>
      <c r="G108" s="110">
        <f>$AE$18</f>
        <v>6.1639999999999997</v>
      </c>
      <c r="H108" s="112">
        <f>$AF$18</f>
        <v>16.46</v>
      </c>
    </row>
    <row r="109" spans="2:8" ht="15" customHeight="1" x14ac:dyDescent="0.2">
      <c r="B109" s="109" t="s">
        <v>103</v>
      </c>
      <c r="C109" s="110">
        <f>$AA$19</f>
        <v>1.6E-2</v>
      </c>
      <c r="D109" s="110">
        <f>$AB$19</f>
        <v>17.256</v>
      </c>
      <c r="E109" s="111">
        <f>$AC$19</f>
        <v>20.190000000000001</v>
      </c>
      <c r="F109" s="110">
        <f>$AD$19</f>
        <v>1.6E-2</v>
      </c>
      <c r="G109" s="110">
        <f>$AE$19</f>
        <v>16.094999999999999</v>
      </c>
      <c r="H109" s="112">
        <f>$AF$19</f>
        <v>20.420000000000002</v>
      </c>
    </row>
    <row r="110" spans="2:8" ht="15" customHeight="1" x14ac:dyDescent="0.2">
      <c r="B110" s="113" t="s">
        <v>104</v>
      </c>
      <c r="C110" s="114">
        <f>$AA$20</f>
        <v>1.47</v>
      </c>
      <c r="D110" s="114">
        <f>$AB$20</f>
        <v>42.356999999999999</v>
      </c>
      <c r="E110" s="115">
        <f>$AC$20</f>
        <v>8.3699999999999992</v>
      </c>
      <c r="F110" s="114">
        <f>$AD$20</f>
        <v>1.272</v>
      </c>
      <c r="G110" s="114">
        <f>$AE$20</f>
        <v>38.679000000000002</v>
      </c>
      <c r="H110" s="116">
        <f>$AF$20</f>
        <v>8.16</v>
      </c>
    </row>
    <row r="113" spans="2:5" ht="15" customHeight="1" x14ac:dyDescent="0.2">
      <c r="B113" s="917" t="s">
        <v>77</v>
      </c>
      <c r="C113" s="909" t="s">
        <v>234</v>
      </c>
      <c r="D113" s="909"/>
      <c r="E113" s="901"/>
    </row>
    <row r="114" spans="2:5" ht="15" customHeight="1" x14ac:dyDescent="0.2">
      <c r="B114" s="918"/>
      <c r="C114" s="322" t="s">
        <v>78</v>
      </c>
      <c r="D114" s="910" t="s">
        <v>79</v>
      </c>
      <c r="E114" s="904"/>
    </row>
    <row r="115" spans="2:5" ht="30" customHeight="1" x14ac:dyDescent="0.2">
      <c r="B115" s="918"/>
      <c r="C115" s="911" t="s">
        <v>326</v>
      </c>
      <c r="D115" s="911"/>
      <c r="E115" s="17" t="s">
        <v>82</v>
      </c>
    </row>
    <row r="116" spans="2:5" ht="15" customHeight="1" x14ac:dyDescent="0.2">
      <c r="B116" s="143" t="str">
        <f>Index!$B$4</f>
        <v>Yorkshire</v>
      </c>
      <c r="C116" s="105"/>
      <c r="D116" s="105"/>
      <c r="E116" s="106"/>
    </row>
    <row r="117" spans="2:5" ht="15" customHeight="1" x14ac:dyDescent="0.2">
      <c r="B117" s="107" t="s">
        <v>105</v>
      </c>
      <c r="C117" s="108">
        <f>$AG$9</f>
        <v>8.2780000000000005</v>
      </c>
      <c r="D117" s="108">
        <f>$AH$9</f>
        <v>231.376</v>
      </c>
      <c r="E117" s="120">
        <f>$AI$9</f>
        <v>3.3</v>
      </c>
    </row>
    <row r="118" spans="2:5" ht="15" customHeight="1" x14ac:dyDescent="0.2">
      <c r="B118" s="109" t="s">
        <v>94</v>
      </c>
      <c r="C118" s="110">
        <f>$AG$10</f>
        <v>1.9279999999999999</v>
      </c>
      <c r="D118" s="110">
        <f>$AH$10</f>
        <v>42.716000000000001</v>
      </c>
      <c r="E118" s="112">
        <f>$AI$10</f>
        <v>8.8800000000000008</v>
      </c>
    </row>
    <row r="119" spans="2:5" ht="15" customHeight="1" x14ac:dyDescent="0.2">
      <c r="B119" s="109" t="s">
        <v>95</v>
      </c>
      <c r="C119" s="110">
        <f>$AG$11</f>
        <v>2.4249999999999998</v>
      </c>
      <c r="D119" s="110">
        <f>$AH$11</f>
        <v>32.061999999999998</v>
      </c>
      <c r="E119" s="112">
        <f>$AI$11</f>
        <v>11.94</v>
      </c>
    </row>
    <row r="120" spans="2:5" ht="15" customHeight="1" x14ac:dyDescent="0.2">
      <c r="B120" s="109" t="s">
        <v>96</v>
      </c>
      <c r="C120" s="110">
        <f>$AG$12</f>
        <v>0.53200000000000003</v>
      </c>
      <c r="D120" s="110">
        <f>$AH$12</f>
        <v>36.368000000000002</v>
      </c>
      <c r="E120" s="112">
        <f>$AI$12</f>
        <v>9.8000000000000007</v>
      </c>
    </row>
    <row r="121" spans="2:5" ht="15" customHeight="1" x14ac:dyDescent="0.2">
      <c r="B121" s="109" t="s">
        <v>97</v>
      </c>
      <c r="C121" s="110">
        <f>$AG$13</f>
        <v>0.29899999999999999</v>
      </c>
      <c r="D121" s="110">
        <f>$AH$13</f>
        <v>20.268000000000001</v>
      </c>
      <c r="E121" s="112">
        <f>$AI$13</f>
        <v>10.78</v>
      </c>
    </row>
    <row r="122" spans="2:5" ht="15" customHeight="1" x14ac:dyDescent="0.2">
      <c r="B122" s="109" t="s">
        <v>98</v>
      </c>
      <c r="C122" s="110">
        <f>$AG$14</f>
        <v>1.8939999999999999</v>
      </c>
      <c r="D122" s="110">
        <f>$AH$14</f>
        <v>27.707000000000001</v>
      </c>
      <c r="E122" s="112">
        <f>$AI$14</f>
        <v>11.03</v>
      </c>
    </row>
    <row r="123" spans="2:5" ht="15" customHeight="1" x14ac:dyDescent="0.2">
      <c r="B123" s="109" t="s">
        <v>249</v>
      </c>
      <c r="C123" s="110">
        <f>$AG$15</f>
        <v>4.2000000000000003E-2</v>
      </c>
      <c r="D123" s="110">
        <f>$AH$15</f>
        <v>2.6139999999999999</v>
      </c>
      <c r="E123" s="112">
        <f>$AI$15</f>
        <v>43.68</v>
      </c>
    </row>
    <row r="124" spans="2:5" ht="15" customHeight="1" x14ac:dyDescent="0.2">
      <c r="B124" s="109" t="s">
        <v>100</v>
      </c>
      <c r="C124" s="110">
        <f>$AG$16</f>
        <v>0</v>
      </c>
      <c r="D124" s="110">
        <f>$AH$16</f>
        <v>1.998</v>
      </c>
      <c r="E124" s="112">
        <f>$AI$16</f>
        <v>19.239999999999998</v>
      </c>
    </row>
    <row r="125" spans="2:5" ht="15" customHeight="1" x14ac:dyDescent="0.2">
      <c r="B125" s="109" t="s">
        <v>101</v>
      </c>
      <c r="C125" s="110">
        <f>$AG$17</f>
        <v>0</v>
      </c>
      <c r="D125" s="110">
        <f>$AH$17</f>
        <v>10.282999999999999</v>
      </c>
      <c r="E125" s="112">
        <f>$AI$17</f>
        <v>12.72</v>
      </c>
    </row>
    <row r="126" spans="2:5" ht="15" customHeight="1" x14ac:dyDescent="0.2">
      <c r="B126" s="109" t="s">
        <v>102</v>
      </c>
      <c r="C126" s="110">
        <f>$AG$18</f>
        <v>4.7E-2</v>
      </c>
      <c r="D126" s="110">
        <f>$AH$18</f>
        <v>5.5970000000000004</v>
      </c>
      <c r="E126" s="112">
        <f>$AI$18</f>
        <v>16.809999999999999</v>
      </c>
    </row>
    <row r="127" spans="2:5" ht="15" customHeight="1" x14ac:dyDescent="0.2">
      <c r="B127" s="109" t="s">
        <v>103</v>
      </c>
      <c r="C127" s="110">
        <f>$AG$19</f>
        <v>1.4999999999999999E-2</v>
      </c>
      <c r="D127" s="110">
        <f>$AH$19</f>
        <v>14.923</v>
      </c>
      <c r="E127" s="112">
        <f>$AI$19</f>
        <v>20.65</v>
      </c>
    </row>
    <row r="128" spans="2:5" ht="15" customHeight="1" x14ac:dyDescent="0.2">
      <c r="B128" s="113" t="s">
        <v>104</v>
      </c>
      <c r="C128" s="114">
        <f>$AG$20</f>
        <v>1.095</v>
      </c>
      <c r="D128" s="114">
        <f>$AH$20</f>
        <v>37.481000000000002</v>
      </c>
      <c r="E128" s="116">
        <f>$AI$20</f>
        <v>7.97</v>
      </c>
    </row>
  </sheetData>
  <mergeCells count="73">
    <mergeCell ref="D114:E114"/>
    <mergeCell ref="C115:D115"/>
    <mergeCell ref="F97:G97"/>
    <mergeCell ref="B113:B115"/>
    <mergeCell ref="C113:E113"/>
    <mergeCell ref="C97:D97"/>
    <mergeCell ref="F95:H95"/>
    <mergeCell ref="G96:H96"/>
    <mergeCell ref="D96:E96"/>
    <mergeCell ref="C95:E95"/>
    <mergeCell ref="B95:B97"/>
    <mergeCell ref="G78:H78"/>
    <mergeCell ref="F79:G79"/>
    <mergeCell ref="C79:D79"/>
    <mergeCell ref="D78:E78"/>
    <mergeCell ref="B77:B79"/>
    <mergeCell ref="F77:H77"/>
    <mergeCell ref="C77:E77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D24:E24"/>
    <mergeCell ref="G24:H24"/>
    <mergeCell ref="B23:B25"/>
    <mergeCell ref="C23:E23"/>
    <mergeCell ref="F23:H23"/>
    <mergeCell ref="C25:D25"/>
    <mergeCell ref="F25:G25"/>
    <mergeCell ref="AG5:AI5"/>
    <mergeCell ref="AH6:AI6"/>
    <mergeCell ref="AG7:AH7"/>
    <mergeCell ref="Y6:Z6"/>
    <mergeCell ref="V6:W6"/>
    <mergeCell ref="AD5:AF5"/>
    <mergeCell ref="AE6:AF6"/>
    <mergeCell ref="AA5:AC5"/>
    <mergeCell ref="AB6:AC6"/>
    <mergeCell ref="AA7:AB7"/>
    <mergeCell ref="AD7:AE7"/>
    <mergeCell ref="O5:Q5"/>
    <mergeCell ref="R5:T5"/>
    <mergeCell ref="U5:W5"/>
    <mergeCell ref="X5:Z5"/>
    <mergeCell ref="O7:P7"/>
    <mergeCell ref="R7:S7"/>
    <mergeCell ref="S6:T6"/>
    <mergeCell ref="P6:Q6"/>
    <mergeCell ref="U7:V7"/>
    <mergeCell ref="X7:Y7"/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1" operator="between" id="{9C312F1E-979D-47BB-91E9-4BC3FB8F448F}">
            <xm:f>Sheet1!$D$4</xm:f>
            <xm:f>Sheet1!$E$4</xm:f>
            <x14:dxf>
              <numFmt numFmtId="173" formatCode="&quot;&lt; 1&quot;"/>
            </x14:dxf>
          </x14:cfRule>
          <xm:sqref>A1:XFD8 A21:XFD26 A9:B20 AJ9:XFD20 A39:XFD44 A27:B38 I27:XFD38 A75:XFD80 A63:B74 I63:XFD74 A93:XFD98 A81:B92 I81:XFD92 A111:XFD116 A99:B110 I99:XFD110 A129:XFD1048576 A117:B128 F117:XFD128 A57:XFD62 A45:B56 I45:XFD56</xm:sqref>
        </x14:conditionalFormatting>
        <x14:conditionalFormatting xmlns:xm="http://schemas.microsoft.com/office/excel/2006/main">
          <x14:cfRule type="expression" priority="68" id="{926298AA-D893-41B5-8D63-B4D9DEEDE701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A180EE68-DD7E-46FA-9488-29A92DF42E0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FA5D6E6F-04F8-4F71-BAE8-1D8C018A334E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63B3266A-0A7E-4D66-AD67-58644EEE3424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6C6A3D2E-0D91-4883-A903-8292889E5550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39" operator="between" id="{DA17C51E-8773-4EDF-A832-6DF769E6B68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38" id="{A98F00AB-EF56-459B-BB2D-9505D7D070BD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37" operator="between" id="{A5E185DA-C3FF-46BA-AC3B-8C002AA4B602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36" id="{518AF84B-5388-4DBA-8B67-56519F529017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35" operator="between" id="{72DC22FE-C340-4AAB-96E0-2A23EBDFF8AA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34" id="{3A5FB935-943C-45EF-8815-4ADE5382B6A8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33" operator="between" id="{1638B6CF-9C87-4BBF-8F17-FF3EE10F0CAC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32" id="{F4F76563-AF8B-4558-BFD4-5F04BAD69FD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31" operator="between" id="{46C5D485-DBAB-4B4B-8B1A-12341F8A917F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30" id="{16C8103A-47B7-4A44-B57E-6283AB1EAC9E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29" operator="between" id="{AA7FB73B-F562-4A8D-B7AD-4DCC7DAC4FB3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28" id="{AE9AAC1E-1ACF-4EC2-914B-0782B7586043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27" operator="between" id="{AB964D96-9CAF-49B0-B873-58DA186B9475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26" id="{888BEC75-F8BE-4469-8AFC-141E46BD5029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25" operator="between" id="{09AB2906-CC45-42FE-BC6D-F56EE45F9C16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4" id="{B1534DF9-2452-4CCC-B71D-2081551EEB5C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23" operator="between" id="{56EB6E7C-DF23-4731-B419-212180ECA0BE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22" id="{7CF6B4B5-C7FF-4918-9418-0781F0EADB0B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21" operator="between" id="{837342A0-FDAF-444A-A30D-010F229A43C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0" id="{B552A740-415D-49D9-91FD-0DA3999EE2E9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9" operator="between" id="{BA552E32-22B8-4EDE-8B76-8987549904A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  <x14:conditionalFormatting xmlns:xm="http://schemas.microsoft.com/office/excel/2006/main">
          <x14:cfRule type="expression" priority="18" id="{91A6CF00-3569-4CAD-98ED-D6176F0A9B9A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17" operator="between" id="{AD4A5E07-1A60-41F4-AA3D-34878864BFC6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16" id="{B5A6B788-1820-449B-B9A0-DC7D8B6E0ECC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15" operator="between" id="{377174DB-D80D-40CF-B8B8-F856D2B70EA8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14" id="{1C48200F-C45D-40C7-B973-55835617AEE9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13" operator="between" id="{CAA90295-6E99-45F6-B82F-26E83A120249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12" id="{4E228D56-77E6-4F73-AE7A-C79AF1ABB87B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11" operator="between" id="{D11A9F8C-BA8C-4FE1-A1F6-B506A41F3913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10" id="{197F6C5A-09E5-4D12-8EF4-8E34461DF429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9" operator="between" id="{F84EAC31-F770-4D69-9825-26E1FD967B14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8" id="{D645236D-1FF5-4B2A-B9C5-70B49D91C1CB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7" operator="between" id="{29985F9A-D597-4A76-A1A7-B91414822DBC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6" id="{C6A6D0DB-9727-47F1-B6FF-D809CCB87F79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5" operator="between" id="{46FAB064-448D-4B5D-BBFA-5C345C490CA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4" id="{201E86E3-1DB4-4536-919D-E5C21F86E432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3" operator="between" id="{EDB48FA9-7489-4581-97FE-4A7A448CA72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" id="{0DFF1B0E-804B-49D3-8C86-A3954902FA7E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1" operator="between" id="{F438F65F-C278-4BEE-9360-D36AE7DE956C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686</v>
      </c>
    </row>
    <row r="3" spans="1:2" ht="18" x14ac:dyDescent="0.25">
      <c r="B3" s="319" t="str">
        <f>Index!$E$90</f>
        <v>Tree health - ash</v>
      </c>
    </row>
  </sheetData>
  <hyperlinks>
    <hyperlink ref="A1" location="Index!B90" display="Return to index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237</v>
      </c>
      <c r="C3" t="s">
        <v>398</v>
      </c>
    </row>
    <row r="5" spans="2:6" ht="15" customHeight="1" x14ac:dyDescent="0.2">
      <c r="B5" s="919" t="s">
        <v>268</v>
      </c>
      <c r="C5" s="88" t="s">
        <v>78</v>
      </c>
      <c r="D5" s="921" t="s">
        <v>79</v>
      </c>
      <c r="E5" s="921"/>
      <c r="F5" s="89" t="s">
        <v>80</v>
      </c>
    </row>
    <row r="6" spans="2:6" ht="30" customHeight="1" x14ac:dyDescent="0.2">
      <c r="B6" s="920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Yorkshire</v>
      </c>
      <c r="C7" s="91"/>
      <c r="D7" s="91"/>
      <c r="E7" s="18"/>
      <c r="F7" s="92"/>
    </row>
    <row r="8" spans="2:6" ht="15" customHeight="1" x14ac:dyDescent="0.2">
      <c r="B8" s="99" t="s">
        <v>335</v>
      </c>
      <c r="C8" s="649">
        <f>'Section 12 data'!$C$13</f>
        <v>5.3299999999999997E-3</v>
      </c>
      <c r="D8" s="650">
        <f>'Section 12 data'!$D$13</f>
        <v>1.09653</v>
      </c>
      <c r="E8" s="202">
        <f>'Section 12 data'!$E$13</f>
        <v>19.88</v>
      </c>
      <c r="F8" s="651">
        <f>SUM(C8,D8)</f>
        <v>1.1018600000000001</v>
      </c>
    </row>
    <row r="9" spans="2:6" ht="15" customHeight="1" x14ac:dyDescent="0.2">
      <c r="B9" s="100" t="s">
        <v>336</v>
      </c>
      <c r="C9" s="649">
        <f>'Section 12 data'!$C$14</f>
        <v>4.4800000000000005E-3</v>
      </c>
      <c r="D9" s="650">
        <f>'Section 12 data'!$D$14</f>
        <v>1.1283699999999999</v>
      </c>
      <c r="E9" s="202">
        <f>'Section 12 data'!$E$14</f>
        <v>19</v>
      </c>
      <c r="F9" s="651">
        <f t="shared" ref="F9:F15" si="0">SUM(C9,D9)</f>
        <v>1.1328499999999999</v>
      </c>
    </row>
    <row r="10" spans="2:6" ht="15" customHeight="1" x14ac:dyDescent="0.2">
      <c r="B10" s="99" t="s">
        <v>337</v>
      </c>
      <c r="C10" s="649">
        <f>'Section 12 data'!$C$15</f>
        <v>3.7870000000000008E-2</v>
      </c>
      <c r="D10" s="650">
        <f>'Section 12 data'!$D$15</f>
        <v>1.9477400000000002</v>
      </c>
      <c r="E10" s="202">
        <f>'Section 12 data'!$E$15</f>
        <v>17.520932658011084</v>
      </c>
      <c r="F10" s="651">
        <f t="shared" si="0"/>
        <v>1.9856100000000003</v>
      </c>
    </row>
    <row r="11" spans="2:6" ht="15" customHeight="1" x14ac:dyDescent="0.2">
      <c r="B11" s="99" t="s">
        <v>338</v>
      </c>
      <c r="C11" s="649">
        <f>'Section 12 data'!$C$16</f>
        <v>5.1980000000000005E-2</v>
      </c>
      <c r="D11" s="650">
        <f>'Section 12 data'!$D$16</f>
        <v>1.6804400000000002</v>
      </c>
      <c r="E11" s="202">
        <f>'Section 12 data'!$E$16</f>
        <v>18.740128342053357</v>
      </c>
      <c r="F11" s="651">
        <f t="shared" si="0"/>
        <v>1.7324200000000001</v>
      </c>
    </row>
    <row r="12" spans="2:6" ht="15" customHeight="1" x14ac:dyDescent="0.2">
      <c r="B12" s="99" t="s">
        <v>339</v>
      </c>
      <c r="C12" s="649">
        <f>'Section 12 data'!$C$17</f>
        <v>4.9970000000000001E-2</v>
      </c>
      <c r="D12" s="650">
        <f>'Section 12 data'!$D$17</f>
        <v>1.03881</v>
      </c>
      <c r="E12" s="202">
        <f>'Section 12 data'!$E$17</f>
        <v>22.48</v>
      </c>
      <c r="F12" s="651">
        <f t="shared" si="0"/>
        <v>1.0887800000000001</v>
      </c>
    </row>
    <row r="13" spans="2:6" ht="15" customHeight="1" x14ac:dyDescent="0.2">
      <c r="B13" s="99" t="s">
        <v>340</v>
      </c>
      <c r="C13" s="649">
        <f>'Section 12 data'!$C$18</f>
        <v>4.5600000000000002E-2</v>
      </c>
      <c r="D13" s="650">
        <f>'Section 12 data'!$D$18</f>
        <v>0.91503000000000001</v>
      </c>
      <c r="E13" s="202">
        <f>'Section 12 data'!$E$18</f>
        <v>26.79</v>
      </c>
      <c r="F13" s="651">
        <f t="shared" si="0"/>
        <v>0.96062999999999998</v>
      </c>
    </row>
    <row r="14" spans="2:6" ht="15" customHeight="1" x14ac:dyDescent="0.2">
      <c r="B14" s="99" t="s">
        <v>269</v>
      </c>
      <c r="C14" s="649">
        <f>'Section 12 data'!$C$19</f>
        <v>3.0800000000000003E-3</v>
      </c>
      <c r="D14" s="650">
        <f>'Section 12 data'!$D$19</f>
        <v>0.16256000000000001</v>
      </c>
      <c r="E14" s="202">
        <f>'Section 12 data'!$E$19</f>
        <v>60.756153043118822</v>
      </c>
      <c r="F14" s="651">
        <f t="shared" si="0"/>
        <v>0.16564000000000001</v>
      </c>
    </row>
    <row r="15" spans="2:6" ht="15" customHeight="1" x14ac:dyDescent="0.2">
      <c r="B15" s="101" t="s">
        <v>80</v>
      </c>
      <c r="C15" s="102">
        <f>'Section 12 data'!$C$8</f>
        <v>0.19833000000000001</v>
      </c>
      <c r="D15" s="102">
        <f>'Section 12 data'!$D$8</f>
        <v>7.9694799999999999</v>
      </c>
      <c r="E15" s="318">
        <f>'Section 12 data'!$E$8</f>
        <v>8.27</v>
      </c>
      <c r="F15" s="102">
        <f t="shared" si="0"/>
        <v>8.1678099999999993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906D4CA-F8BA-4D19-BEB0-CA5B6248F3FA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A197BFA-39C3-4361-BFF0-E6043DE449B8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X184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5"/>
      <c r="B3" s="799" t="s">
        <v>481</v>
      </c>
      <c r="C3" s="802"/>
      <c r="D3" s="802"/>
      <c r="E3" s="802"/>
      <c r="F3" s="803"/>
      <c r="H3" s="799" t="s">
        <v>481</v>
      </c>
      <c r="I3" s="800"/>
      <c r="J3" s="800"/>
      <c r="K3" s="800"/>
      <c r="L3" s="800"/>
      <c r="M3" s="800"/>
      <c r="N3" s="801"/>
      <c r="P3" s="799" t="s">
        <v>481</v>
      </c>
      <c r="Q3" s="802"/>
      <c r="R3" s="802"/>
      <c r="S3" s="802"/>
      <c r="T3" s="803"/>
    </row>
    <row r="4" spans="1:20" ht="13.5" thickBot="1" x14ac:dyDescent="0.25">
      <c r="A4" s="275"/>
      <c r="B4" s="283" t="s">
        <v>78</v>
      </c>
      <c r="C4" s="284" t="s">
        <v>380</v>
      </c>
      <c r="D4" s="284" t="s">
        <v>480</v>
      </c>
      <c r="E4" s="287" t="s">
        <v>478</v>
      </c>
      <c r="F4" s="285" t="s">
        <v>379</v>
      </c>
      <c r="H4" s="286" t="s">
        <v>309</v>
      </c>
      <c r="I4" s="287" t="s">
        <v>380</v>
      </c>
      <c r="J4" s="284" t="s">
        <v>480</v>
      </c>
      <c r="K4" s="287" t="s">
        <v>82</v>
      </c>
      <c r="L4" s="287" t="s">
        <v>310</v>
      </c>
      <c r="M4" s="287" t="s">
        <v>478</v>
      </c>
      <c r="N4" s="288" t="s">
        <v>379</v>
      </c>
      <c r="P4" s="283" t="s">
        <v>485</v>
      </c>
      <c r="Q4" s="284" t="s">
        <v>380</v>
      </c>
      <c r="R4" s="284" t="s">
        <v>480</v>
      </c>
      <c r="S4" s="287" t="s">
        <v>478</v>
      </c>
      <c r="T4" s="285" t="s">
        <v>379</v>
      </c>
    </row>
    <row r="5" spans="1:20" x14ac:dyDescent="0.2">
      <c r="A5" s="275"/>
      <c r="B5" s="301" t="s">
        <v>92</v>
      </c>
      <c r="C5" s="302">
        <v>2013</v>
      </c>
      <c r="D5" s="291">
        <v>2406.424</v>
      </c>
      <c r="E5" s="331"/>
      <c r="F5" s="339"/>
      <c r="G5" s="323"/>
      <c r="H5" s="334" t="s">
        <v>92</v>
      </c>
      <c r="I5" s="302">
        <v>2013</v>
      </c>
      <c r="J5" s="278">
        <v>5912.509</v>
      </c>
      <c r="K5" s="278">
        <v>6.2</v>
      </c>
      <c r="L5" s="291">
        <f t="shared" ref="L5:L15" si="0">(K5*J5)/100</f>
        <v>366.575558</v>
      </c>
      <c r="M5" s="331"/>
      <c r="N5" s="339"/>
      <c r="O5" s="323"/>
      <c r="P5" s="334" t="s">
        <v>92</v>
      </c>
      <c r="Q5" s="302">
        <v>2013</v>
      </c>
      <c r="R5" s="291">
        <f>D5+J5</f>
        <v>8318.9330000000009</v>
      </c>
      <c r="S5" s="331"/>
      <c r="T5" s="339"/>
    </row>
    <row r="6" spans="1:20" x14ac:dyDescent="0.2">
      <c r="A6" s="275"/>
      <c r="B6" s="289"/>
      <c r="C6" s="290">
        <v>2017</v>
      </c>
      <c r="D6" s="281">
        <v>2494.038</v>
      </c>
      <c r="E6" s="332"/>
      <c r="F6" s="340"/>
      <c r="G6" s="323"/>
      <c r="H6" s="335"/>
      <c r="I6" s="290">
        <v>2017</v>
      </c>
      <c r="J6" s="279">
        <v>5625.1850000000004</v>
      </c>
      <c r="K6" s="279">
        <v>6.38</v>
      </c>
      <c r="L6" s="281">
        <f t="shared" si="0"/>
        <v>358.88680299999999</v>
      </c>
      <c r="M6" s="332"/>
      <c r="N6" s="340"/>
      <c r="O6" s="323"/>
      <c r="P6" s="335"/>
      <c r="Q6" s="290">
        <v>2017</v>
      </c>
      <c r="R6" s="281">
        <f t="shared" ref="R6:R15" si="1">D6+J6</f>
        <v>8119.223</v>
      </c>
      <c r="S6" s="332"/>
      <c r="T6" s="340"/>
    </row>
    <row r="7" spans="1:20" x14ac:dyDescent="0.2">
      <c r="A7" s="275"/>
      <c r="B7" s="289"/>
      <c r="C7" s="290">
        <v>2022</v>
      </c>
      <c r="D7" s="281">
        <v>2550.1509999999998</v>
      </c>
      <c r="E7" s="332"/>
      <c r="F7" s="340"/>
      <c r="G7" s="323"/>
      <c r="H7" s="335"/>
      <c r="I7" s="290">
        <v>2022</v>
      </c>
      <c r="J7" s="279">
        <v>4894.7160000000003</v>
      </c>
      <c r="K7" s="279">
        <v>6.55</v>
      </c>
      <c r="L7" s="281">
        <f t="shared" si="0"/>
        <v>320.60389800000002</v>
      </c>
      <c r="M7" s="332"/>
      <c r="N7" s="340"/>
      <c r="O7" s="323"/>
      <c r="P7" s="335"/>
      <c r="Q7" s="290">
        <v>2022</v>
      </c>
      <c r="R7" s="281">
        <f t="shared" si="1"/>
        <v>7444.8670000000002</v>
      </c>
      <c r="S7" s="332"/>
      <c r="T7" s="340"/>
    </row>
    <row r="8" spans="1:20" x14ac:dyDescent="0.2">
      <c r="A8" s="275"/>
      <c r="B8" s="289"/>
      <c r="C8" s="290">
        <v>2027</v>
      </c>
      <c r="D8" s="281">
        <v>2514.09</v>
      </c>
      <c r="E8" s="332"/>
      <c r="F8" s="340"/>
      <c r="G8" s="323"/>
      <c r="H8" s="335"/>
      <c r="I8" s="290">
        <v>2027</v>
      </c>
      <c r="J8" s="279">
        <v>4220.1689999999999</v>
      </c>
      <c r="K8" s="279">
        <v>7.51</v>
      </c>
      <c r="L8" s="281">
        <f t="shared" si="0"/>
        <v>316.93469190000002</v>
      </c>
      <c r="M8" s="332"/>
      <c r="N8" s="340"/>
      <c r="O8" s="323"/>
      <c r="P8" s="335"/>
      <c r="Q8" s="290">
        <v>2027</v>
      </c>
      <c r="R8" s="281">
        <f t="shared" si="1"/>
        <v>6734.259</v>
      </c>
      <c r="S8" s="332"/>
      <c r="T8" s="340"/>
    </row>
    <row r="9" spans="1:20" x14ac:dyDescent="0.2">
      <c r="A9" s="275"/>
      <c r="B9" s="289"/>
      <c r="C9" s="290">
        <v>2032</v>
      </c>
      <c r="D9" s="281">
        <v>2562.8820000000001</v>
      </c>
      <c r="E9" s="332"/>
      <c r="F9" s="340"/>
      <c r="G9" s="323"/>
      <c r="H9" s="335"/>
      <c r="I9" s="290">
        <v>2032</v>
      </c>
      <c r="J9" s="279">
        <v>3298.8</v>
      </c>
      <c r="K9" s="279">
        <v>7.07</v>
      </c>
      <c r="L9" s="281">
        <f t="shared" si="0"/>
        <v>233.22516000000005</v>
      </c>
      <c r="M9" s="332"/>
      <c r="N9" s="340"/>
      <c r="O9" s="323"/>
      <c r="P9" s="335"/>
      <c r="Q9" s="290">
        <v>2032</v>
      </c>
      <c r="R9" s="281">
        <f t="shared" si="1"/>
        <v>5861.6820000000007</v>
      </c>
      <c r="S9" s="332"/>
      <c r="T9" s="340"/>
    </row>
    <row r="10" spans="1:20" x14ac:dyDescent="0.2">
      <c r="A10" s="275"/>
      <c r="B10" s="289"/>
      <c r="C10" s="290">
        <v>2037</v>
      </c>
      <c r="D10" s="281">
        <v>2553.596</v>
      </c>
      <c r="E10" s="332"/>
      <c r="F10" s="340"/>
      <c r="G10" s="323"/>
      <c r="H10" s="335"/>
      <c r="I10" s="290">
        <v>2037</v>
      </c>
      <c r="J10" s="279">
        <v>2868.3710000000001</v>
      </c>
      <c r="K10" s="279">
        <v>7.56</v>
      </c>
      <c r="L10" s="281">
        <f>(K10*J10)/100</f>
        <v>216.8488476</v>
      </c>
      <c r="M10" s="332"/>
      <c r="N10" s="340"/>
      <c r="O10" s="323"/>
      <c r="P10" s="335"/>
      <c r="Q10" s="290">
        <v>2037</v>
      </c>
      <c r="R10" s="281">
        <f>D10+J10</f>
        <v>5421.9670000000006</v>
      </c>
      <c r="S10" s="332"/>
      <c r="T10" s="340"/>
    </row>
    <row r="11" spans="1:20" x14ac:dyDescent="0.2">
      <c r="A11" s="275"/>
      <c r="B11" s="289"/>
      <c r="C11" s="290">
        <v>2042</v>
      </c>
      <c r="D11" s="281">
        <v>2652.34</v>
      </c>
      <c r="E11" s="332"/>
      <c r="F11" s="340"/>
      <c r="G11" s="323"/>
      <c r="H11" s="335"/>
      <c r="I11" s="290">
        <v>2042</v>
      </c>
      <c r="J11" s="279">
        <v>2582.489</v>
      </c>
      <c r="K11" s="279">
        <v>7.49</v>
      </c>
      <c r="L11" s="281">
        <f>(K11*J11)/100</f>
        <v>193.4284261</v>
      </c>
      <c r="M11" s="332"/>
      <c r="N11" s="340"/>
      <c r="O11" s="323"/>
      <c r="P11" s="335"/>
      <c r="Q11" s="290">
        <v>2042</v>
      </c>
      <c r="R11" s="281">
        <f>D11+J11</f>
        <v>5234.8289999999997</v>
      </c>
      <c r="S11" s="332"/>
      <c r="T11" s="340"/>
    </row>
    <row r="12" spans="1:20" x14ac:dyDescent="0.2">
      <c r="A12" s="275"/>
      <c r="B12" s="289"/>
      <c r="C12" s="290">
        <v>2047</v>
      </c>
      <c r="D12" s="281">
        <v>2832.2379999999998</v>
      </c>
      <c r="E12" s="332"/>
      <c r="F12" s="340"/>
      <c r="G12" s="323"/>
      <c r="H12" s="335"/>
      <c r="I12" s="290">
        <v>2047</v>
      </c>
      <c r="J12" s="279">
        <v>2538.145</v>
      </c>
      <c r="K12" s="279">
        <v>7.26</v>
      </c>
      <c r="L12" s="281">
        <f>(K12*J12)/100</f>
        <v>184.26932699999998</v>
      </c>
      <c r="M12" s="332"/>
      <c r="N12" s="340"/>
      <c r="O12" s="323"/>
      <c r="P12" s="335"/>
      <c r="Q12" s="290">
        <v>2047</v>
      </c>
      <c r="R12" s="281">
        <f>D12+J12</f>
        <v>5370.3829999999998</v>
      </c>
      <c r="S12" s="332"/>
      <c r="T12" s="340"/>
    </row>
    <row r="13" spans="1:20" x14ac:dyDescent="0.2">
      <c r="A13" s="275"/>
      <c r="B13" s="289"/>
      <c r="C13" s="290">
        <v>2052</v>
      </c>
      <c r="D13" s="281">
        <v>2993.953</v>
      </c>
      <c r="E13" s="332"/>
      <c r="F13" s="340"/>
      <c r="G13" s="323"/>
      <c r="H13" s="335"/>
      <c r="I13" s="290">
        <v>2052</v>
      </c>
      <c r="J13" s="279">
        <v>2623.134</v>
      </c>
      <c r="K13" s="279">
        <v>6.63</v>
      </c>
      <c r="L13" s="281">
        <f>(K13*J13)/100</f>
        <v>173.91378420000001</v>
      </c>
      <c r="M13" s="332"/>
      <c r="N13" s="340"/>
      <c r="O13" s="323"/>
      <c r="P13" s="335"/>
      <c r="Q13" s="290">
        <v>2052</v>
      </c>
      <c r="R13" s="281">
        <f>D13+J13</f>
        <v>5617.0869999999995</v>
      </c>
      <c r="S13" s="332"/>
      <c r="T13" s="340"/>
    </row>
    <row r="14" spans="1:20" x14ac:dyDescent="0.2">
      <c r="A14" s="275"/>
      <c r="B14" s="289"/>
      <c r="C14" s="290">
        <v>2057</v>
      </c>
      <c r="D14" s="281">
        <v>3296.1129999999998</v>
      </c>
      <c r="E14" s="332"/>
      <c r="F14" s="340"/>
      <c r="G14" s="323"/>
      <c r="H14" s="335"/>
      <c r="I14" s="290">
        <v>2057</v>
      </c>
      <c r="J14" s="279">
        <v>2951.2460000000001</v>
      </c>
      <c r="K14" s="279">
        <v>6.35</v>
      </c>
      <c r="L14" s="281">
        <f>(K14*J14)/100</f>
        <v>187.40412099999998</v>
      </c>
      <c r="M14" s="332"/>
      <c r="N14" s="340"/>
      <c r="O14" s="323"/>
      <c r="P14" s="335"/>
      <c r="Q14" s="290">
        <v>2057</v>
      </c>
      <c r="R14" s="281">
        <f>D14+J14</f>
        <v>6247.3590000000004</v>
      </c>
      <c r="S14" s="332"/>
      <c r="T14" s="340"/>
    </row>
    <row r="15" spans="1:20" ht="13.5" thickBot="1" x14ac:dyDescent="0.25">
      <c r="A15" s="275"/>
      <c r="B15" s="294"/>
      <c r="C15" s="295">
        <v>2062</v>
      </c>
      <c r="D15" s="296">
        <v>2892.64</v>
      </c>
      <c r="E15" s="333"/>
      <c r="F15" s="341"/>
      <c r="G15" s="323"/>
      <c r="H15" s="336"/>
      <c r="I15" s="295">
        <v>2062</v>
      </c>
      <c r="J15" s="337">
        <v>3327.2860000000001</v>
      </c>
      <c r="K15" s="337">
        <v>5.91</v>
      </c>
      <c r="L15" s="296">
        <f t="shared" si="0"/>
        <v>196.6426026</v>
      </c>
      <c r="M15" s="333"/>
      <c r="N15" s="341"/>
      <c r="O15" s="323"/>
      <c r="P15" s="336"/>
      <c r="Q15" s="295">
        <v>2062</v>
      </c>
      <c r="R15" s="296">
        <f t="shared" si="1"/>
        <v>6219.9259999999995</v>
      </c>
      <c r="S15" s="333"/>
      <c r="T15" s="341"/>
    </row>
    <row r="16" spans="1:20" x14ac:dyDescent="0.2">
      <c r="A16" s="275"/>
      <c r="B16" s="299"/>
      <c r="C16" s="300"/>
      <c r="D16" s="281"/>
      <c r="E16" s="281"/>
      <c r="F16" s="276"/>
      <c r="G16" s="323"/>
      <c r="H16" s="338"/>
      <c r="I16" s="300"/>
      <c r="J16" s="281"/>
      <c r="K16" s="281"/>
      <c r="L16" s="281"/>
      <c r="M16" s="281"/>
      <c r="N16" s="276"/>
      <c r="O16" s="323"/>
      <c r="P16" s="338"/>
      <c r="Q16" s="300"/>
      <c r="R16" s="281"/>
      <c r="S16" s="281"/>
      <c r="T16" s="276"/>
    </row>
    <row r="17" spans="1:20" ht="13.5" thickBot="1" x14ac:dyDescent="0.25"/>
    <row r="18" spans="1:20" x14ac:dyDescent="0.2">
      <c r="A18" s="275"/>
      <c r="B18" s="799" t="s">
        <v>482</v>
      </c>
      <c r="C18" s="804"/>
      <c r="D18" s="804"/>
      <c r="E18" s="804"/>
      <c r="F18" s="805"/>
      <c r="H18" s="799" t="s">
        <v>482</v>
      </c>
      <c r="I18" s="800"/>
      <c r="J18" s="800"/>
      <c r="K18" s="800"/>
      <c r="L18" s="800"/>
      <c r="M18" s="800"/>
      <c r="N18" s="801"/>
      <c r="P18" s="799" t="s">
        <v>482</v>
      </c>
      <c r="Q18" s="804"/>
      <c r="R18" s="804"/>
      <c r="S18" s="804"/>
      <c r="T18" s="805"/>
    </row>
    <row r="19" spans="1:20" ht="13.5" thickBot="1" x14ac:dyDescent="0.25">
      <c r="A19" s="275"/>
      <c r="B19" s="283" t="s">
        <v>78</v>
      </c>
      <c r="C19" s="284" t="s">
        <v>479</v>
      </c>
      <c r="D19" s="284" t="s">
        <v>378</v>
      </c>
      <c r="E19" s="287" t="s">
        <v>478</v>
      </c>
      <c r="F19" s="285" t="s">
        <v>379</v>
      </c>
      <c r="H19" s="286" t="s">
        <v>309</v>
      </c>
      <c r="I19" s="284" t="s">
        <v>479</v>
      </c>
      <c r="J19" s="284" t="s">
        <v>378</v>
      </c>
      <c r="K19" s="287" t="s">
        <v>82</v>
      </c>
      <c r="L19" s="287" t="s">
        <v>310</v>
      </c>
      <c r="M19" s="287" t="s">
        <v>478</v>
      </c>
      <c r="N19" s="288" t="s">
        <v>379</v>
      </c>
      <c r="P19" s="283" t="s">
        <v>485</v>
      </c>
      <c r="Q19" s="284" t="s">
        <v>479</v>
      </c>
      <c r="R19" s="284" t="s">
        <v>378</v>
      </c>
      <c r="S19" s="287" t="s">
        <v>478</v>
      </c>
      <c r="T19" s="285" t="s">
        <v>379</v>
      </c>
    </row>
    <row r="20" spans="1:20" x14ac:dyDescent="0.2">
      <c r="A20" s="275"/>
      <c r="B20" s="301" t="s">
        <v>92</v>
      </c>
      <c r="C20" s="302" t="s">
        <v>332</v>
      </c>
      <c r="D20" s="291">
        <v>2435.145</v>
      </c>
      <c r="E20" s="293">
        <v>4</v>
      </c>
      <c r="F20" s="329">
        <f>D20*E20</f>
        <v>9740.58</v>
      </c>
      <c r="H20" s="301" t="s">
        <v>92</v>
      </c>
      <c r="I20" s="302" t="s">
        <v>332</v>
      </c>
      <c r="J20" s="292">
        <v>5630.8630000000003</v>
      </c>
      <c r="K20" s="292">
        <v>6.3</v>
      </c>
      <c r="L20" s="293">
        <f t="shared" ref="L20:L30" si="2">(K20*J20)/100</f>
        <v>354.74436900000001</v>
      </c>
      <c r="M20" s="293">
        <v>4</v>
      </c>
      <c r="N20" s="329">
        <f>J20*M20</f>
        <v>22523.452000000001</v>
      </c>
      <c r="P20" s="301" t="s">
        <v>92</v>
      </c>
      <c r="Q20" s="302" t="s">
        <v>332</v>
      </c>
      <c r="R20" s="291">
        <f>D20+J20</f>
        <v>8066.0079999999998</v>
      </c>
      <c r="S20" s="293">
        <v>4</v>
      </c>
      <c r="T20" s="329">
        <f>R20*S20</f>
        <v>32264.031999999999</v>
      </c>
    </row>
    <row r="21" spans="1:20" x14ac:dyDescent="0.2">
      <c r="A21" s="275"/>
      <c r="B21" s="289"/>
      <c r="C21" s="290" t="s">
        <v>223</v>
      </c>
      <c r="D21" s="281">
        <v>2596.8040000000001</v>
      </c>
      <c r="E21" s="282">
        <v>5</v>
      </c>
      <c r="F21" s="280">
        <f t="shared" ref="F21:F30" si="3">D21*E21</f>
        <v>12984.02</v>
      </c>
      <c r="H21" s="289"/>
      <c r="I21" s="290" t="s">
        <v>223</v>
      </c>
      <c r="J21" s="277">
        <v>5230.9960000000001</v>
      </c>
      <c r="K21" s="277">
        <v>6.06</v>
      </c>
      <c r="L21" s="282">
        <f t="shared" si="2"/>
        <v>316.99835759999996</v>
      </c>
      <c r="M21" s="282">
        <v>5</v>
      </c>
      <c r="N21" s="280">
        <f t="shared" ref="N21:N30" si="4">J21*M21</f>
        <v>26154.98</v>
      </c>
      <c r="P21" s="289"/>
      <c r="Q21" s="290" t="s">
        <v>223</v>
      </c>
      <c r="R21" s="281">
        <f t="shared" ref="R21:R30" si="5">D21+J21</f>
        <v>7827.8</v>
      </c>
      <c r="S21" s="282">
        <v>5</v>
      </c>
      <c r="T21" s="280">
        <f t="shared" ref="T21:T30" si="6">R21*S21</f>
        <v>39139</v>
      </c>
    </row>
    <row r="22" spans="1:20" x14ac:dyDescent="0.2">
      <c r="A22" s="275"/>
      <c r="B22" s="289"/>
      <c r="C22" s="290" t="s">
        <v>226</v>
      </c>
      <c r="D22" s="281">
        <v>2600.5700000000002</v>
      </c>
      <c r="E22" s="282">
        <v>5</v>
      </c>
      <c r="F22" s="280">
        <f t="shared" si="3"/>
        <v>13002.85</v>
      </c>
      <c r="H22" s="289"/>
      <c r="I22" s="290" t="s">
        <v>226</v>
      </c>
      <c r="J22" s="277">
        <v>4568.3580000000002</v>
      </c>
      <c r="K22" s="277">
        <v>6.8</v>
      </c>
      <c r="L22" s="282">
        <f t="shared" si="2"/>
        <v>310.64834400000001</v>
      </c>
      <c r="M22" s="282">
        <v>5</v>
      </c>
      <c r="N22" s="280">
        <f t="shared" si="4"/>
        <v>22841.79</v>
      </c>
      <c r="P22" s="289"/>
      <c r="Q22" s="290" t="s">
        <v>226</v>
      </c>
      <c r="R22" s="281">
        <f t="shared" si="5"/>
        <v>7168.9279999999999</v>
      </c>
      <c r="S22" s="282">
        <v>5</v>
      </c>
      <c r="T22" s="280">
        <f t="shared" si="6"/>
        <v>35844.639999999999</v>
      </c>
    </row>
    <row r="23" spans="1:20" x14ac:dyDescent="0.2">
      <c r="A23" s="275"/>
      <c r="B23" s="289"/>
      <c r="C23" s="290" t="s">
        <v>227</v>
      </c>
      <c r="D23" s="281">
        <v>2624.279</v>
      </c>
      <c r="E23" s="282">
        <v>5</v>
      </c>
      <c r="F23" s="280">
        <f t="shared" si="3"/>
        <v>13121.395</v>
      </c>
      <c r="H23" s="289"/>
      <c r="I23" s="290" t="s">
        <v>227</v>
      </c>
      <c r="J23" s="277">
        <v>3692.4720000000002</v>
      </c>
      <c r="K23" s="277">
        <v>6.68</v>
      </c>
      <c r="L23" s="282">
        <f t="shared" si="2"/>
        <v>246.65712960000002</v>
      </c>
      <c r="M23" s="282">
        <v>5</v>
      </c>
      <c r="N23" s="280">
        <f t="shared" si="4"/>
        <v>18462.36</v>
      </c>
      <c r="P23" s="289"/>
      <c r="Q23" s="290" t="s">
        <v>227</v>
      </c>
      <c r="R23" s="281">
        <f t="shared" si="5"/>
        <v>6316.7510000000002</v>
      </c>
      <c r="S23" s="282">
        <v>5</v>
      </c>
      <c r="T23" s="280">
        <f t="shared" si="6"/>
        <v>31583.755000000001</v>
      </c>
    </row>
    <row r="24" spans="1:20" x14ac:dyDescent="0.2">
      <c r="A24" s="275"/>
      <c r="B24" s="289"/>
      <c r="C24" s="290" t="s">
        <v>228</v>
      </c>
      <c r="D24" s="281">
        <v>2666.6930000000002</v>
      </c>
      <c r="E24" s="282">
        <v>5</v>
      </c>
      <c r="F24" s="280">
        <f t="shared" si="3"/>
        <v>13333.465</v>
      </c>
      <c r="H24" s="289"/>
      <c r="I24" s="290" t="s">
        <v>228</v>
      </c>
      <c r="J24" s="277">
        <v>3053.9250000000002</v>
      </c>
      <c r="K24" s="277">
        <v>7.04</v>
      </c>
      <c r="L24" s="282">
        <f t="shared" si="2"/>
        <v>214.99632000000003</v>
      </c>
      <c r="M24" s="282">
        <v>5</v>
      </c>
      <c r="N24" s="280">
        <f t="shared" si="4"/>
        <v>15269.625</v>
      </c>
      <c r="P24" s="289"/>
      <c r="Q24" s="290" t="s">
        <v>228</v>
      </c>
      <c r="R24" s="281">
        <f t="shared" si="5"/>
        <v>5720.6180000000004</v>
      </c>
      <c r="S24" s="282">
        <v>5</v>
      </c>
      <c r="T24" s="280">
        <f t="shared" si="6"/>
        <v>28603.090000000004</v>
      </c>
    </row>
    <row r="25" spans="1:20" x14ac:dyDescent="0.2">
      <c r="A25" s="275"/>
      <c r="B25" s="289"/>
      <c r="C25" s="290" t="s">
        <v>229</v>
      </c>
      <c r="D25" s="281">
        <v>2704.9110000000001</v>
      </c>
      <c r="E25" s="282">
        <v>5</v>
      </c>
      <c r="F25" s="280">
        <f>D25*E25</f>
        <v>13524.555</v>
      </c>
      <c r="H25" s="289"/>
      <c r="I25" s="290" t="s">
        <v>229</v>
      </c>
      <c r="J25" s="277">
        <v>2752.4690000000001</v>
      </c>
      <c r="K25" s="277">
        <v>7.19</v>
      </c>
      <c r="L25" s="282">
        <f>(K25*J25)/100</f>
        <v>197.9025211</v>
      </c>
      <c r="M25" s="282">
        <v>5</v>
      </c>
      <c r="N25" s="280">
        <f>J25*M25</f>
        <v>13762.345000000001</v>
      </c>
      <c r="P25" s="289"/>
      <c r="Q25" s="290" t="s">
        <v>229</v>
      </c>
      <c r="R25" s="281">
        <f>D25+J25</f>
        <v>5457.38</v>
      </c>
      <c r="S25" s="282">
        <v>5</v>
      </c>
      <c r="T25" s="280">
        <f>R25*S25</f>
        <v>27286.9</v>
      </c>
    </row>
    <row r="26" spans="1:20" x14ac:dyDescent="0.2">
      <c r="A26" s="275"/>
      <c r="B26" s="289"/>
      <c r="C26" s="290" t="s">
        <v>333</v>
      </c>
      <c r="D26" s="281">
        <v>2799.3040000000001</v>
      </c>
      <c r="E26" s="282">
        <v>5</v>
      </c>
      <c r="F26" s="280">
        <f>D26*E26</f>
        <v>13996.52</v>
      </c>
      <c r="H26" s="289"/>
      <c r="I26" s="290" t="s">
        <v>333</v>
      </c>
      <c r="J26" s="277">
        <v>2493.9920000000002</v>
      </c>
      <c r="K26" s="277">
        <v>7.19</v>
      </c>
      <c r="L26" s="282">
        <f>(K26*J26)/100</f>
        <v>179.31802480000002</v>
      </c>
      <c r="M26" s="282">
        <v>5</v>
      </c>
      <c r="N26" s="280">
        <f>J26*M26</f>
        <v>12469.960000000001</v>
      </c>
      <c r="P26" s="289"/>
      <c r="Q26" s="290" t="s">
        <v>333</v>
      </c>
      <c r="R26" s="281">
        <f>D26+J26</f>
        <v>5293.2960000000003</v>
      </c>
      <c r="S26" s="282">
        <v>5</v>
      </c>
      <c r="T26" s="280">
        <f>R26*S26</f>
        <v>26466.480000000003</v>
      </c>
    </row>
    <row r="27" spans="1:20" x14ac:dyDescent="0.2">
      <c r="A27" s="275"/>
      <c r="B27" s="289"/>
      <c r="C27" s="290" t="s">
        <v>334</v>
      </c>
      <c r="D27" s="281">
        <v>2992.9740000000002</v>
      </c>
      <c r="E27" s="282">
        <v>5</v>
      </c>
      <c r="F27" s="280">
        <f>D27*E27</f>
        <v>14964.87</v>
      </c>
      <c r="H27" s="289"/>
      <c r="I27" s="290" t="s">
        <v>334</v>
      </c>
      <c r="J27" s="277">
        <v>2569.7689999999998</v>
      </c>
      <c r="K27" s="277">
        <v>6.56</v>
      </c>
      <c r="L27" s="282">
        <f>(K27*J27)/100</f>
        <v>168.57684639999997</v>
      </c>
      <c r="M27" s="282">
        <v>5</v>
      </c>
      <c r="N27" s="280">
        <f>J27*M27</f>
        <v>12848.844999999999</v>
      </c>
      <c r="P27" s="289"/>
      <c r="Q27" s="290" t="s">
        <v>334</v>
      </c>
      <c r="R27" s="281">
        <f>D27+J27</f>
        <v>5562.7430000000004</v>
      </c>
      <c r="S27" s="282">
        <v>5</v>
      </c>
      <c r="T27" s="280">
        <f>R27*S27</f>
        <v>27813.715000000004</v>
      </c>
    </row>
    <row r="28" spans="1:20" x14ac:dyDescent="0.2">
      <c r="A28" s="275"/>
      <c r="B28" s="289"/>
      <c r="C28" s="290" t="s">
        <v>232</v>
      </c>
      <c r="D28" s="281">
        <v>3183.4160000000002</v>
      </c>
      <c r="E28" s="282">
        <v>5</v>
      </c>
      <c r="F28" s="280">
        <f>D28*E28</f>
        <v>15917.080000000002</v>
      </c>
      <c r="H28" s="289"/>
      <c r="I28" s="290" t="s">
        <v>232</v>
      </c>
      <c r="J28" s="277">
        <v>2797.2629999999999</v>
      </c>
      <c r="K28" s="277">
        <v>6.44</v>
      </c>
      <c r="L28" s="282">
        <f>(K28*J28)/100</f>
        <v>180.1437372</v>
      </c>
      <c r="M28" s="282">
        <v>5</v>
      </c>
      <c r="N28" s="280">
        <f>J28*M28</f>
        <v>13986.314999999999</v>
      </c>
      <c r="P28" s="289"/>
      <c r="Q28" s="290" t="s">
        <v>232</v>
      </c>
      <c r="R28" s="281">
        <f>D28+J28</f>
        <v>5980.6790000000001</v>
      </c>
      <c r="S28" s="282">
        <v>5</v>
      </c>
      <c r="T28" s="280">
        <f>R28*S28</f>
        <v>29903.395</v>
      </c>
    </row>
    <row r="29" spans="1:20" x14ac:dyDescent="0.2">
      <c r="A29" s="275"/>
      <c r="B29" s="289"/>
      <c r="C29" s="290" t="s">
        <v>233</v>
      </c>
      <c r="D29" s="281">
        <v>3204.2130000000002</v>
      </c>
      <c r="E29" s="282">
        <v>5</v>
      </c>
      <c r="F29" s="280">
        <f>D29*E29</f>
        <v>16021.065000000001</v>
      </c>
      <c r="H29" s="289"/>
      <c r="I29" s="290" t="s">
        <v>233</v>
      </c>
      <c r="J29" s="277">
        <v>3128.0790000000002</v>
      </c>
      <c r="K29" s="277">
        <v>6.02</v>
      </c>
      <c r="L29" s="282">
        <f>(K29*J29)/100</f>
        <v>188.3103558</v>
      </c>
      <c r="M29" s="282">
        <v>5</v>
      </c>
      <c r="N29" s="280">
        <f>J29*M29</f>
        <v>15640.395</v>
      </c>
      <c r="P29" s="289"/>
      <c r="Q29" s="290" t="s">
        <v>233</v>
      </c>
      <c r="R29" s="281">
        <f>D29+J29</f>
        <v>6332.2920000000004</v>
      </c>
      <c r="S29" s="282">
        <v>5</v>
      </c>
      <c r="T29" s="280">
        <f>R29*S29</f>
        <v>31661.460000000003</v>
      </c>
    </row>
    <row r="30" spans="1:20" ht="13.5" thickBot="1" x14ac:dyDescent="0.25">
      <c r="A30" s="275"/>
      <c r="B30" s="294"/>
      <c r="C30" s="295" t="s">
        <v>234</v>
      </c>
      <c r="D30" s="296">
        <v>3063.8130000000001</v>
      </c>
      <c r="E30" s="298">
        <v>5</v>
      </c>
      <c r="F30" s="330">
        <f t="shared" si="3"/>
        <v>15319.065000000001</v>
      </c>
      <c r="H30" s="294"/>
      <c r="I30" s="295" t="s">
        <v>234</v>
      </c>
      <c r="J30" s="297">
        <v>3636.2280000000001</v>
      </c>
      <c r="K30" s="297">
        <v>5.54</v>
      </c>
      <c r="L30" s="298">
        <f t="shared" si="2"/>
        <v>201.44703120000003</v>
      </c>
      <c r="M30" s="298">
        <v>5</v>
      </c>
      <c r="N30" s="330">
        <f t="shared" si="4"/>
        <v>18181.14</v>
      </c>
      <c r="P30" s="294"/>
      <c r="Q30" s="295" t="s">
        <v>234</v>
      </c>
      <c r="R30" s="296">
        <f t="shared" si="5"/>
        <v>6700.0410000000002</v>
      </c>
      <c r="S30" s="298">
        <v>5</v>
      </c>
      <c r="T30" s="330">
        <f t="shared" si="6"/>
        <v>33500.205000000002</v>
      </c>
    </row>
    <row r="31" spans="1:20" x14ac:dyDescent="0.2">
      <c r="A31" s="275"/>
      <c r="B31" s="299"/>
      <c r="C31" s="300"/>
      <c r="D31" s="281"/>
      <c r="E31" s="282"/>
      <c r="F31" s="276"/>
      <c r="H31" s="299"/>
      <c r="I31" s="300"/>
      <c r="J31" s="282"/>
      <c r="K31" s="282"/>
      <c r="L31" s="282"/>
      <c r="M31" s="282"/>
      <c r="N31" s="276"/>
      <c r="P31" s="299"/>
      <c r="Q31" s="300"/>
      <c r="R31" s="281"/>
      <c r="S31" s="282"/>
      <c r="T31" s="276"/>
    </row>
    <row r="32" spans="1:20" ht="13.5" thickBot="1" x14ac:dyDescent="0.25"/>
    <row r="33" spans="1:20" x14ac:dyDescent="0.2">
      <c r="A33" s="275"/>
      <c r="B33" s="799" t="s">
        <v>483</v>
      </c>
      <c r="C33" s="802"/>
      <c r="D33" s="802"/>
      <c r="E33" s="802"/>
      <c r="F33" s="803"/>
      <c r="H33" s="799" t="s">
        <v>483</v>
      </c>
      <c r="I33" s="800"/>
      <c r="J33" s="800"/>
      <c r="K33" s="800"/>
      <c r="L33" s="800"/>
      <c r="M33" s="800"/>
      <c r="N33" s="801"/>
      <c r="P33" s="799" t="s">
        <v>483</v>
      </c>
      <c r="Q33" s="802"/>
      <c r="R33" s="802"/>
      <c r="S33" s="802"/>
      <c r="T33" s="803"/>
    </row>
    <row r="34" spans="1:20" ht="13.5" thickBot="1" x14ac:dyDescent="0.25">
      <c r="A34" s="275"/>
      <c r="B34" s="283" t="s">
        <v>78</v>
      </c>
      <c r="C34" s="284" t="s">
        <v>479</v>
      </c>
      <c r="D34" s="284" t="s">
        <v>378</v>
      </c>
      <c r="E34" s="287" t="s">
        <v>478</v>
      </c>
      <c r="F34" s="285" t="s">
        <v>379</v>
      </c>
      <c r="H34" s="286" t="s">
        <v>309</v>
      </c>
      <c r="I34" s="284" t="s">
        <v>479</v>
      </c>
      <c r="J34" s="284" t="s">
        <v>378</v>
      </c>
      <c r="K34" s="287" t="s">
        <v>82</v>
      </c>
      <c r="L34" s="287" t="s">
        <v>310</v>
      </c>
      <c r="M34" s="287" t="s">
        <v>478</v>
      </c>
      <c r="N34" s="288" t="s">
        <v>379</v>
      </c>
      <c r="P34" s="283" t="s">
        <v>485</v>
      </c>
      <c r="Q34" s="284" t="s">
        <v>479</v>
      </c>
      <c r="R34" s="284" t="s">
        <v>378</v>
      </c>
      <c r="S34" s="287" t="s">
        <v>478</v>
      </c>
      <c r="T34" s="285" t="s">
        <v>379</v>
      </c>
    </row>
    <row r="35" spans="1:20" x14ac:dyDescent="0.2">
      <c r="A35" s="275"/>
      <c r="B35" s="301" t="s">
        <v>92</v>
      </c>
      <c r="C35" s="302" t="s">
        <v>332</v>
      </c>
      <c r="D35" s="291">
        <v>97.088999999999999</v>
      </c>
      <c r="E35" s="293">
        <v>4</v>
      </c>
      <c r="F35" s="329">
        <f>D35*E35</f>
        <v>388.35599999999999</v>
      </c>
      <c r="H35" s="301" t="s">
        <v>92</v>
      </c>
      <c r="I35" s="302" t="s">
        <v>332</v>
      </c>
      <c r="J35" s="292">
        <v>201.416</v>
      </c>
      <c r="K35" s="292">
        <v>5.78</v>
      </c>
      <c r="L35" s="293">
        <f t="shared" ref="L35:L45" si="7">(K35*J35)/100</f>
        <v>11.641844800000001</v>
      </c>
      <c r="M35" s="293">
        <v>4</v>
      </c>
      <c r="N35" s="329">
        <f>J35*M35</f>
        <v>805.66399999999999</v>
      </c>
      <c r="P35" s="301" t="s">
        <v>92</v>
      </c>
      <c r="Q35" s="302" t="s">
        <v>332</v>
      </c>
      <c r="R35" s="291">
        <f>D35+J35</f>
        <v>298.505</v>
      </c>
      <c r="S35" s="293">
        <v>4</v>
      </c>
      <c r="T35" s="329">
        <f>R35*S35</f>
        <v>1194.02</v>
      </c>
    </row>
    <row r="36" spans="1:20" x14ac:dyDescent="0.2">
      <c r="A36" s="275"/>
      <c r="B36" s="289"/>
      <c r="C36" s="290" t="s">
        <v>223</v>
      </c>
      <c r="D36" s="281">
        <v>116.971</v>
      </c>
      <c r="E36" s="282">
        <v>5</v>
      </c>
      <c r="F36" s="280">
        <f t="shared" ref="F36:F45" si="8">D36*E36</f>
        <v>584.85500000000002</v>
      </c>
      <c r="H36" s="289"/>
      <c r="I36" s="290" t="s">
        <v>223</v>
      </c>
      <c r="J36" s="277">
        <v>185.56100000000001</v>
      </c>
      <c r="K36" s="277">
        <v>5.83</v>
      </c>
      <c r="L36" s="282">
        <f t="shared" si="7"/>
        <v>10.818206300000002</v>
      </c>
      <c r="M36" s="282">
        <v>5</v>
      </c>
      <c r="N36" s="280">
        <f t="shared" ref="N36:N45" si="9">J36*M36</f>
        <v>927.80500000000006</v>
      </c>
      <c r="P36" s="289"/>
      <c r="Q36" s="290" t="s">
        <v>223</v>
      </c>
      <c r="R36" s="281">
        <f t="shared" ref="R36:R45" si="10">D36+J36</f>
        <v>302.53200000000004</v>
      </c>
      <c r="S36" s="282">
        <v>5</v>
      </c>
      <c r="T36" s="280">
        <f t="shared" ref="T36:T45" si="11">R36*S36</f>
        <v>1512.6600000000003</v>
      </c>
    </row>
    <row r="37" spans="1:20" x14ac:dyDescent="0.2">
      <c r="A37" s="275"/>
      <c r="B37" s="289"/>
      <c r="C37" s="290" t="s">
        <v>226</v>
      </c>
      <c r="D37" s="281">
        <v>109.52200000000001</v>
      </c>
      <c r="E37" s="282">
        <v>5</v>
      </c>
      <c r="F37" s="280">
        <f t="shared" si="8"/>
        <v>547.61</v>
      </c>
      <c r="H37" s="289"/>
      <c r="I37" s="290" t="s">
        <v>226</v>
      </c>
      <c r="J37" s="277">
        <v>162.881</v>
      </c>
      <c r="K37" s="277">
        <v>6.26</v>
      </c>
      <c r="L37" s="282">
        <f t="shared" si="7"/>
        <v>10.196350599999999</v>
      </c>
      <c r="M37" s="282">
        <v>5</v>
      </c>
      <c r="N37" s="280">
        <f t="shared" si="9"/>
        <v>814.40499999999997</v>
      </c>
      <c r="P37" s="289"/>
      <c r="Q37" s="290" t="s">
        <v>226</v>
      </c>
      <c r="R37" s="281">
        <f t="shared" si="10"/>
        <v>272.40300000000002</v>
      </c>
      <c r="S37" s="282">
        <v>5</v>
      </c>
      <c r="T37" s="280">
        <f t="shared" si="11"/>
        <v>1362.0150000000001</v>
      </c>
    </row>
    <row r="38" spans="1:20" x14ac:dyDescent="0.2">
      <c r="A38" s="275"/>
      <c r="B38" s="289"/>
      <c r="C38" s="290" t="s">
        <v>227</v>
      </c>
      <c r="D38" s="281">
        <v>109.864</v>
      </c>
      <c r="E38" s="282">
        <v>5</v>
      </c>
      <c r="F38" s="280">
        <f t="shared" si="8"/>
        <v>549.32000000000005</v>
      </c>
      <c r="H38" s="289"/>
      <c r="I38" s="290" t="s">
        <v>227</v>
      </c>
      <c r="J38" s="277">
        <v>145.10900000000001</v>
      </c>
      <c r="K38" s="277">
        <v>6.52</v>
      </c>
      <c r="L38" s="282">
        <f t="shared" si="7"/>
        <v>9.4611067999999996</v>
      </c>
      <c r="M38" s="282">
        <v>5</v>
      </c>
      <c r="N38" s="280">
        <f t="shared" si="9"/>
        <v>725.54500000000007</v>
      </c>
      <c r="P38" s="289"/>
      <c r="Q38" s="290" t="s">
        <v>227</v>
      </c>
      <c r="R38" s="281">
        <f t="shared" si="10"/>
        <v>254.97300000000001</v>
      </c>
      <c r="S38" s="282">
        <v>5</v>
      </c>
      <c r="T38" s="280">
        <f t="shared" si="11"/>
        <v>1274.865</v>
      </c>
    </row>
    <row r="39" spans="1:20" x14ac:dyDescent="0.2">
      <c r="A39" s="275"/>
      <c r="B39" s="289"/>
      <c r="C39" s="290" t="s">
        <v>228</v>
      </c>
      <c r="D39" s="281">
        <v>109.54600000000001</v>
      </c>
      <c r="E39" s="282">
        <v>5</v>
      </c>
      <c r="F39" s="280">
        <f t="shared" si="8"/>
        <v>547.73</v>
      </c>
      <c r="H39" s="289"/>
      <c r="I39" s="290" t="s">
        <v>228</v>
      </c>
      <c r="J39" s="277">
        <v>132.946</v>
      </c>
      <c r="K39" s="277">
        <v>6.7</v>
      </c>
      <c r="L39" s="282">
        <f t="shared" si="7"/>
        <v>8.9073820000000001</v>
      </c>
      <c r="M39" s="282">
        <v>5</v>
      </c>
      <c r="N39" s="280">
        <f t="shared" si="9"/>
        <v>664.73</v>
      </c>
      <c r="P39" s="289"/>
      <c r="Q39" s="290" t="s">
        <v>228</v>
      </c>
      <c r="R39" s="281">
        <f t="shared" si="10"/>
        <v>242.49200000000002</v>
      </c>
      <c r="S39" s="282">
        <v>5</v>
      </c>
      <c r="T39" s="280">
        <f t="shared" si="11"/>
        <v>1212.46</v>
      </c>
    </row>
    <row r="40" spans="1:20" x14ac:dyDescent="0.2">
      <c r="A40" s="275"/>
      <c r="B40" s="289"/>
      <c r="C40" s="290" t="s">
        <v>229</v>
      </c>
      <c r="D40" s="281">
        <v>113.589</v>
      </c>
      <c r="E40" s="282">
        <v>5</v>
      </c>
      <c r="F40" s="280">
        <f t="shared" si="8"/>
        <v>567.94499999999994</v>
      </c>
      <c r="H40" s="289"/>
      <c r="I40" s="290" t="s">
        <v>229</v>
      </c>
      <c r="J40" s="277">
        <v>144.755</v>
      </c>
      <c r="K40" s="277">
        <v>6.59</v>
      </c>
      <c r="L40" s="282">
        <f t="shared" si="7"/>
        <v>9.5393545</v>
      </c>
      <c r="M40" s="282">
        <v>5</v>
      </c>
      <c r="N40" s="280">
        <f t="shared" si="9"/>
        <v>723.77499999999998</v>
      </c>
      <c r="P40" s="289"/>
      <c r="Q40" s="290" t="s">
        <v>229</v>
      </c>
      <c r="R40" s="281">
        <f t="shared" si="10"/>
        <v>258.34399999999999</v>
      </c>
      <c r="S40" s="282">
        <v>5</v>
      </c>
      <c r="T40" s="280">
        <f t="shared" si="11"/>
        <v>1291.72</v>
      </c>
    </row>
    <row r="41" spans="1:20" x14ac:dyDescent="0.2">
      <c r="A41" s="275"/>
      <c r="B41" s="289"/>
      <c r="C41" s="290" t="s">
        <v>333</v>
      </c>
      <c r="D41" s="281">
        <v>116.45</v>
      </c>
      <c r="E41" s="282">
        <v>5</v>
      </c>
      <c r="F41" s="280">
        <f t="shared" si="8"/>
        <v>582.25</v>
      </c>
      <c r="H41" s="289"/>
      <c r="I41" s="290" t="s">
        <v>333</v>
      </c>
      <c r="J41" s="277">
        <v>161.499</v>
      </c>
      <c r="K41" s="277">
        <v>6.34</v>
      </c>
      <c r="L41" s="282">
        <f t="shared" si="7"/>
        <v>10.239036599999999</v>
      </c>
      <c r="M41" s="282">
        <v>5</v>
      </c>
      <c r="N41" s="280">
        <f t="shared" si="9"/>
        <v>807.495</v>
      </c>
      <c r="P41" s="289"/>
      <c r="Q41" s="290" t="s">
        <v>333</v>
      </c>
      <c r="R41" s="281">
        <f t="shared" si="10"/>
        <v>277.94900000000001</v>
      </c>
      <c r="S41" s="282">
        <v>5</v>
      </c>
      <c r="T41" s="280">
        <f t="shared" si="11"/>
        <v>1389.7450000000001</v>
      </c>
    </row>
    <row r="42" spans="1:20" x14ac:dyDescent="0.2">
      <c r="A42" s="275"/>
      <c r="B42" s="289"/>
      <c r="C42" s="290" t="s">
        <v>334</v>
      </c>
      <c r="D42" s="281">
        <v>122.20399999999999</v>
      </c>
      <c r="E42" s="282">
        <v>5</v>
      </c>
      <c r="F42" s="280">
        <f t="shared" si="8"/>
        <v>611.02</v>
      </c>
      <c r="H42" s="289"/>
      <c r="I42" s="290" t="s">
        <v>334</v>
      </c>
      <c r="J42" s="277">
        <v>188.24</v>
      </c>
      <c r="K42" s="277">
        <v>5.82</v>
      </c>
      <c r="L42" s="282">
        <f t="shared" si="7"/>
        <v>10.955568000000001</v>
      </c>
      <c r="M42" s="282">
        <v>5</v>
      </c>
      <c r="N42" s="280">
        <f t="shared" si="9"/>
        <v>941.2</v>
      </c>
      <c r="P42" s="289"/>
      <c r="Q42" s="290" t="s">
        <v>334</v>
      </c>
      <c r="R42" s="281">
        <f t="shared" si="10"/>
        <v>310.44400000000002</v>
      </c>
      <c r="S42" s="282">
        <v>5</v>
      </c>
      <c r="T42" s="280">
        <f t="shared" si="11"/>
        <v>1552.22</v>
      </c>
    </row>
    <row r="43" spans="1:20" x14ac:dyDescent="0.2">
      <c r="A43" s="275"/>
      <c r="B43" s="289"/>
      <c r="C43" s="290" t="s">
        <v>232</v>
      </c>
      <c r="D43" s="281">
        <v>126.351</v>
      </c>
      <c r="E43" s="282">
        <v>5</v>
      </c>
      <c r="F43" s="280">
        <f t="shared" si="8"/>
        <v>631.755</v>
      </c>
      <c r="H43" s="289"/>
      <c r="I43" s="290" t="s">
        <v>232</v>
      </c>
      <c r="J43" s="277">
        <v>207.89500000000001</v>
      </c>
      <c r="K43" s="277">
        <v>5.5</v>
      </c>
      <c r="L43" s="282">
        <f t="shared" si="7"/>
        <v>11.434225000000001</v>
      </c>
      <c r="M43" s="282">
        <v>5</v>
      </c>
      <c r="N43" s="280">
        <f t="shared" si="9"/>
        <v>1039.4750000000001</v>
      </c>
      <c r="P43" s="289"/>
      <c r="Q43" s="290" t="s">
        <v>232</v>
      </c>
      <c r="R43" s="281">
        <f t="shared" si="10"/>
        <v>334.24599999999998</v>
      </c>
      <c r="S43" s="282">
        <v>5</v>
      </c>
      <c r="T43" s="280">
        <f t="shared" si="11"/>
        <v>1671.23</v>
      </c>
    </row>
    <row r="44" spans="1:20" x14ac:dyDescent="0.2">
      <c r="A44" s="275"/>
      <c r="B44" s="289"/>
      <c r="C44" s="290" t="s">
        <v>233</v>
      </c>
      <c r="D44" s="281">
        <v>128.88900000000001</v>
      </c>
      <c r="E44" s="282">
        <v>5</v>
      </c>
      <c r="F44" s="280">
        <f t="shared" si="8"/>
        <v>644.44500000000005</v>
      </c>
      <c r="H44" s="289"/>
      <c r="I44" s="290" t="s">
        <v>233</v>
      </c>
      <c r="J44" s="277">
        <v>233.55500000000001</v>
      </c>
      <c r="K44" s="277">
        <v>4.99</v>
      </c>
      <c r="L44" s="282">
        <f t="shared" si="7"/>
        <v>11.6543945</v>
      </c>
      <c r="M44" s="282">
        <v>5</v>
      </c>
      <c r="N44" s="280">
        <f t="shared" si="9"/>
        <v>1167.7750000000001</v>
      </c>
      <c r="P44" s="289"/>
      <c r="Q44" s="290" t="s">
        <v>233</v>
      </c>
      <c r="R44" s="281">
        <f t="shared" si="10"/>
        <v>362.44400000000002</v>
      </c>
      <c r="S44" s="282">
        <v>5</v>
      </c>
      <c r="T44" s="280">
        <f t="shared" si="11"/>
        <v>1812.22</v>
      </c>
    </row>
    <row r="45" spans="1:20" ht="13.5" thickBot="1" x14ac:dyDescent="0.25">
      <c r="A45" s="275"/>
      <c r="B45" s="294"/>
      <c r="C45" s="295" t="s">
        <v>234</v>
      </c>
      <c r="D45" s="296">
        <v>122.28100000000001</v>
      </c>
      <c r="E45" s="298">
        <v>5</v>
      </c>
      <c r="F45" s="330">
        <f t="shared" si="8"/>
        <v>611.40499999999997</v>
      </c>
      <c r="H45" s="294"/>
      <c r="I45" s="295" t="s">
        <v>234</v>
      </c>
      <c r="J45" s="297">
        <v>248.20699999999999</v>
      </c>
      <c r="K45" s="297">
        <v>4.72</v>
      </c>
      <c r="L45" s="298">
        <f t="shared" si="7"/>
        <v>11.715370399999999</v>
      </c>
      <c r="M45" s="298">
        <v>5</v>
      </c>
      <c r="N45" s="330">
        <f t="shared" si="9"/>
        <v>1241.0349999999999</v>
      </c>
      <c r="P45" s="294"/>
      <c r="Q45" s="295" t="s">
        <v>234</v>
      </c>
      <c r="R45" s="296">
        <f t="shared" si="10"/>
        <v>370.488</v>
      </c>
      <c r="S45" s="298">
        <v>5</v>
      </c>
      <c r="T45" s="330">
        <f t="shared" si="11"/>
        <v>1852.44</v>
      </c>
    </row>
    <row r="47" spans="1:20" ht="13.5" thickBot="1" x14ac:dyDescent="0.25"/>
    <row r="48" spans="1:20" x14ac:dyDescent="0.2">
      <c r="A48" s="275"/>
      <c r="B48" s="799" t="s">
        <v>484</v>
      </c>
      <c r="C48" s="802"/>
      <c r="D48" s="802"/>
      <c r="E48" s="802"/>
      <c r="F48" s="803"/>
      <c r="H48" s="799" t="s">
        <v>484</v>
      </c>
      <c r="I48" s="800"/>
      <c r="J48" s="800"/>
      <c r="K48" s="800"/>
      <c r="L48" s="800"/>
      <c r="M48" s="800"/>
      <c r="N48" s="801"/>
      <c r="P48" s="799" t="s">
        <v>484</v>
      </c>
      <c r="Q48" s="802"/>
      <c r="R48" s="802"/>
      <c r="S48" s="802"/>
      <c r="T48" s="803"/>
    </row>
    <row r="49" spans="1:20" ht="13.5" thickBot="1" x14ac:dyDescent="0.25">
      <c r="A49" s="275"/>
      <c r="B49" s="283" t="s">
        <v>78</v>
      </c>
      <c r="C49" s="284" t="s">
        <v>479</v>
      </c>
      <c r="D49" s="284" t="s">
        <v>378</v>
      </c>
      <c r="E49" s="287" t="s">
        <v>478</v>
      </c>
      <c r="F49" s="285" t="s">
        <v>379</v>
      </c>
      <c r="H49" s="286" t="s">
        <v>309</v>
      </c>
      <c r="I49" s="284" t="s">
        <v>479</v>
      </c>
      <c r="J49" s="284" t="s">
        <v>378</v>
      </c>
      <c r="K49" s="287" t="s">
        <v>82</v>
      </c>
      <c r="L49" s="287" t="s">
        <v>310</v>
      </c>
      <c r="M49" s="287" t="s">
        <v>478</v>
      </c>
      <c r="N49" s="288" t="s">
        <v>379</v>
      </c>
      <c r="P49" s="283" t="s">
        <v>485</v>
      </c>
      <c r="Q49" s="284" t="s">
        <v>479</v>
      </c>
      <c r="R49" s="284" t="s">
        <v>378</v>
      </c>
      <c r="S49" s="287" t="s">
        <v>478</v>
      </c>
      <c r="T49" s="285" t="s">
        <v>379</v>
      </c>
    </row>
    <row r="50" spans="1:20" x14ac:dyDescent="0.2">
      <c r="A50" s="275"/>
      <c r="B50" s="301" t="s">
        <v>92</v>
      </c>
      <c r="C50" s="302" t="s">
        <v>332</v>
      </c>
      <c r="D50" s="291">
        <v>100.446</v>
      </c>
      <c r="E50" s="293">
        <v>4</v>
      </c>
      <c r="F50" s="329">
        <f>D50*E50</f>
        <v>401.78399999999999</v>
      </c>
      <c r="H50" s="301" t="s">
        <v>92</v>
      </c>
      <c r="I50" s="302" t="s">
        <v>332</v>
      </c>
      <c r="J50" s="292">
        <v>273.24700000000001</v>
      </c>
      <c r="K50" s="292">
        <v>10.98</v>
      </c>
      <c r="L50" s="293">
        <f t="shared" ref="L50:L60" si="12">(K50*J50)/100</f>
        <v>30.002520600000004</v>
      </c>
      <c r="M50" s="293">
        <v>4</v>
      </c>
      <c r="N50" s="329">
        <f>J50*M50</f>
        <v>1092.9880000000001</v>
      </c>
      <c r="P50" s="301" t="s">
        <v>92</v>
      </c>
      <c r="Q50" s="302" t="s">
        <v>332</v>
      </c>
      <c r="R50" s="291">
        <f>D50+J50</f>
        <v>373.69299999999998</v>
      </c>
      <c r="S50" s="293">
        <v>4</v>
      </c>
      <c r="T50" s="329">
        <f>R50*S50</f>
        <v>1494.7719999999999</v>
      </c>
    </row>
    <row r="51" spans="1:20" x14ac:dyDescent="0.2">
      <c r="A51" s="275"/>
      <c r="B51" s="289"/>
      <c r="C51" s="290" t="s">
        <v>223</v>
      </c>
      <c r="D51" s="281">
        <v>103.867</v>
      </c>
      <c r="E51" s="282">
        <v>5</v>
      </c>
      <c r="F51" s="280">
        <f t="shared" ref="F51:F60" si="13">D51*E51</f>
        <v>519.33500000000004</v>
      </c>
      <c r="H51" s="289"/>
      <c r="I51" s="290" t="s">
        <v>223</v>
      </c>
      <c r="J51" s="277">
        <v>322.80900000000003</v>
      </c>
      <c r="K51" s="277">
        <v>15.41</v>
      </c>
      <c r="L51" s="282">
        <f t="shared" si="12"/>
        <v>49.744866900000005</v>
      </c>
      <c r="M51" s="282">
        <v>5</v>
      </c>
      <c r="N51" s="280">
        <f t="shared" ref="N51:N60" si="14">J51*M51</f>
        <v>1614.0450000000001</v>
      </c>
      <c r="P51" s="289"/>
      <c r="Q51" s="290" t="s">
        <v>223</v>
      </c>
      <c r="R51" s="281">
        <f t="shared" ref="R51:R60" si="15">D51+J51</f>
        <v>426.67600000000004</v>
      </c>
      <c r="S51" s="282">
        <v>5</v>
      </c>
      <c r="T51" s="280">
        <f t="shared" ref="T51:T60" si="16">R51*S51</f>
        <v>2133.38</v>
      </c>
    </row>
    <row r="52" spans="1:20" x14ac:dyDescent="0.2">
      <c r="A52" s="275"/>
      <c r="B52" s="289"/>
      <c r="C52" s="290" t="s">
        <v>226</v>
      </c>
      <c r="D52" s="281">
        <v>116.056</v>
      </c>
      <c r="E52" s="282">
        <v>5</v>
      </c>
      <c r="F52" s="280">
        <f t="shared" si="13"/>
        <v>580.28</v>
      </c>
      <c r="H52" s="289"/>
      <c r="I52" s="290" t="s">
        <v>226</v>
      </c>
      <c r="J52" s="277">
        <v>297.791</v>
      </c>
      <c r="K52" s="277">
        <v>11.33</v>
      </c>
      <c r="L52" s="282">
        <f t="shared" si="12"/>
        <v>33.739720300000002</v>
      </c>
      <c r="M52" s="282">
        <v>5</v>
      </c>
      <c r="N52" s="280">
        <f t="shared" si="14"/>
        <v>1488.9549999999999</v>
      </c>
      <c r="P52" s="289"/>
      <c r="Q52" s="290" t="s">
        <v>226</v>
      </c>
      <c r="R52" s="281">
        <f t="shared" si="15"/>
        <v>413.84699999999998</v>
      </c>
      <c r="S52" s="282">
        <v>5</v>
      </c>
      <c r="T52" s="280">
        <f t="shared" si="16"/>
        <v>2069.2349999999997</v>
      </c>
    </row>
    <row r="53" spans="1:20" x14ac:dyDescent="0.2">
      <c r="A53" s="275"/>
      <c r="B53" s="289"/>
      <c r="C53" s="290" t="s">
        <v>227</v>
      </c>
      <c r="D53" s="281">
        <v>99.02</v>
      </c>
      <c r="E53" s="282">
        <v>5</v>
      </c>
      <c r="F53" s="280">
        <f t="shared" si="13"/>
        <v>495.09999999999997</v>
      </c>
      <c r="H53" s="289"/>
      <c r="I53" s="290" t="s">
        <v>227</v>
      </c>
      <c r="J53" s="277">
        <v>329.38299999999998</v>
      </c>
      <c r="K53" s="277">
        <v>17.11</v>
      </c>
      <c r="L53" s="282">
        <f t="shared" si="12"/>
        <v>56.357431300000002</v>
      </c>
      <c r="M53" s="282">
        <v>5</v>
      </c>
      <c r="N53" s="280">
        <f t="shared" si="14"/>
        <v>1646.915</v>
      </c>
      <c r="P53" s="289"/>
      <c r="Q53" s="290" t="s">
        <v>227</v>
      </c>
      <c r="R53" s="281">
        <f t="shared" si="15"/>
        <v>428.40299999999996</v>
      </c>
      <c r="S53" s="282">
        <v>5</v>
      </c>
      <c r="T53" s="280">
        <f t="shared" si="16"/>
        <v>2142.0149999999999</v>
      </c>
    </row>
    <row r="54" spans="1:20" x14ac:dyDescent="0.2">
      <c r="A54" s="275"/>
      <c r="B54" s="289"/>
      <c r="C54" s="290" t="s">
        <v>228</v>
      </c>
      <c r="D54" s="281">
        <v>111.05200000000001</v>
      </c>
      <c r="E54" s="282">
        <v>5</v>
      </c>
      <c r="F54" s="280">
        <f t="shared" si="13"/>
        <v>555.26</v>
      </c>
      <c r="H54" s="289"/>
      <c r="I54" s="290" t="s">
        <v>228</v>
      </c>
      <c r="J54" s="277">
        <v>219.03200000000001</v>
      </c>
      <c r="K54" s="277">
        <v>13.09</v>
      </c>
      <c r="L54" s="282">
        <f t="shared" si="12"/>
        <v>28.671288800000003</v>
      </c>
      <c r="M54" s="282">
        <v>5</v>
      </c>
      <c r="N54" s="280">
        <f t="shared" si="14"/>
        <v>1095.1600000000001</v>
      </c>
      <c r="P54" s="289"/>
      <c r="Q54" s="290" t="s">
        <v>228</v>
      </c>
      <c r="R54" s="281">
        <f t="shared" si="15"/>
        <v>330.084</v>
      </c>
      <c r="S54" s="282">
        <v>5</v>
      </c>
      <c r="T54" s="280">
        <f t="shared" si="16"/>
        <v>1650.42</v>
      </c>
    </row>
    <row r="55" spans="1:20" x14ac:dyDescent="0.2">
      <c r="A55" s="275"/>
      <c r="B55" s="289"/>
      <c r="C55" s="290" t="s">
        <v>229</v>
      </c>
      <c r="D55" s="281">
        <v>93.95</v>
      </c>
      <c r="E55" s="282">
        <v>5</v>
      </c>
      <c r="F55" s="280">
        <f t="shared" si="13"/>
        <v>469.75</v>
      </c>
      <c r="H55" s="289"/>
      <c r="I55" s="290" t="s">
        <v>229</v>
      </c>
      <c r="J55" s="277">
        <v>201.93100000000001</v>
      </c>
      <c r="K55" s="277">
        <v>15.73</v>
      </c>
      <c r="L55" s="282">
        <f t="shared" si="12"/>
        <v>31.763746300000001</v>
      </c>
      <c r="M55" s="282">
        <v>5</v>
      </c>
      <c r="N55" s="280">
        <f t="shared" si="14"/>
        <v>1009.6550000000001</v>
      </c>
      <c r="P55" s="289"/>
      <c r="Q55" s="290" t="s">
        <v>229</v>
      </c>
      <c r="R55" s="281">
        <f t="shared" si="15"/>
        <v>295.88100000000003</v>
      </c>
      <c r="S55" s="282">
        <v>5</v>
      </c>
      <c r="T55" s="280">
        <f t="shared" si="16"/>
        <v>1479.4050000000002</v>
      </c>
    </row>
    <row r="56" spans="1:20" x14ac:dyDescent="0.2">
      <c r="A56" s="275"/>
      <c r="B56" s="289"/>
      <c r="C56" s="290" t="s">
        <v>333</v>
      </c>
      <c r="D56" s="281">
        <v>80.665999999999997</v>
      </c>
      <c r="E56" s="282">
        <v>5</v>
      </c>
      <c r="F56" s="280">
        <f t="shared" si="13"/>
        <v>403.33</v>
      </c>
      <c r="H56" s="289"/>
      <c r="I56" s="290" t="s">
        <v>333</v>
      </c>
      <c r="J56" s="277">
        <v>170.36799999999999</v>
      </c>
      <c r="K56" s="277">
        <v>14</v>
      </c>
      <c r="L56" s="282">
        <f t="shared" si="12"/>
        <v>23.851520000000001</v>
      </c>
      <c r="M56" s="282">
        <v>5</v>
      </c>
      <c r="N56" s="280">
        <f t="shared" si="14"/>
        <v>851.83999999999992</v>
      </c>
      <c r="P56" s="289"/>
      <c r="Q56" s="290" t="s">
        <v>333</v>
      </c>
      <c r="R56" s="281">
        <f t="shared" si="15"/>
        <v>251.03399999999999</v>
      </c>
      <c r="S56" s="282">
        <v>5</v>
      </c>
      <c r="T56" s="280">
        <f t="shared" si="16"/>
        <v>1255.17</v>
      </c>
    </row>
    <row r="57" spans="1:20" x14ac:dyDescent="0.2">
      <c r="A57" s="275"/>
      <c r="B57" s="289"/>
      <c r="C57" s="290" t="s">
        <v>334</v>
      </c>
      <c r="D57" s="281">
        <v>90.037999999999997</v>
      </c>
      <c r="E57" s="282">
        <v>5</v>
      </c>
      <c r="F57" s="280">
        <f t="shared" si="13"/>
        <v>450.19</v>
      </c>
      <c r="H57" s="289"/>
      <c r="I57" s="290" t="s">
        <v>334</v>
      </c>
      <c r="J57" s="277">
        <v>171.24199999999999</v>
      </c>
      <c r="K57" s="277">
        <v>13.4</v>
      </c>
      <c r="L57" s="282">
        <f t="shared" si="12"/>
        <v>22.946428000000001</v>
      </c>
      <c r="M57" s="282">
        <v>5</v>
      </c>
      <c r="N57" s="280">
        <f t="shared" si="14"/>
        <v>856.20999999999992</v>
      </c>
      <c r="P57" s="289"/>
      <c r="Q57" s="290" t="s">
        <v>334</v>
      </c>
      <c r="R57" s="281">
        <f t="shared" si="15"/>
        <v>261.27999999999997</v>
      </c>
      <c r="S57" s="282">
        <v>5</v>
      </c>
      <c r="T57" s="280">
        <f t="shared" si="16"/>
        <v>1306.3999999999999</v>
      </c>
    </row>
    <row r="58" spans="1:20" x14ac:dyDescent="0.2">
      <c r="A58" s="275"/>
      <c r="B58" s="289"/>
      <c r="C58" s="290" t="s">
        <v>232</v>
      </c>
      <c r="D58" s="281">
        <v>66.185000000000002</v>
      </c>
      <c r="E58" s="282">
        <v>5</v>
      </c>
      <c r="F58" s="280">
        <f t="shared" si="13"/>
        <v>330.92500000000001</v>
      </c>
      <c r="H58" s="289"/>
      <c r="I58" s="290" t="s">
        <v>232</v>
      </c>
      <c r="J58" s="277">
        <v>142.273</v>
      </c>
      <c r="K58" s="277">
        <v>9.18</v>
      </c>
      <c r="L58" s="282">
        <f t="shared" si="12"/>
        <v>13.060661399999999</v>
      </c>
      <c r="M58" s="282">
        <v>5</v>
      </c>
      <c r="N58" s="280">
        <f t="shared" si="14"/>
        <v>711.36500000000001</v>
      </c>
      <c r="P58" s="289"/>
      <c r="Q58" s="290" t="s">
        <v>232</v>
      </c>
      <c r="R58" s="281">
        <f t="shared" si="15"/>
        <v>208.458</v>
      </c>
      <c r="S58" s="282">
        <v>5</v>
      </c>
      <c r="T58" s="280">
        <f t="shared" si="16"/>
        <v>1042.29</v>
      </c>
    </row>
    <row r="59" spans="1:20" x14ac:dyDescent="0.2">
      <c r="A59" s="275"/>
      <c r="B59" s="289"/>
      <c r="C59" s="290" t="s">
        <v>233</v>
      </c>
      <c r="D59" s="281">
        <v>208.17400000000001</v>
      </c>
      <c r="E59" s="282">
        <v>5</v>
      </c>
      <c r="F59" s="280">
        <f t="shared" si="13"/>
        <v>1040.8700000000001</v>
      </c>
      <c r="H59" s="289"/>
      <c r="I59" s="290" t="s">
        <v>233</v>
      </c>
      <c r="J59" s="277">
        <v>158.34700000000001</v>
      </c>
      <c r="K59" s="277">
        <v>10.81</v>
      </c>
      <c r="L59" s="282">
        <f t="shared" si="12"/>
        <v>17.117310700000004</v>
      </c>
      <c r="M59" s="282">
        <v>5</v>
      </c>
      <c r="N59" s="280">
        <f t="shared" si="14"/>
        <v>791.73500000000001</v>
      </c>
      <c r="P59" s="289"/>
      <c r="Q59" s="290" t="s">
        <v>233</v>
      </c>
      <c r="R59" s="281">
        <f t="shared" si="15"/>
        <v>366.52100000000002</v>
      </c>
      <c r="S59" s="282">
        <v>5</v>
      </c>
      <c r="T59" s="280">
        <f t="shared" si="16"/>
        <v>1832.605</v>
      </c>
    </row>
    <row r="60" spans="1:20" ht="13.5" thickBot="1" x14ac:dyDescent="0.25">
      <c r="A60" s="275"/>
      <c r="B60" s="294"/>
      <c r="C60" s="295" t="s">
        <v>234</v>
      </c>
      <c r="D60" s="296">
        <v>75.813999999999993</v>
      </c>
      <c r="E60" s="298">
        <v>5</v>
      </c>
      <c r="F60" s="330">
        <f t="shared" si="13"/>
        <v>379.06999999999994</v>
      </c>
      <c r="H60" s="294"/>
      <c r="I60" s="295" t="s">
        <v>234</v>
      </c>
      <c r="J60" s="297">
        <v>158.708</v>
      </c>
      <c r="K60" s="297">
        <v>12.84</v>
      </c>
      <c r="L60" s="298">
        <f t="shared" si="12"/>
        <v>20.378107199999999</v>
      </c>
      <c r="M60" s="298">
        <v>5</v>
      </c>
      <c r="N60" s="330">
        <f t="shared" si="14"/>
        <v>793.54</v>
      </c>
      <c r="P60" s="294"/>
      <c r="Q60" s="295" t="s">
        <v>234</v>
      </c>
      <c r="R60" s="296">
        <f t="shared" si="15"/>
        <v>234.52199999999999</v>
      </c>
      <c r="S60" s="298">
        <v>5</v>
      </c>
      <c r="T60" s="330">
        <f t="shared" si="16"/>
        <v>1172.6099999999999</v>
      </c>
    </row>
    <row r="61" spans="1:20" x14ac:dyDescent="0.2">
      <c r="A61" s="275"/>
      <c r="B61" s="299"/>
      <c r="C61" s="300"/>
      <c r="D61" s="281"/>
      <c r="E61" s="282"/>
      <c r="F61" s="276"/>
      <c r="H61" s="299"/>
      <c r="I61" s="300"/>
      <c r="J61" s="282"/>
      <c r="K61" s="282"/>
      <c r="L61" s="282"/>
      <c r="M61" s="282"/>
      <c r="N61" s="276"/>
      <c r="P61" s="299"/>
      <c r="Q61" s="300"/>
      <c r="R61" s="281"/>
      <c r="S61" s="282"/>
      <c r="T61" s="276"/>
    </row>
    <row r="62" spans="1:20" x14ac:dyDescent="0.2">
      <c r="A62" s="275"/>
    </row>
    <row r="63" spans="1:20" x14ac:dyDescent="0.2">
      <c r="B63" s="790" t="s">
        <v>746</v>
      </c>
      <c r="C63" s="722" t="s">
        <v>332</v>
      </c>
      <c r="D63" s="722" t="s">
        <v>223</v>
      </c>
      <c r="E63" s="722" t="s">
        <v>226</v>
      </c>
      <c r="F63" s="722" t="s">
        <v>227</v>
      </c>
      <c r="G63" s="722" t="s">
        <v>228</v>
      </c>
      <c r="H63" s="722" t="s">
        <v>229</v>
      </c>
      <c r="I63" s="722" t="s">
        <v>333</v>
      </c>
      <c r="J63" s="722" t="s">
        <v>334</v>
      </c>
      <c r="K63" s="722" t="s">
        <v>232</v>
      </c>
      <c r="L63" s="722" t="s">
        <v>233</v>
      </c>
      <c r="M63" s="744" t="s">
        <v>234</v>
      </c>
    </row>
    <row r="64" spans="1:20" x14ac:dyDescent="0.2">
      <c r="B64" s="791"/>
      <c r="C64" s="721" t="s">
        <v>78</v>
      </c>
      <c r="D64" s="721" t="s">
        <v>78</v>
      </c>
      <c r="E64" s="721" t="s">
        <v>78</v>
      </c>
      <c r="F64" s="721" t="s">
        <v>78</v>
      </c>
      <c r="G64" s="721" t="s">
        <v>78</v>
      </c>
      <c r="H64" s="721" t="s">
        <v>78</v>
      </c>
      <c r="I64" s="721" t="s">
        <v>78</v>
      </c>
      <c r="J64" s="721" t="s">
        <v>78</v>
      </c>
      <c r="K64" s="721" t="s">
        <v>78</v>
      </c>
      <c r="L64" s="721" t="s">
        <v>78</v>
      </c>
      <c r="M64" s="745" t="s">
        <v>78</v>
      </c>
    </row>
    <row r="65" spans="2:24" ht="41.25" thickBot="1" x14ac:dyDescent="0.25">
      <c r="B65" s="792"/>
      <c r="C65" s="724" t="s">
        <v>326</v>
      </c>
      <c r="D65" s="724" t="s">
        <v>326</v>
      </c>
      <c r="E65" s="724" t="s">
        <v>326</v>
      </c>
      <c r="F65" s="724" t="s">
        <v>326</v>
      </c>
      <c r="G65" s="724" t="s">
        <v>326</v>
      </c>
      <c r="H65" s="724" t="s">
        <v>326</v>
      </c>
      <c r="I65" s="724" t="s">
        <v>326</v>
      </c>
      <c r="J65" s="724" t="s">
        <v>326</v>
      </c>
      <c r="K65" s="724" t="s">
        <v>326</v>
      </c>
      <c r="L65" s="724" t="s">
        <v>326</v>
      </c>
      <c r="M65" s="746" t="s">
        <v>326</v>
      </c>
    </row>
    <row r="66" spans="2:24" x14ac:dyDescent="0.2">
      <c r="B66" s="725" t="s">
        <v>92</v>
      </c>
      <c r="C66" s="726">
        <v>100.446</v>
      </c>
      <c r="D66" s="726">
        <v>103.867</v>
      </c>
      <c r="E66" s="726">
        <v>116.056</v>
      </c>
      <c r="F66" s="726">
        <v>99.02</v>
      </c>
      <c r="G66" s="726">
        <v>111.05200000000001</v>
      </c>
      <c r="H66" s="726">
        <v>93.95</v>
      </c>
      <c r="I66" s="726">
        <v>80.665999999999997</v>
      </c>
      <c r="J66" s="726">
        <v>90.037999999999997</v>
      </c>
      <c r="K66" s="726">
        <v>66.185000000000002</v>
      </c>
      <c r="L66" s="726">
        <v>208.17400000000001</v>
      </c>
      <c r="M66" s="727">
        <v>75.813999999999993</v>
      </c>
    </row>
    <row r="67" spans="2:24" x14ac:dyDescent="0.2">
      <c r="B67" s="728" t="s">
        <v>84</v>
      </c>
      <c r="C67" s="729">
        <v>32.673000000000002</v>
      </c>
      <c r="D67" s="729">
        <v>36.232999999999997</v>
      </c>
      <c r="E67" s="729">
        <v>39.148000000000003</v>
      </c>
      <c r="F67" s="729">
        <v>41.552</v>
      </c>
      <c r="G67" s="729">
        <v>45.069000000000003</v>
      </c>
      <c r="H67" s="729">
        <v>47.661000000000001</v>
      </c>
      <c r="I67" s="729">
        <v>41.886000000000003</v>
      </c>
      <c r="J67" s="729">
        <v>45.057000000000002</v>
      </c>
      <c r="K67" s="729">
        <v>26.396000000000001</v>
      </c>
      <c r="L67" s="729">
        <v>106.417</v>
      </c>
      <c r="M67" s="730">
        <v>32.311999999999998</v>
      </c>
    </row>
    <row r="68" spans="2:24" x14ac:dyDescent="0.2">
      <c r="B68" s="728" t="s">
        <v>85</v>
      </c>
      <c r="C68" s="729">
        <v>29.265000000000001</v>
      </c>
      <c r="D68" s="729">
        <v>24.52</v>
      </c>
      <c r="E68" s="729">
        <v>31.87</v>
      </c>
      <c r="F68" s="729">
        <v>22.983000000000001</v>
      </c>
      <c r="G68" s="729">
        <v>25.61</v>
      </c>
      <c r="H68" s="729">
        <v>13.785</v>
      </c>
      <c r="I68" s="729">
        <v>11.965999999999999</v>
      </c>
      <c r="J68" s="729">
        <v>15.058999999999999</v>
      </c>
      <c r="K68" s="729">
        <v>14.66</v>
      </c>
      <c r="L68" s="729">
        <v>28.228000000000002</v>
      </c>
      <c r="M68" s="730">
        <v>15.265000000000001</v>
      </c>
    </row>
    <row r="69" spans="2:24" x14ac:dyDescent="0.2">
      <c r="B69" s="728" t="s">
        <v>86</v>
      </c>
      <c r="C69" s="729">
        <v>5.4210000000000003</v>
      </c>
      <c r="D69" s="729">
        <v>5.8390000000000004</v>
      </c>
      <c r="E69" s="729">
        <v>4.7709999999999999</v>
      </c>
      <c r="F69" s="729">
        <v>2.7370000000000001</v>
      </c>
      <c r="G69" s="729">
        <v>2.4929999999999999</v>
      </c>
      <c r="H69" s="729">
        <v>3.5550000000000002</v>
      </c>
      <c r="I69" s="729">
        <v>2.3969999999999998</v>
      </c>
      <c r="J69" s="729">
        <v>2.1850000000000001</v>
      </c>
      <c r="K69" s="729">
        <v>2.0609999999999999</v>
      </c>
      <c r="L69" s="729">
        <v>2.1789999999999998</v>
      </c>
      <c r="M69" s="730">
        <v>1.671</v>
      </c>
    </row>
    <row r="70" spans="2:24" x14ac:dyDescent="0.2">
      <c r="B70" s="728" t="s">
        <v>87</v>
      </c>
      <c r="C70" s="729">
        <v>3.181</v>
      </c>
      <c r="D70" s="729">
        <v>2.2000000000000002</v>
      </c>
      <c r="E70" s="729">
        <v>4.1449999999999996</v>
      </c>
      <c r="F70" s="729">
        <v>2.9060000000000001</v>
      </c>
      <c r="G70" s="729">
        <v>1.706</v>
      </c>
      <c r="H70" s="729">
        <v>2.7130000000000001</v>
      </c>
      <c r="I70" s="729">
        <v>2.4289999999999998</v>
      </c>
      <c r="J70" s="729">
        <v>3.4580000000000002</v>
      </c>
      <c r="K70" s="729">
        <v>2.923</v>
      </c>
      <c r="L70" s="729">
        <v>6.5090000000000003</v>
      </c>
      <c r="M70" s="730">
        <v>3.1619999999999999</v>
      </c>
    </row>
    <row r="71" spans="2:24" x14ac:dyDescent="0.2">
      <c r="B71" s="728" t="s">
        <v>88</v>
      </c>
      <c r="C71" s="729">
        <v>18.920999999999999</v>
      </c>
      <c r="D71" s="729">
        <v>19.518999999999998</v>
      </c>
      <c r="E71" s="729">
        <v>18.391999999999999</v>
      </c>
      <c r="F71" s="729">
        <v>13.657</v>
      </c>
      <c r="G71" s="729">
        <v>17.332000000000001</v>
      </c>
      <c r="H71" s="729">
        <v>13.521000000000001</v>
      </c>
      <c r="I71" s="729">
        <v>12.157</v>
      </c>
      <c r="J71" s="729">
        <v>11.648</v>
      </c>
      <c r="K71" s="729">
        <v>8.6140000000000008</v>
      </c>
      <c r="L71" s="729">
        <v>42.421999999999997</v>
      </c>
      <c r="M71" s="730">
        <v>6.94</v>
      </c>
    </row>
    <row r="72" spans="2:24" x14ac:dyDescent="0.2">
      <c r="B72" s="728" t="s">
        <v>89</v>
      </c>
      <c r="C72" s="729">
        <v>2.7869999999999999</v>
      </c>
      <c r="D72" s="729">
        <v>3.7360000000000002</v>
      </c>
      <c r="E72" s="729">
        <v>3.2610000000000001</v>
      </c>
      <c r="F72" s="729">
        <v>4.5069999999999997</v>
      </c>
      <c r="G72" s="729">
        <v>5.3220000000000001</v>
      </c>
      <c r="H72" s="729">
        <v>7.6589999999999998</v>
      </c>
      <c r="I72" s="729">
        <v>5.1520000000000001</v>
      </c>
      <c r="J72" s="729">
        <v>6.8630000000000004</v>
      </c>
      <c r="K72" s="729">
        <v>5.2640000000000002</v>
      </c>
      <c r="L72" s="729">
        <v>13.535</v>
      </c>
      <c r="M72" s="730">
        <v>7.1219999999999999</v>
      </c>
    </row>
    <row r="73" spans="2:24" x14ac:dyDescent="0.2">
      <c r="B73" s="728" t="s">
        <v>90</v>
      </c>
      <c r="C73" s="729">
        <v>5.7069999999999999</v>
      </c>
      <c r="D73" s="729">
        <v>9.798</v>
      </c>
      <c r="E73" s="729">
        <v>12.53</v>
      </c>
      <c r="F73" s="729">
        <v>8.3979999999999997</v>
      </c>
      <c r="G73" s="729">
        <v>10.205</v>
      </c>
      <c r="H73" s="729">
        <v>1.68</v>
      </c>
      <c r="I73" s="729">
        <v>0.628</v>
      </c>
      <c r="J73" s="729">
        <v>1.105</v>
      </c>
      <c r="K73" s="729">
        <v>1.0129999999999999</v>
      </c>
      <c r="L73" s="729">
        <v>1.4610000000000001</v>
      </c>
      <c r="M73" s="730">
        <v>1.804</v>
      </c>
    </row>
    <row r="74" spans="2:24" x14ac:dyDescent="0.2">
      <c r="B74" s="728" t="s">
        <v>91</v>
      </c>
      <c r="C74" s="729">
        <v>2.4910000000000001</v>
      </c>
      <c r="D74" s="729">
        <v>2.0209999999999999</v>
      </c>
      <c r="E74" s="729">
        <v>1.9410000000000001</v>
      </c>
      <c r="F74" s="729">
        <v>2.2799999999999998</v>
      </c>
      <c r="G74" s="729">
        <v>3.3149999999999999</v>
      </c>
      <c r="H74" s="729">
        <v>3.3759999999999999</v>
      </c>
      <c r="I74" s="729">
        <v>4.0519999999999996</v>
      </c>
      <c r="J74" s="729">
        <v>4.6619999999999999</v>
      </c>
      <c r="K74" s="729">
        <v>5.2530000000000001</v>
      </c>
      <c r="L74" s="729">
        <v>7.423</v>
      </c>
      <c r="M74" s="730">
        <v>7.5369999999999999</v>
      </c>
    </row>
    <row r="75" spans="2:24" x14ac:dyDescent="0.2">
      <c r="B75" s="747"/>
      <c r="C75" s="748"/>
      <c r="D75" s="748"/>
      <c r="E75" s="748"/>
      <c r="F75" s="748"/>
      <c r="G75" s="748"/>
      <c r="H75" s="748"/>
      <c r="I75" s="748"/>
      <c r="J75" s="748"/>
      <c r="K75" s="748"/>
      <c r="L75" s="748"/>
      <c r="M75" s="749"/>
    </row>
    <row r="76" spans="2:24" x14ac:dyDescent="0.2">
      <c r="B76" s="747"/>
      <c r="C76" s="748"/>
      <c r="D76" s="748"/>
      <c r="E76" s="748"/>
      <c r="F76" s="748"/>
      <c r="G76" s="748"/>
      <c r="H76" s="748"/>
      <c r="I76" s="748"/>
      <c r="J76" s="748"/>
      <c r="K76" s="748"/>
      <c r="L76" s="748"/>
      <c r="M76" s="749"/>
    </row>
    <row r="77" spans="2:24" ht="13.5" thickBot="1" x14ac:dyDescent="0.25">
      <c r="B77" s="750"/>
      <c r="C77" s="751"/>
      <c r="D77" s="751"/>
      <c r="E77" s="751"/>
      <c r="F77" s="751"/>
      <c r="G77" s="751"/>
      <c r="H77" s="751"/>
      <c r="I77" s="751"/>
      <c r="J77" s="751"/>
      <c r="K77" s="751"/>
      <c r="L77" s="751"/>
      <c r="M77" s="752"/>
    </row>
    <row r="80" spans="2:24" x14ac:dyDescent="0.2">
      <c r="B80" s="790" t="s">
        <v>746</v>
      </c>
      <c r="C80" s="793" t="s">
        <v>332</v>
      </c>
      <c r="D80" s="794"/>
      <c r="E80" s="793" t="s">
        <v>223</v>
      </c>
      <c r="F80" s="794"/>
      <c r="G80" s="793" t="s">
        <v>226</v>
      </c>
      <c r="H80" s="794"/>
      <c r="I80" s="793" t="s">
        <v>227</v>
      </c>
      <c r="J80" s="794"/>
      <c r="K80" s="793" t="s">
        <v>228</v>
      </c>
      <c r="L80" s="794"/>
      <c r="M80" s="793" t="s">
        <v>229</v>
      </c>
      <c r="N80" s="794"/>
      <c r="O80" s="793" t="s">
        <v>333</v>
      </c>
      <c r="P80" s="794"/>
      <c r="Q80" s="793" t="s">
        <v>334</v>
      </c>
      <c r="R80" s="794"/>
      <c r="S80" s="793" t="s">
        <v>232</v>
      </c>
      <c r="T80" s="794"/>
      <c r="U80" s="793" t="s">
        <v>233</v>
      </c>
      <c r="V80" s="794"/>
      <c r="W80" s="793" t="s">
        <v>234</v>
      </c>
      <c r="X80" s="795"/>
    </row>
    <row r="81" spans="2:24" x14ac:dyDescent="0.2">
      <c r="B81" s="791"/>
      <c r="C81" s="796" t="s">
        <v>79</v>
      </c>
      <c r="D81" s="797"/>
      <c r="E81" s="796" t="s">
        <v>79</v>
      </c>
      <c r="F81" s="797"/>
      <c r="G81" s="796" t="s">
        <v>79</v>
      </c>
      <c r="H81" s="797"/>
      <c r="I81" s="796" t="s">
        <v>79</v>
      </c>
      <c r="J81" s="797"/>
      <c r="K81" s="796" t="s">
        <v>79</v>
      </c>
      <c r="L81" s="797"/>
      <c r="M81" s="796" t="s">
        <v>79</v>
      </c>
      <c r="N81" s="797"/>
      <c r="O81" s="796"/>
      <c r="P81" s="797"/>
      <c r="Q81" s="796"/>
      <c r="R81" s="797"/>
      <c r="S81" s="796"/>
      <c r="T81" s="797"/>
      <c r="U81" s="796"/>
      <c r="V81" s="797"/>
      <c r="W81" s="796"/>
      <c r="X81" s="798"/>
    </row>
    <row r="82" spans="2:24" ht="41.25" thickBot="1" x14ac:dyDescent="0.25">
      <c r="B82" s="792"/>
      <c r="C82" s="724" t="s">
        <v>326</v>
      </c>
      <c r="D82" s="733" t="s">
        <v>82</v>
      </c>
      <c r="E82" s="724" t="s">
        <v>326</v>
      </c>
      <c r="F82" s="734" t="s">
        <v>82</v>
      </c>
      <c r="G82" s="724" t="s">
        <v>326</v>
      </c>
      <c r="H82" s="734" t="s">
        <v>82</v>
      </c>
      <c r="I82" s="724" t="s">
        <v>326</v>
      </c>
      <c r="J82" s="734" t="s">
        <v>82</v>
      </c>
      <c r="K82" s="724" t="s">
        <v>326</v>
      </c>
      <c r="L82" s="734" t="s">
        <v>82</v>
      </c>
      <c r="M82" s="724" t="s">
        <v>326</v>
      </c>
      <c r="N82" s="734" t="s">
        <v>82</v>
      </c>
      <c r="O82" s="724" t="s">
        <v>326</v>
      </c>
      <c r="P82" s="733" t="s">
        <v>82</v>
      </c>
      <c r="Q82" s="724" t="s">
        <v>326</v>
      </c>
      <c r="R82" s="733" t="s">
        <v>82</v>
      </c>
      <c r="S82" s="724" t="s">
        <v>326</v>
      </c>
      <c r="T82" s="733" t="s">
        <v>82</v>
      </c>
      <c r="U82" s="724" t="s">
        <v>326</v>
      </c>
      <c r="V82" s="733" t="s">
        <v>82</v>
      </c>
      <c r="W82" s="724" t="s">
        <v>326</v>
      </c>
      <c r="X82" s="733" t="s">
        <v>82</v>
      </c>
    </row>
    <row r="83" spans="2:24" x14ac:dyDescent="0.2">
      <c r="B83" s="725" t="s">
        <v>92</v>
      </c>
      <c r="C83" s="726">
        <v>273.24700000000001</v>
      </c>
      <c r="D83" s="735">
        <v>10.98</v>
      </c>
      <c r="E83" s="726">
        <v>322.80900000000003</v>
      </c>
      <c r="F83" s="735">
        <v>15.41</v>
      </c>
      <c r="G83" s="726">
        <v>297.791</v>
      </c>
      <c r="H83" s="735">
        <v>11.33</v>
      </c>
      <c r="I83" s="726">
        <v>329.38299999999998</v>
      </c>
      <c r="J83" s="735">
        <v>17.11</v>
      </c>
      <c r="K83" s="726">
        <v>219.03200000000001</v>
      </c>
      <c r="L83" s="735">
        <v>13.09</v>
      </c>
      <c r="M83" s="726">
        <v>201.93100000000001</v>
      </c>
      <c r="N83" s="735">
        <v>15.73</v>
      </c>
      <c r="O83" s="726">
        <v>170.36799999999999</v>
      </c>
      <c r="P83" s="735">
        <v>14</v>
      </c>
      <c r="Q83" s="726">
        <v>171.24199999999999</v>
      </c>
      <c r="R83" s="735">
        <v>13.4</v>
      </c>
      <c r="S83" s="726">
        <v>142.273</v>
      </c>
      <c r="T83" s="735">
        <v>9.18</v>
      </c>
      <c r="U83" s="726">
        <v>158.34700000000001</v>
      </c>
      <c r="V83" s="735">
        <v>10.81</v>
      </c>
      <c r="W83" s="726">
        <v>158.708</v>
      </c>
      <c r="X83" s="736">
        <v>12.84</v>
      </c>
    </row>
    <row r="84" spans="2:24" x14ac:dyDescent="0.2">
      <c r="B84" s="728" t="s">
        <v>84</v>
      </c>
      <c r="C84" s="729">
        <v>60.113</v>
      </c>
      <c r="D84" s="737">
        <v>24.8</v>
      </c>
      <c r="E84" s="729">
        <v>112.483</v>
      </c>
      <c r="F84" s="737">
        <v>34.909999999999997</v>
      </c>
      <c r="G84" s="729">
        <v>85.506</v>
      </c>
      <c r="H84" s="737">
        <v>28.82</v>
      </c>
      <c r="I84" s="729">
        <v>171.56899999999999</v>
      </c>
      <c r="J84" s="737">
        <v>31.41</v>
      </c>
      <c r="K84" s="729">
        <v>47.622</v>
      </c>
      <c r="L84" s="737">
        <v>37.17</v>
      </c>
      <c r="M84" s="729">
        <v>68.054000000000002</v>
      </c>
      <c r="N84" s="737">
        <v>31.75</v>
      </c>
      <c r="O84" s="729">
        <v>34.100999999999999</v>
      </c>
      <c r="P84" s="737">
        <v>25.9</v>
      </c>
      <c r="Q84" s="729">
        <v>31.966000000000001</v>
      </c>
      <c r="R84" s="737">
        <v>16.09</v>
      </c>
      <c r="S84" s="729">
        <v>40.74</v>
      </c>
      <c r="T84" s="737">
        <v>14.1</v>
      </c>
      <c r="U84" s="729">
        <v>45.744999999999997</v>
      </c>
      <c r="V84" s="737">
        <v>15.86</v>
      </c>
      <c r="W84" s="729">
        <v>76.616</v>
      </c>
      <c r="X84" s="738">
        <v>23.66</v>
      </c>
    </row>
    <row r="85" spans="2:24" x14ac:dyDescent="0.2">
      <c r="B85" s="728" t="s">
        <v>85</v>
      </c>
      <c r="C85" s="729">
        <v>32.844000000000001</v>
      </c>
      <c r="D85" s="737">
        <v>25.27</v>
      </c>
      <c r="E85" s="729">
        <v>52.808999999999997</v>
      </c>
      <c r="F85" s="737">
        <v>32.950000000000003</v>
      </c>
      <c r="G85" s="729">
        <v>59.811</v>
      </c>
      <c r="H85" s="737">
        <v>27.32</v>
      </c>
      <c r="I85" s="729">
        <v>65.727999999999994</v>
      </c>
      <c r="J85" s="737">
        <v>25.46</v>
      </c>
      <c r="K85" s="729">
        <v>49.316000000000003</v>
      </c>
      <c r="L85" s="737">
        <v>33.78</v>
      </c>
      <c r="M85" s="729">
        <v>46.804000000000002</v>
      </c>
      <c r="N85" s="737">
        <v>38.53</v>
      </c>
      <c r="O85" s="729">
        <v>42.305999999999997</v>
      </c>
      <c r="P85" s="737">
        <v>32.869999999999997</v>
      </c>
      <c r="Q85" s="729">
        <v>41.094000000000001</v>
      </c>
      <c r="R85" s="737">
        <v>32.19</v>
      </c>
      <c r="S85" s="729">
        <v>22.427</v>
      </c>
      <c r="T85" s="737">
        <v>24.01</v>
      </c>
      <c r="U85" s="729">
        <v>30.584</v>
      </c>
      <c r="V85" s="737">
        <v>31.51</v>
      </c>
      <c r="W85" s="729">
        <v>16.97</v>
      </c>
      <c r="X85" s="738">
        <v>10.91</v>
      </c>
    </row>
    <row r="86" spans="2:24" x14ac:dyDescent="0.2">
      <c r="B86" s="728" t="s">
        <v>86</v>
      </c>
      <c r="C86" s="729">
        <v>10.532</v>
      </c>
      <c r="D86" s="737">
        <v>32.17</v>
      </c>
      <c r="E86" s="729">
        <v>52.194000000000003</v>
      </c>
      <c r="F86" s="737">
        <v>50.22</v>
      </c>
      <c r="G86" s="729">
        <v>9.8829999999999991</v>
      </c>
      <c r="H86" s="737">
        <v>40.49</v>
      </c>
      <c r="I86" s="729">
        <v>8.1630000000000003</v>
      </c>
      <c r="J86" s="737">
        <v>33.65</v>
      </c>
      <c r="K86" s="729">
        <v>14.329000000000001</v>
      </c>
      <c r="L86" s="737">
        <v>64.12</v>
      </c>
      <c r="M86" s="729">
        <v>4.7510000000000003</v>
      </c>
      <c r="N86" s="737">
        <v>31.51</v>
      </c>
      <c r="O86" s="729">
        <v>4.1100000000000003</v>
      </c>
      <c r="P86" s="737">
        <v>36.69</v>
      </c>
      <c r="Q86" s="729">
        <v>10.257</v>
      </c>
      <c r="R86" s="737">
        <v>73.36</v>
      </c>
      <c r="S86" s="729">
        <v>9.4749999999999996</v>
      </c>
      <c r="T86" s="737">
        <v>61.78</v>
      </c>
      <c r="U86" s="729">
        <v>4.2590000000000003</v>
      </c>
      <c r="V86" s="737">
        <v>49.66</v>
      </c>
      <c r="W86" s="729">
        <v>0.38400000000000001</v>
      </c>
      <c r="X86" s="738">
        <v>36.51</v>
      </c>
    </row>
    <row r="87" spans="2:24" x14ac:dyDescent="0.2">
      <c r="B87" s="728" t="s">
        <v>87</v>
      </c>
      <c r="C87" s="729">
        <v>33.957000000000001</v>
      </c>
      <c r="D87" s="737">
        <v>36.76</v>
      </c>
      <c r="E87" s="729">
        <v>12.425000000000001</v>
      </c>
      <c r="F87" s="737">
        <v>23.39</v>
      </c>
      <c r="G87" s="729">
        <v>29.535</v>
      </c>
      <c r="H87" s="737">
        <v>35.9</v>
      </c>
      <c r="I87" s="729">
        <v>10.542</v>
      </c>
      <c r="J87" s="737">
        <v>23.94</v>
      </c>
      <c r="K87" s="729">
        <v>18.603999999999999</v>
      </c>
      <c r="L87" s="737">
        <v>27.65</v>
      </c>
      <c r="M87" s="729">
        <v>23.933</v>
      </c>
      <c r="N87" s="737">
        <v>30.21</v>
      </c>
      <c r="O87" s="729">
        <v>23.492999999999999</v>
      </c>
      <c r="P87" s="737">
        <v>37.159999999999997</v>
      </c>
      <c r="Q87" s="729">
        <v>36.454000000000001</v>
      </c>
      <c r="R87" s="737">
        <v>42.03</v>
      </c>
      <c r="S87" s="729">
        <v>21.920999999999999</v>
      </c>
      <c r="T87" s="737">
        <v>37.51</v>
      </c>
      <c r="U87" s="729">
        <v>19.829999999999998</v>
      </c>
      <c r="V87" s="737">
        <v>54.85</v>
      </c>
      <c r="W87" s="729">
        <v>12.653</v>
      </c>
      <c r="X87" s="738">
        <v>23.35</v>
      </c>
    </row>
    <row r="88" spans="2:24" x14ac:dyDescent="0.2">
      <c r="B88" s="728" t="s">
        <v>88</v>
      </c>
      <c r="C88" s="729">
        <v>83.578000000000003</v>
      </c>
      <c r="D88" s="737">
        <v>15.31</v>
      </c>
      <c r="E88" s="729">
        <v>74.009</v>
      </c>
      <c r="F88" s="737">
        <v>16.84</v>
      </c>
      <c r="G88" s="729">
        <v>78.783000000000001</v>
      </c>
      <c r="H88" s="737">
        <v>16.72</v>
      </c>
      <c r="I88" s="729">
        <v>46.954999999999998</v>
      </c>
      <c r="J88" s="737">
        <v>15.14</v>
      </c>
      <c r="K88" s="729">
        <v>49</v>
      </c>
      <c r="L88" s="737">
        <v>15.15</v>
      </c>
      <c r="M88" s="729">
        <v>23.414000000000001</v>
      </c>
      <c r="N88" s="737">
        <v>14.82</v>
      </c>
      <c r="O88" s="729">
        <v>20.888000000000002</v>
      </c>
      <c r="P88" s="737">
        <v>15.23</v>
      </c>
      <c r="Q88" s="729">
        <v>20.568999999999999</v>
      </c>
      <c r="R88" s="737">
        <v>15.52</v>
      </c>
      <c r="S88" s="729">
        <v>20.152999999999999</v>
      </c>
      <c r="T88" s="737">
        <v>14.45</v>
      </c>
      <c r="U88" s="729">
        <v>22.309000000000001</v>
      </c>
      <c r="V88" s="737">
        <v>13.64</v>
      </c>
      <c r="W88" s="729">
        <v>10.303000000000001</v>
      </c>
      <c r="X88" s="738">
        <v>12.89</v>
      </c>
    </row>
    <row r="89" spans="2:24" x14ac:dyDescent="0.2">
      <c r="B89" s="728" t="s">
        <v>89</v>
      </c>
      <c r="C89" s="729">
        <v>7.5519999999999996</v>
      </c>
      <c r="D89" s="737">
        <v>40.549999999999997</v>
      </c>
      <c r="E89" s="729">
        <v>8.44</v>
      </c>
      <c r="F89" s="737">
        <v>37.409999999999997</v>
      </c>
      <c r="G89" s="729">
        <v>14.7</v>
      </c>
      <c r="H89" s="737">
        <v>51.93</v>
      </c>
      <c r="I89" s="729">
        <v>8.7569999999999997</v>
      </c>
      <c r="J89" s="737">
        <v>41.35</v>
      </c>
      <c r="K89" s="729">
        <v>7.7610000000000001</v>
      </c>
      <c r="L89" s="737">
        <v>34.6</v>
      </c>
      <c r="M89" s="729">
        <v>6.1619999999999999</v>
      </c>
      <c r="N89" s="737">
        <v>16.41</v>
      </c>
      <c r="O89" s="729">
        <v>7.9589999999999996</v>
      </c>
      <c r="P89" s="737">
        <v>12.06</v>
      </c>
      <c r="Q89" s="729">
        <v>17.858000000000001</v>
      </c>
      <c r="R89" s="737">
        <v>25.77</v>
      </c>
      <c r="S89" s="729">
        <v>12.794</v>
      </c>
      <c r="T89" s="737">
        <v>10.29</v>
      </c>
      <c r="U89" s="729">
        <v>18.25</v>
      </c>
      <c r="V89" s="737">
        <v>16.850000000000001</v>
      </c>
      <c r="W89" s="729">
        <v>19.026</v>
      </c>
      <c r="X89" s="738">
        <v>16.170000000000002</v>
      </c>
    </row>
    <row r="90" spans="2:24" x14ac:dyDescent="0.2">
      <c r="B90" s="728" t="s">
        <v>90</v>
      </c>
      <c r="C90" s="729">
        <v>33.563000000000002</v>
      </c>
      <c r="D90" s="737">
        <v>56.19</v>
      </c>
      <c r="E90" s="729">
        <v>3.0350000000000001</v>
      </c>
      <c r="F90" s="737">
        <v>32.76</v>
      </c>
      <c r="G90" s="729">
        <v>7.7610000000000001</v>
      </c>
      <c r="H90" s="737">
        <v>65.23</v>
      </c>
      <c r="I90" s="729">
        <v>8.2550000000000008</v>
      </c>
      <c r="J90" s="737">
        <v>45.8</v>
      </c>
      <c r="K90" s="729">
        <v>16.526</v>
      </c>
      <c r="L90" s="737">
        <v>64.39</v>
      </c>
      <c r="M90" s="729">
        <v>21.628</v>
      </c>
      <c r="N90" s="737">
        <v>59.18</v>
      </c>
      <c r="O90" s="729">
        <v>26.86</v>
      </c>
      <c r="P90" s="737">
        <v>58.55</v>
      </c>
      <c r="Q90" s="729">
        <v>0.57299999999999995</v>
      </c>
      <c r="R90" s="737">
        <v>41.32</v>
      </c>
      <c r="S90" s="729">
        <v>1.4670000000000001</v>
      </c>
      <c r="T90" s="737">
        <v>62.6</v>
      </c>
      <c r="U90" s="729">
        <v>0.51800000000000002</v>
      </c>
      <c r="V90" s="737">
        <v>34.090000000000003</v>
      </c>
      <c r="W90" s="729">
        <v>1.877</v>
      </c>
      <c r="X90" s="738">
        <v>58.82</v>
      </c>
    </row>
    <row r="91" spans="2:24" x14ac:dyDescent="0.2">
      <c r="B91" s="728" t="s">
        <v>91</v>
      </c>
      <c r="C91" s="729">
        <v>10.151999999999999</v>
      </c>
      <c r="D91" s="737">
        <v>34.729999999999997</v>
      </c>
      <c r="E91" s="729">
        <v>6.4390000000000001</v>
      </c>
      <c r="F91" s="737">
        <v>26.06</v>
      </c>
      <c r="G91" s="729">
        <v>10.625</v>
      </c>
      <c r="H91" s="737">
        <v>53.22</v>
      </c>
      <c r="I91" s="729">
        <v>10.686999999999999</v>
      </c>
      <c r="J91" s="737">
        <v>47.41</v>
      </c>
      <c r="K91" s="729">
        <v>14.948</v>
      </c>
      <c r="L91" s="737">
        <v>48.7</v>
      </c>
      <c r="M91" s="729">
        <v>6.4249999999999998</v>
      </c>
      <c r="N91" s="737">
        <v>37.9</v>
      </c>
      <c r="O91" s="729">
        <v>10.009</v>
      </c>
      <c r="P91" s="737">
        <v>30.28</v>
      </c>
      <c r="Q91" s="729">
        <v>11.787000000000001</v>
      </c>
      <c r="R91" s="737">
        <v>20.67</v>
      </c>
      <c r="S91" s="729">
        <v>12.855</v>
      </c>
      <c r="T91" s="737">
        <v>10.58</v>
      </c>
      <c r="U91" s="729">
        <v>16.440000000000001</v>
      </c>
      <c r="V91" s="737">
        <v>10.19</v>
      </c>
      <c r="W91" s="729">
        <v>20.6</v>
      </c>
      <c r="X91" s="738">
        <v>11.44</v>
      </c>
    </row>
    <row r="92" spans="2:24" x14ac:dyDescent="0.2">
      <c r="B92" s="747"/>
      <c r="C92" s="748"/>
      <c r="D92" s="753"/>
      <c r="E92" s="748"/>
      <c r="F92" s="753"/>
      <c r="G92" s="748"/>
      <c r="H92" s="753"/>
      <c r="I92" s="748"/>
      <c r="J92" s="753"/>
      <c r="K92" s="748"/>
      <c r="L92" s="753"/>
      <c r="M92" s="748"/>
      <c r="N92" s="753"/>
      <c r="O92" s="748"/>
      <c r="P92" s="753"/>
      <c r="Q92" s="748"/>
      <c r="R92" s="753"/>
      <c r="S92" s="748"/>
      <c r="T92" s="753"/>
      <c r="U92" s="748"/>
      <c r="V92" s="753"/>
      <c r="W92" s="748"/>
      <c r="X92" s="754"/>
    </row>
    <row r="93" spans="2:24" x14ac:dyDescent="0.2">
      <c r="B93" s="747"/>
      <c r="C93" s="748"/>
      <c r="D93" s="753"/>
      <c r="E93" s="748"/>
      <c r="F93" s="753"/>
      <c r="G93" s="748"/>
      <c r="H93" s="753"/>
      <c r="I93" s="748"/>
      <c r="J93" s="753"/>
      <c r="K93" s="748"/>
      <c r="L93" s="753"/>
      <c r="M93" s="748"/>
      <c r="N93" s="753"/>
      <c r="O93" s="748"/>
      <c r="P93" s="753"/>
      <c r="Q93" s="748"/>
      <c r="R93" s="753"/>
      <c r="S93" s="748"/>
      <c r="T93" s="753"/>
      <c r="U93" s="748"/>
      <c r="V93" s="753"/>
      <c r="W93" s="748"/>
      <c r="X93" s="754"/>
    </row>
    <row r="94" spans="2:24" ht="13.5" thickBot="1" x14ac:dyDescent="0.25">
      <c r="B94" s="750"/>
      <c r="C94" s="751"/>
      <c r="D94" s="755"/>
      <c r="E94" s="751"/>
      <c r="F94" s="755"/>
      <c r="G94" s="751"/>
      <c r="H94" s="755"/>
      <c r="I94" s="751"/>
      <c r="J94" s="755"/>
      <c r="K94" s="751"/>
      <c r="L94" s="755"/>
      <c r="M94" s="751"/>
      <c r="N94" s="755"/>
      <c r="O94" s="751"/>
      <c r="P94" s="755"/>
      <c r="Q94" s="751"/>
      <c r="R94" s="755"/>
      <c r="S94" s="751"/>
      <c r="T94" s="755"/>
      <c r="U94" s="751"/>
      <c r="V94" s="755"/>
      <c r="W94" s="751"/>
      <c r="X94" s="756"/>
    </row>
    <row r="97" spans="2:14" x14ac:dyDescent="0.2">
      <c r="B97" s="790" t="s">
        <v>746</v>
      </c>
      <c r="C97" s="722" t="s">
        <v>332</v>
      </c>
      <c r="D97" s="722" t="s">
        <v>223</v>
      </c>
      <c r="E97" s="722" t="s">
        <v>226</v>
      </c>
      <c r="F97" s="722" t="s">
        <v>227</v>
      </c>
      <c r="G97" s="722" t="s">
        <v>228</v>
      </c>
      <c r="H97" s="722" t="s">
        <v>229</v>
      </c>
      <c r="I97" s="722" t="s">
        <v>333</v>
      </c>
      <c r="J97" s="722" t="s">
        <v>334</v>
      </c>
      <c r="K97" s="722" t="s">
        <v>232</v>
      </c>
      <c r="L97" s="722" t="s">
        <v>233</v>
      </c>
      <c r="M97" s="722" t="s">
        <v>234</v>
      </c>
      <c r="N97" s="741"/>
    </row>
    <row r="98" spans="2:14" x14ac:dyDescent="0.2">
      <c r="B98" s="791"/>
      <c r="C98" s="721" t="s">
        <v>309</v>
      </c>
      <c r="D98" s="721" t="s">
        <v>309</v>
      </c>
      <c r="E98" s="721" t="s">
        <v>309</v>
      </c>
      <c r="F98" s="721" t="s">
        <v>309</v>
      </c>
      <c r="G98" s="721" t="s">
        <v>309</v>
      </c>
      <c r="H98" s="721" t="s">
        <v>309</v>
      </c>
      <c r="I98" s="721" t="s">
        <v>309</v>
      </c>
      <c r="J98" s="721" t="s">
        <v>309</v>
      </c>
      <c r="K98" s="721" t="s">
        <v>309</v>
      </c>
      <c r="L98" s="721" t="s">
        <v>309</v>
      </c>
      <c r="M98" s="723" t="s">
        <v>309</v>
      </c>
      <c r="N98" s="742"/>
    </row>
    <row r="99" spans="2:14" ht="41.25" thickBot="1" x14ac:dyDescent="0.25">
      <c r="B99" s="792"/>
      <c r="C99" s="724" t="s">
        <v>326</v>
      </c>
      <c r="D99" s="724" t="s">
        <v>326</v>
      </c>
      <c r="E99" s="724" t="s">
        <v>326</v>
      </c>
      <c r="F99" s="724" t="s">
        <v>326</v>
      </c>
      <c r="G99" s="724" t="s">
        <v>326</v>
      </c>
      <c r="H99" s="724" t="s">
        <v>326</v>
      </c>
      <c r="I99" s="724" t="s">
        <v>326</v>
      </c>
      <c r="J99" s="724" t="s">
        <v>326</v>
      </c>
      <c r="K99" s="724" t="s">
        <v>326</v>
      </c>
      <c r="L99" s="724" t="s">
        <v>326</v>
      </c>
      <c r="M99" s="724" t="s">
        <v>326</v>
      </c>
      <c r="N99" s="743"/>
    </row>
    <row r="100" spans="2:14" x14ac:dyDescent="0.2">
      <c r="B100" s="757" t="s">
        <v>92</v>
      </c>
      <c r="C100" s="758">
        <f t="shared" ref="C100:C108" si="17">C83</f>
        <v>273.24700000000001</v>
      </c>
      <c r="D100" s="758">
        <f t="shared" ref="D100:D108" si="18">E83</f>
        <v>322.80900000000003</v>
      </c>
      <c r="E100" s="758">
        <f t="shared" ref="E100:E108" si="19">G83</f>
        <v>297.791</v>
      </c>
      <c r="F100" s="758">
        <f t="shared" ref="F100:F108" si="20">I83</f>
        <v>329.38299999999998</v>
      </c>
      <c r="G100" s="758">
        <f t="shared" ref="G100:G108" si="21">K83</f>
        <v>219.03200000000001</v>
      </c>
      <c r="H100" s="758">
        <f t="shared" ref="H100:H108" si="22">M83</f>
        <v>201.93100000000001</v>
      </c>
      <c r="I100" s="758">
        <f t="shared" ref="I100:I108" si="23">O83</f>
        <v>170.36799999999999</v>
      </c>
      <c r="J100" s="758">
        <f t="shared" ref="J100:J108" si="24">Q83</f>
        <v>171.24199999999999</v>
      </c>
      <c r="K100" s="758">
        <f t="shared" ref="K100:K108" si="25">S83</f>
        <v>142.273</v>
      </c>
      <c r="L100" s="758">
        <f t="shared" ref="L100:L108" si="26">U83</f>
        <v>158.34700000000001</v>
      </c>
      <c r="M100" s="759">
        <f t="shared" ref="M100:M108" si="27">W83</f>
        <v>158.708</v>
      </c>
      <c r="N100" s="726"/>
    </row>
    <row r="101" spans="2:14" x14ac:dyDescent="0.2">
      <c r="B101" s="747" t="s">
        <v>84</v>
      </c>
      <c r="C101" s="748">
        <f t="shared" si="17"/>
        <v>60.113</v>
      </c>
      <c r="D101" s="748">
        <f t="shared" si="18"/>
        <v>112.483</v>
      </c>
      <c r="E101" s="748">
        <f t="shared" si="19"/>
        <v>85.506</v>
      </c>
      <c r="F101" s="748">
        <f t="shared" si="20"/>
        <v>171.56899999999999</v>
      </c>
      <c r="G101" s="748">
        <f t="shared" si="21"/>
        <v>47.622</v>
      </c>
      <c r="H101" s="748">
        <f t="shared" si="22"/>
        <v>68.054000000000002</v>
      </c>
      <c r="I101" s="748">
        <f t="shared" si="23"/>
        <v>34.100999999999999</v>
      </c>
      <c r="J101" s="748">
        <f t="shared" si="24"/>
        <v>31.966000000000001</v>
      </c>
      <c r="K101" s="748">
        <f t="shared" si="25"/>
        <v>40.74</v>
      </c>
      <c r="L101" s="748">
        <f t="shared" si="26"/>
        <v>45.744999999999997</v>
      </c>
      <c r="M101" s="749">
        <f t="shared" si="27"/>
        <v>76.616</v>
      </c>
      <c r="N101" s="729"/>
    </row>
    <row r="102" spans="2:14" x14ac:dyDescent="0.2">
      <c r="B102" s="747" t="s">
        <v>85</v>
      </c>
      <c r="C102" s="748">
        <f t="shared" si="17"/>
        <v>32.844000000000001</v>
      </c>
      <c r="D102" s="748">
        <f t="shared" si="18"/>
        <v>52.808999999999997</v>
      </c>
      <c r="E102" s="748">
        <f t="shared" si="19"/>
        <v>59.811</v>
      </c>
      <c r="F102" s="748">
        <f t="shared" si="20"/>
        <v>65.727999999999994</v>
      </c>
      <c r="G102" s="748">
        <f t="shared" si="21"/>
        <v>49.316000000000003</v>
      </c>
      <c r="H102" s="748">
        <f t="shared" si="22"/>
        <v>46.804000000000002</v>
      </c>
      <c r="I102" s="748">
        <f t="shared" si="23"/>
        <v>42.305999999999997</v>
      </c>
      <c r="J102" s="748">
        <f t="shared" si="24"/>
        <v>41.094000000000001</v>
      </c>
      <c r="K102" s="748">
        <f t="shared" si="25"/>
        <v>22.427</v>
      </c>
      <c r="L102" s="748">
        <f t="shared" si="26"/>
        <v>30.584</v>
      </c>
      <c r="M102" s="749">
        <f t="shared" si="27"/>
        <v>16.97</v>
      </c>
      <c r="N102" s="729"/>
    </row>
    <row r="103" spans="2:14" x14ac:dyDescent="0.2">
      <c r="B103" s="747" t="s">
        <v>86</v>
      </c>
      <c r="C103" s="748">
        <f t="shared" si="17"/>
        <v>10.532</v>
      </c>
      <c r="D103" s="748">
        <f t="shared" si="18"/>
        <v>52.194000000000003</v>
      </c>
      <c r="E103" s="748">
        <f t="shared" si="19"/>
        <v>9.8829999999999991</v>
      </c>
      <c r="F103" s="748">
        <f t="shared" si="20"/>
        <v>8.1630000000000003</v>
      </c>
      <c r="G103" s="748">
        <f t="shared" si="21"/>
        <v>14.329000000000001</v>
      </c>
      <c r="H103" s="748">
        <f t="shared" si="22"/>
        <v>4.7510000000000003</v>
      </c>
      <c r="I103" s="748">
        <f t="shared" si="23"/>
        <v>4.1100000000000003</v>
      </c>
      <c r="J103" s="748">
        <f t="shared" si="24"/>
        <v>10.257</v>
      </c>
      <c r="K103" s="748">
        <f t="shared" si="25"/>
        <v>9.4749999999999996</v>
      </c>
      <c r="L103" s="748">
        <f t="shared" si="26"/>
        <v>4.2590000000000003</v>
      </c>
      <c r="M103" s="749">
        <f t="shared" si="27"/>
        <v>0.38400000000000001</v>
      </c>
      <c r="N103" s="729"/>
    </row>
    <row r="104" spans="2:14" x14ac:dyDescent="0.2">
      <c r="B104" s="747" t="s">
        <v>87</v>
      </c>
      <c r="C104" s="748">
        <f t="shared" si="17"/>
        <v>33.957000000000001</v>
      </c>
      <c r="D104" s="748">
        <f t="shared" si="18"/>
        <v>12.425000000000001</v>
      </c>
      <c r="E104" s="748">
        <f t="shared" si="19"/>
        <v>29.535</v>
      </c>
      <c r="F104" s="748">
        <f t="shared" si="20"/>
        <v>10.542</v>
      </c>
      <c r="G104" s="748">
        <f t="shared" si="21"/>
        <v>18.603999999999999</v>
      </c>
      <c r="H104" s="748">
        <f t="shared" si="22"/>
        <v>23.933</v>
      </c>
      <c r="I104" s="748">
        <f t="shared" si="23"/>
        <v>23.492999999999999</v>
      </c>
      <c r="J104" s="748">
        <f t="shared" si="24"/>
        <v>36.454000000000001</v>
      </c>
      <c r="K104" s="748">
        <f t="shared" si="25"/>
        <v>21.920999999999999</v>
      </c>
      <c r="L104" s="748">
        <f t="shared" si="26"/>
        <v>19.829999999999998</v>
      </c>
      <c r="M104" s="749">
        <f t="shared" si="27"/>
        <v>12.653</v>
      </c>
      <c r="N104" s="729"/>
    </row>
    <row r="105" spans="2:14" x14ac:dyDescent="0.2">
      <c r="B105" s="747" t="s">
        <v>88</v>
      </c>
      <c r="C105" s="748">
        <f t="shared" si="17"/>
        <v>83.578000000000003</v>
      </c>
      <c r="D105" s="748">
        <f t="shared" si="18"/>
        <v>74.009</v>
      </c>
      <c r="E105" s="748">
        <f t="shared" si="19"/>
        <v>78.783000000000001</v>
      </c>
      <c r="F105" s="748">
        <f t="shared" si="20"/>
        <v>46.954999999999998</v>
      </c>
      <c r="G105" s="748">
        <f t="shared" si="21"/>
        <v>49</v>
      </c>
      <c r="H105" s="748">
        <f t="shared" si="22"/>
        <v>23.414000000000001</v>
      </c>
      <c r="I105" s="748">
        <f t="shared" si="23"/>
        <v>20.888000000000002</v>
      </c>
      <c r="J105" s="748">
        <f t="shared" si="24"/>
        <v>20.568999999999999</v>
      </c>
      <c r="K105" s="748">
        <f t="shared" si="25"/>
        <v>20.152999999999999</v>
      </c>
      <c r="L105" s="748">
        <f t="shared" si="26"/>
        <v>22.309000000000001</v>
      </c>
      <c r="M105" s="749">
        <f t="shared" si="27"/>
        <v>10.303000000000001</v>
      </c>
      <c r="N105" s="729"/>
    </row>
    <row r="106" spans="2:14" x14ac:dyDescent="0.2">
      <c r="B106" s="747" t="s">
        <v>89</v>
      </c>
      <c r="C106" s="748">
        <f t="shared" si="17"/>
        <v>7.5519999999999996</v>
      </c>
      <c r="D106" s="748">
        <f t="shared" si="18"/>
        <v>8.44</v>
      </c>
      <c r="E106" s="748">
        <f t="shared" si="19"/>
        <v>14.7</v>
      </c>
      <c r="F106" s="748">
        <f t="shared" si="20"/>
        <v>8.7569999999999997</v>
      </c>
      <c r="G106" s="748">
        <f t="shared" si="21"/>
        <v>7.7610000000000001</v>
      </c>
      <c r="H106" s="748">
        <f t="shared" si="22"/>
        <v>6.1619999999999999</v>
      </c>
      <c r="I106" s="748">
        <f t="shared" si="23"/>
        <v>7.9589999999999996</v>
      </c>
      <c r="J106" s="748">
        <f t="shared" si="24"/>
        <v>17.858000000000001</v>
      </c>
      <c r="K106" s="748">
        <f t="shared" si="25"/>
        <v>12.794</v>
      </c>
      <c r="L106" s="748">
        <f t="shared" si="26"/>
        <v>18.25</v>
      </c>
      <c r="M106" s="749">
        <f t="shared" si="27"/>
        <v>19.026</v>
      </c>
      <c r="N106" s="729"/>
    </row>
    <row r="107" spans="2:14" x14ac:dyDescent="0.2">
      <c r="B107" s="747" t="s">
        <v>90</v>
      </c>
      <c r="C107" s="748">
        <f t="shared" si="17"/>
        <v>33.563000000000002</v>
      </c>
      <c r="D107" s="748">
        <f t="shared" si="18"/>
        <v>3.0350000000000001</v>
      </c>
      <c r="E107" s="748">
        <f t="shared" si="19"/>
        <v>7.7610000000000001</v>
      </c>
      <c r="F107" s="748">
        <f t="shared" si="20"/>
        <v>8.2550000000000008</v>
      </c>
      <c r="G107" s="748">
        <f t="shared" si="21"/>
        <v>16.526</v>
      </c>
      <c r="H107" s="748">
        <f t="shared" si="22"/>
        <v>21.628</v>
      </c>
      <c r="I107" s="748">
        <f t="shared" si="23"/>
        <v>26.86</v>
      </c>
      <c r="J107" s="748">
        <f t="shared" si="24"/>
        <v>0.57299999999999995</v>
      </c>
      <c r="K107" s="748">
        <f t="shared" si="25"/>
        <v>1.4670000000000001</v>
      </c>
      <c r="L107" s="748">
        <f t="shared" si="26"/>
        <v>0.51800000000000002</v>
      </c>
      <c r="M107" s="749">
        <f t="shared" si="27"/>
        <v>1.877</v>
      </c>
      <c r="N107" s="729"/>
    </row>
    <row r="108" spans="2:14" x14ac:dyDescent="0.2">
      <c r="B108" s="747" t="s">
        <v>91</v>
      </c>
      <c r="C108" s="748">
        <f t="shared" si="17"/>
        <v>10.151999999999999</v>
      </c>
      <c r="D108" s="748">
        <f t="shared" si="18"/>
        <v>6.4390000000000001</v>
      </c>
      <c r="E108" s="748">
        <f t="shared" si="19"/>
        <v>10.625</v>
      </c>
      <c r="F108" s="748">
        <f t="shared" si="20"/>
        <v>10.686999999999999</v>
      </c>
      <c r="G108" s="748">
        <f t="shared" si="21"/>
        <v>14.948</v>
      </c>
      <c r="H108" s="748">
        <f t="shared" si="22"/>
        <v>6.4249999999999998</v>
      </c>
      <c r="I108" s="748">
        <f t="shared" si="23"/>
        <v>10.009</v>
      </c>
      <c r="J108" s="748">
        <f t="shared" si="24"/>
        <v>11.787000000000001</v>
      </c>
      <c r="K108" s="748">
        <f t="shared" si="25"/>
        <v>12.855</v>
      </c>
      <c r="L108" s="748">
        <f t="shared" si="26"/>
        <v>16.440000000000001</v>
      </c>
      <c r="M108" s="749">
        <f t="shared" si="27"/>
        <v>20.6</v>
      </c>
      <c r="N108" s="729"/>
    </row>
    <row r="109" spans="2:14" x14ac:dyDescent="0.2">
      <c r="B109" s="747"/>
      <c r="C109" s="748">
        <f t="shared" ref="C109:C111" si="28">C92</f>
        <v>0</v>
      </c>
      <c r="D109" s="748">
        <f t="shared" ref="D109:D111" si="29">E92</f>
        <v>0</v>
      </c>
      <c r="E109" s="748">
        <f t="shared" ref="E109:E111" si="30">G92</f>
        <v>0</v>
      </c>
      <c r="F109" s="748">
        <f t="shared" ref="F109:F111" si="31">I92</f>
        <v>0</v>
      </c>
      <c r="G109" s="748">
        <f t="shared" ref="G109:G111" si="32">K92</f>
        <v>0</v>
      </c>
      <c r="H109" s="748">
        <f t="shared" ref="H109:H111" si="33">M92</f>
        <v>0</v>
      </c>
      <c r="I109" s="748">
        <f t="shared" ref="I109:I111" si="34">O92</f>
        <v>0</v>
      </c>
      <c r="J109" s="748">
        <f t="shared" ref="J109:J111" si="35">Q92</f>
        <v>0</v>
      </c>
      <c r="K109" s="748">
        <f t="shared" ref="K109:K111" si="36">S92</f>
        <v>0</v>
      </c>
      <c r="L109" s="748">
        <f t="shared" ref="L109:L111" si="37">U92</f>
        <v>0</v>
      </c>
      <c r="M109" s="749">
        <f t="shared" ref="M109:M111" si="38">W92</f>
        <v>0</v>
      </c>
      <c r="N109" s="729"/>
    </row>
    <row r="110" spans="2:14" x14ac:dyDescent="0.2">
      <c r="B110" s="747"/>
      <c r="C110" s="748">
        <f t="shared" si="28"/>
        <v>0</v>
      </c>
      <c r="D110" s="748">
        <f t="shared" si="29"/>
        <v>0</v>
      </c>
      <c r="E110" s="748">
        <f t="shared" si="30"/>
        <v>0</v>
      </c>
      <c r="F110" s="748">
        <f t="shared" si="31"/>
        <v>0</v>
      </c>
      <c r="G110" s="748">
        <f t="shared" si="32"/>
        <v>0</v>
      </c>
      <c r="H110" s="748">
        <f t="shared" si="33"/>
        <v>0</v>
      </c>
      <c r="I110" s="748">
        <f t="shared" si="34"/>
        <v>0</v>
      </c>
      <c r="J110" s="748">
        <f t="shared" si="35"/>
        <v>0</v>
      </c>
      <c r="K110" s="748">
        <f t="shared" si="36"/>
        <v>0</v>
      </c>
      <c r="L110" s="748">
        <f t="shared" si="37"/>
        <v>0</v>
      </c>
      <c r="M110" s="749">
        <f t="shared" si="38"/>
        <v>0</v>
      </c>
      <c r="N110" s="729"/>
    </row>
    <row r="111" spans="2:14" ht="13.5" thickBot="1" x14ac:dyDescent="0.25">
      <c r="B111" s="750"/>
      <c r="C111" s="751">
        <f t="shared" si="28"/>
        <v>0</v>
      </c>
      <c r="D111" s="751">
        <f t="shared" si="29"/>
        <v>0</v>
      </c>
      <c r="E111" s="751">
        <f t="shared" si="30"/>
        <v>0</v>
      </c>
      <c r="F111" s="751">
        <f t="shared" si="31"/>
        <v>0</v>
      </c>
      <c r="G111" s="751">
        <f t="shared" si="32"/>
        <v>0</v>
      </c>
      <c r="H111" s="751">
        <f t="shared" si="33"/>
        <v>0</v>
      </c>
      <c r="I111" s="751">
        <f t="shared" si="34"/>
        <v>0</v>
      </c>
      <c r="J111" s="751">
        <f t="shared" si="35"/>
        <v>0</v>
      </c>
      <c r="K111" s="751">
        <f t="shared" si="36"/>
        <v>0</v>
      </c>
      <c r="L111" s="751">
        <f t="shared" si="37"/>
        <v>0</v>
      </c>
      <c r="M111" s="752">
        <f t="shared" si="38"/>
        <v>0</v>
      </c>
      <c r="N111" s="729"/>
    </row>
    <row r="114" spans="2:14" x14ac:dyDescent="0.2">
      <c r="B114" s="790" t="s">
        <v>746</v>
      </c>
      <c r="C114" s="722" t="s">
        <v>332</v>
      </c>
      <c r="D114" s="722" t="s">
        <v>223</v>
      </c>
      <c r="E114" s="722" t="s">
        <v>226</v>
      </c>
      <c r="F114" s="722" t="s">
        <v>227</v>
      </c>
      <c r="G114" s="722" t="s">
        <v>228</v>
      </c>
      <c r="H114" s="722" t="s">
        <v>229</v>
      </c>
      <c r="I114" s="722" t="s">
        <v>333</v>
      </c>
      <c r="J114" s="722" t="s">
        <v>334</v>
      </c>
      <c r="K114" s="722" t="s">
        <v>232</v>
      </c>
      <c r="L114" s="722" t="s">
        <v>233</v>
      </c>
      <c r="M114" s="722" t="s">
        <v>234</v>
      </c>
      <c r="N114" s="741"/>
    </row>
    <row r="115" spans="2:14" x14ac:dyDescent="0.2">
      <c r="B115" s="791"/>
      <c r="C115" s="721" t="s">
        <v>485</v>
      </c>
      <c r="D115" s="721" t="s">
        <v>485</v>
      </c>
      <c r="E115" s="721" t="s">
        <v>485</v>
      </c>
      <c r="F115" s="721" t="s">
        <v>485</v>
      </c>
      <c r="G115" s="721" t="s">
        <v>485</v>
      </c>
      <c r="H115" s="721" t="s">
        <v>485</v>
      </c>
      <c r="I115" s="721" t="s">
        <v>485</v>
      </c>
      <c r="J115" s="721" t="s">
        <v>485</v>
      </c>
      <c r="K115" s="721" t="s">
        <v>485</v>
      </c>
      <c r="L115" s="721" t="s">
        <v>485</v>
      </c>
      <c r="M115" s="723" t="s">
        <v>485</v>
      </c>
      <c r="N115" s="742"/>
    </row>
    <row r="116" spans="2:14" ht="41.25" thickBot="1" x14ac:dyDescent="0.25">
      <c r="B116" s="792"/>
      <c r="C116" s="724" t="s">
        <v>326</v>
      </c>
      <c r="D116" s="724" t="s">
        <v>326</v>
      </c>
      <c r="E116" s="724" t="s">
        <v>326</v>
      </c>
      <c r="F116" s="724" t="s">
        <v>326</v>
      </c>
      <c r="G116" s="724" t="s">
        <v>326</v>
      </c>
      <c r="H116" s="724" t="s">
        <v>326</v>
      </c>
      <c r="I116" s="724" t="s">
        <v>326</v>
      </c>
      <c r="J116" s="724" t="s">
        <v>326</v>
      </c>
      <c r="K116" s="724" t="s">
        <v>326</v>
      </c>
      <c r="L116" s="724" t="s">
        <v>326</v>
      </c>
      <c r="M116" s="724" t="s">
        <v>326</v>
      </c>
      <c r="N116" s="743"/>
    </row>
    <row r="117" spans="2:14" x14ac:dyDescent="0.2">
      <c r="B117" s="757" t="s">
        <v>92</v>
      </c>
      <c r="C117" s="758">
        <f t="shared" ref="C117:C128" si="39">SUM(C66,C83)</f>
        <v>373.69299999999998</v>
      </c>
      <c r="D117" s="758">
        <f t="shared" ref="D117:D128" si="40">SUM(D66,E83)</f>
        <v>426.67600000000004</v>
      </c>
      <c r="E117" s="758">
        <f t="shared" ref="E117:E128" si="41">SUM(E66,G83)</f>
        <v>413.84699999999998</v>
      </c>
      <c r="F117" s="758">
        <f t="shared" ref="F117:F128" si="42">SUM(F66,I83)</f>
        <v>428.40299999999996</v>
      </c>
      <c r="G117" s="758">
        <f t="shared" ref="G117:G128" si="43">SUM(G66,K83)</f>
        <v>330.084</v>
      </c>
      <c r="H117" s="758">
        <f t="shared" ref="H117:H128" si="44">SUM(H66,M83)</f>
        <v>295.88100000000003</v>
      </c>
      <c r="I117" s="758">
        <f t="shared" ref="I117:I128" si="45">SUM(I66,O83)</f>
        <v>251.03399999999999</v>
      </c>
      <c r="J117" s="758">
        <f t="shared" ref="J117:J128" si="46">SUM(J66,Q83)</f>
        <v>261.27999999999997</v>
      </c>
      <c r="K117" s="758">
        <f t="shared" ref="K117:K128" si="47">SUM(K66,S83)</f>
        <v>208.458</v>
      </c>
      <c r="L117" s="758">
        <f t="shared" ref="L117:L128" si="48">SUM(L66,U83)</f>
        <v>366.52100000000002</v>
      </c>
      <c r="M117" s="759">
        <f t="shared" ref="M117:M128" si="49">SUM(M66,W83)</f>
        <v>234.52199999999999</v>
      </c>
      <c r="N117" s="726"/>
    </row>
    <row r="118" spans="2:14" x14ac:dyDescent="0.2">
      <c r="B118" s="747" t="s">
        <v>84</v>
      </c>
      <c r="C118" s="748">
        <f t="shared" si="39"/>
        <v>92.786000000000001</v>
      </c>
      <c r="D118" s="748">
        <f t="shared" si="40"/>
        <v>148.71600000000001</v>
      </c>
      <c r="E118" s="748">
        <f t="shared" si="41"/>
        <v>124.654</v>
      </c>
      <c r="F118" s="748">
        <f t="shared" si="42"/>
        <v>213.12099999999998</v>
      </c>
      <c r="G118" s="748">
        <f t="shared" si="43"/>
        <v>92.691000000000003</v>
      </c>
      <c r="H118" s="748">
        <f t="shared" si="44"/>
        <v>115.715</v>
      </c>
      <c r="I118" s="748">
        <f t="shared" si="45"/>
        <v>75.986999999999995</v>
      </c>
      <c r="J118" s="748">
        <f t="shared" si="46"/>
        <v>77.022999999999996</v>
      </c>
      <c r="K118" s="748">
        <f t="shared" si="47"/>
        <v>67.135999999999996</v>
      </c>
      <c r="L118" s="748">
        <f t="shared" si="48"/>
        <v>152.16200000000001</v>
      </c>
      <c r="M118" s="749">
        <f t="shared" si="49"/>
        <v>108.928</v>
      </c>
      <c r="N118" s="729"/>
    </row>
    <row r="119" spans="2:14" x14ac:dyDescent="0.2">
      <c r="B119" s="747" t="s">
        <v>85</v>
      </c>
      <c r="C119" s="748">
        <f t="shared" si="39"/>
        <v>62.109000000000002</v>
      </c>
      <c r="D119" s="748">
        <f t="shared" si="40"/>
        <v>77.328999999999994</v>
      </c>
      <c r="E119" s="748">
        <f t="shared" si="41"/>
        <v>91.680999999999997</v>
      </c>
      <c r="F119" s="748">
        <f t="shared" si="42"/>
        <v>88.710999999999999</v>
      </c>
      <c r="G119" s="748">
        <f t="shared" si="43"/>
        <v>74.926000000000002</v>
      </c>
      <c r="H119" s="748">
        <f t="shared" si="44"/>
        <v>60.588999999999999</v>
      </c>
      <c r="I119" s="748">
        <f t="shared" si="45"/>
        <v>54.271999999999998</v>
      </c>
      <c r="J119" s="748">
        <f t="shared" si="46"/>
        <v>56.152999999999999</v>
      </c>
      <c r="K119" s="748">
        <f t="shared" si="47"/>
        <v>37.087000000000003</v>
      </c>
      <c r="L119" s="748">
        <f t="shared" si="48"/>
        <v>58.811999999999998</v>
      </c>
      <c r="M119" s="749">
        <f t="shared" si="49"/>
        <v>32.234999999999999</v>
      </c>
      <c r="N119" s="729"/>
    </row>
    <row r="120" spans="2:14" x14ac:dyDescent="0.2">
      <c r="B120" s="747" t="s">
        <v>86</v>
      </c>
      <c r="C120" s="748">
        <f t="shared" si="39"/>
        <v>15.952999999999999</v>
      </c>
      <c r="D120" s="748">
        <f t="shared" si="40"/>
        <v>58.033000000000001</v>
      </c>
      <c r="E120" s="748">
        <f t="shared" si="41"/>
        <v>14.654</v>
      </c>
      <c r="F120" s="748">
        <f t="shared" si="42"/>
        <v>10.9</v>
      </c>
      <c r="G120" s="748">
        <f t="shared" si="43"/>
        <v>16.821999999999999</v>
      </c>
      <c r="H120" s="748">
        <f t="shared" si="44"/>
        <v>8.3060000000000009</v>
      </c>
      <c r="I120" s="748">
        <f t="shared" si="45"/>
        <v>6.5069999999999997</v>
      </c>
      <c r="J120" s="748">
        <f t="shared" si="46"/>
        <v>12.442</v>
      </c>
      <c r="K120" s="748">
        <f t="shared" si="47"/>
        <v>11.536</v>
      </c>
      <c r="L120" s="748">
        <f t="shared" si="48"/>
        <v>6.4380000000000006</v>
      </c>
      <c r="M120" s="749">
        <f t="shared" si="49"/>
        <v>2.0550000000000002</v>
      </c>
      <c r="N120" s="729"/>
    </row>
    <row r="121" spans="2:14" x14ac:dyDescent="0.2">
      <c r="B121" s="747" t="s">
        <v>87</v>
      </c>
      <c r="C121" s="748">
        <f t="shared" si="39"/>
        <v>37.137999999999998</v>
      </c>
      <c r="D121" s="748">
        <f t="shared" si="40"/>
        <v>14.625</v>
      </c>
      <c r="E121" s="748">
        <f t="shared" si="41"/>
        <v>33.68</v>
      </c>
      <c r="F121" s="748">
        <f t="shared" si="42"/>
        <v>13.448</v>
      </c>
      <c r="G121" s="748">
        <f t="shared" si="43"/>
        <v>20.309999999999999</v>
      </c>
      <c r="H121" s="748">
        <f t="shared" si="44"/>
        <v>26.646000000000001</v>
      </c>
      <c r="I121" s="748">
        <f t="shared" si="45"/>
        <v>25.921999999999997</v>
      </c>
      <c r="J121" s="748">
        <f t="shared" si="46"/>
        <v>39.911999999999999</v>
      </c>
      <c r="K121" s="748">
        <f t="shared" si="47"/>
        <v>24.844000000000001</v>
      </c>
      <c r="L121" s="748">
        <f t="shared" si="48"/>
        <v>26.338999999999999</v>
      </c>
      <c r="M121" s="749">
        <f t="shared" si="49"/>
        <v>15.815000000000001</v>
      </c>
      <c r="N121" s="729"/>
    </row>
    <row r="122" spans="2:14" x14ac:dyDescent="0.2">
      <c r="B122" s="747" t="s">
        <v>88</v>
      </c>
      <c r="C122" s="748">
        <f t="shared" si="39"/>
        <v>102.499</v>
      </c>
      <c r="D122" s="748">
        <f t="shared" si="40"/>
        <v>93.527999999999992</v>
      </c>
      <c r="E122" s="748">
        <f t="shared" si="41"/>
        <v>97.174999999999997</v>
      </c>
      <c r="F122" s="748">
        <f t="shared" si="42"/>
        <v>60.611999999999995</v>
      </c>
      <c r="G122" s="748">
        <f t="shared" si="43"/>
        <v>66.331999999999994</v>
      </c>
      <c r="H122" s="748">
        <f t="shared" si="44"/>
        <v>36.935000000000002</v>
      </c>
      <c r="I122" s="748">
        <f t="shared" si="45"/>
        <v>33.045000000000002</v>
      </c>
      <c r="J122" s="748">
        <f t="shared" si="46"/>
        <v>32.216999999999999</v>
      </c>
      <c r="K122" s="748">
        <f t="shared" si="47"/>
        <v>28.766999999999999</v>
      </c>
      <c r="L122" s="748">
        <f t="shared" si="48"/>
        <v>64.730999999999995</v>
      </c>
      <c r="M122" s="749">
        <f t="shared" si="49"/>
        <v>17.243000000000002</v>
      </c>
      <c r="N122" s="729"/>
    </row>
    <row r="123" spans="2:14" x14ac:dyDescent="0.2">
      <c r="B123" s="747" t="s">
        <v>89</v>
      </c>
      <c r="C123" s="748">
        <f t="shared" si="39"/>
        <v>10.338999999999999</v>
      </c>
      <c r="D123" s="748">
        <f t="shared" si="40"/>
        <v>12.176</v>
      </c>
      <c r="E123" s="748">
        <f t="shared" si="41"/>
        <v>17.960999999999999</v>
      </c>
      <c r="F123" s="748">
        <f t="shared" si="42"/>
        <v>13.263999999999999</v>
      </c>
      <c r="G123" s="748">
        <f t="shared" si="43"/>
        <v>13.083</v>
      </c>
      <c r="H123" s="748">
        <f t="shared" si="44"/>
        <v>13.821</v>
      </c>
      <c r="I123" s="748">
        <f t="shared" si="45"/>
        <v>13.111000000000001</v>
      </c>
      <c r="J123" s="748">
        <f t="shared" si="46"/>
        <v>24.721</v>
      </c>
      <c r="K123" s="748">
        <f t="shared" si="47"/>
        <v>18.058</v>
      </c>
      <c r="L123" s="748">
        <f t="shared" si="48"/>
        <v>31.785</v>
      </c>
      <c r="M123" s="749">
        <f t="shared" si="49"/>
        <v>26.148</v>
      </c>
      <c r="N123" s="729"/>
    </row>
    <row r="124" spans="2:14" x14ac:dyDescent="0.2">
      <c r="B124" s="747" t="s">
        <v>90</v>
      </c>
      <c r="C124" s="748">
        <f t="shared" si="39"/>
        <v>39.270000000000003</v>
      </c>
      <c r="D124" s="748">
        <f t="shared" si="40"/>
        <v>12.833</v>
      </c>
      <c r="E124" s="748">
        <f t="shared" si="41"/>
        <v>20.291</v>
      </c>
      <c r="F124" s="748">
        <f t="shared" si="42"/>
        <v>16.652999999999999</v>
      </c>
      <c r="G124" s="748">
        <f t="shared" si="43"/>
        <v>26.731000000000002</v>
      </c>
      <c r="H124" s="748">
        <f t="shared" si="44"/>
        <v>23.308</v>
      </c>
      <c r="I124" s="748">
        <f t="shared" si="45"/>
        <v>27.488</v>
      </c>
      <c r="J124" s="748">
        <f t="shared" si="46"/>
        <v>1.6779999999999999</v>
      </c>
      <c r="K124" s="748">
        <f t="shared" si="47"/>
        <v>2.48</v>
      </c>
      <c r="L124" s="748">
        <f t="shared" si="48"/>
        <v>1.9790000000000001</v>
      </c>
      <c r="M124" s="749">
        <f t="shared" si="49"/>
        <v>3.681</v>
      </c>
      <c r="N124" s="729"/>
    </row>
    <row r="125" spans="2:14" x14ac:dyDescent="0.2">
      <c r="B125" s="747" t="s">
        <v>91</v>
      </c>
      <c r="C125" s="748">
        <f t="shared" si="39"/>
        <v>12.642999999999999</v>
      </c>
      <c r="D125" s="748">
        <f t="shared" si="40"/>
        <v>8.4600000000000009</v>
      </c>
      <c r="E125" s="748">
        <f t="shared" si="41"/>
        <v>12.566000000000001</v>
      </c>
      <c r="F125" s="748">
        <f t="shared" si="42"/>
        <v>12.966999999999999</v>
      </c>
      <c r="G125" s="748">
        <f t="shared" si="43"/>
        <v>18.263000000000002</v>
      </c>
      <c r="H125" s="748">
        <f t="shared" si="44"/>
        <v>9.8010000000000002</v>
      </c>
      <c r="I125" s="748">
        <f t="shared" si="45"/>
        <v>14.061</v>
      </c>
      <c r="J125" s="748">
        <f t="shared" si="46"/>
        <v>16.449000000000002</v>
      </c>
      <c r="K125" s="748">
        <f t="shared" si="47"/>
        <v>18.108000000000001</v>
      </c>
      <c r="L125" s="748">
        <f t="shared" si="48"/>
        <v>23.863</v>
      </c>
      <c r="M125" s="749">
        <f t="shared" si="49"/>
        <v>28.137</v>
      </c>
      <c r="N125" s="729"/>
    </row>
    <row r="126" spans="2:14" x14ac:dyDescent="0.2">
      <c r="B126" s="747"/>
      <c r="C126" s="748">
        <f t="shared" si="39"/>
        <v>0</v>
      </c>
      <c r="D126" s="748">
        <f t="shared" si="40"/>
        <v>0</v>
      </c>
      <c r="E126" s="748">
        <f t="shared" si="41"/>
        <v>0</v>
      </c>
      <c r="F126" s="748">
        <f t="shared" si="42"/>
        <v>0</v>
      </c>
      <c r="G126" s="748">
        <f t="shared" si="43"/>
        <v>0</v>
      </c>
      <c r="H126" s="748">
        <f t="shared" si="44"/>
        <v>0</v>
      </c>
      <c r="I126" s="748">
        <f t="shared" si="45"/>
        <v>0</v>
      </c>
      <c r="J126" s="748">
        <f t="shared" si="46"/>
        <v>0</v>
      </c>
      <c r="K126" s="748">
        <f t="shared" si="47"/>
        <v>0</v>
      </c>
      <c r="L126" s="748">
        <f t="shared" si="48"/>
        <v>0</v>
      </c>
      <c r="M126" s="749">
        <f t="shared" si="49"/>
        <v>0</v>
      </c>
      <c r="N126" s="729"/>
    </row>
    <row r="127" spans="2:14" x14ac:dyDescent="0.2">
      <c r="B127" s="747"/>
      <c r="C127" s="748">
        <f t="shared" si="39"/>
        <v>0</v>
      </c>
      <c r="D127" s="748">
        <f t="shared" si="40"/>
        <v>0</v>
      </c>
      <c r="E127" s="748">
        <f t="shared" si="41"/>
        <v>0</v>
      </c>
      <c r="F127" s="748">
        <f t="shared" si="42"/>
        <v>0</v>
      </c>
      <c r="G127" s="748">
        <f t="shared" si="43"/>
        <v>0</v>
      </c>
      <c r="H127" s="748">
        <f t="shared" si="44"/>
        <v>0</v>
      </c>
      <c r="I127" s="748">
        <f t="shared" si="45"/>
        <v>0</v>
      </c>
      <c r="J127" s="748">
        <f t="shared" si="46"/>
        <v>0</v>
      </c>
      <c r="K127" s="748">
        <f t="shared" si="47"/>
        <v>0</v>
      </c>
      <c r="L127" s="748">
        <f t="shared" si="48"/>
        <v>0</v>
      </c>
      <c r="M127" s="749">
        <f t="shared" si="49"/>
        <v>0</v>
      </c>
      <c r="N127" s="729"/>
    </row>
    <row r="128" spans="2:14" ht="13.5" thickBot="1" x14ac:dyDescent="0.25">
      <c r="B128" s="750"/>
      <c r="C128" s="751">
        <f t="shared" si="39"/>
        <v>0</v>
      </c>
      <c r="D128" s="751">
        <f t="shared" si="40"/>
        <v>0</v>
      </c>
      <c r="E128" s="751">
        <f t="shared" si="41"/>
        <v>0</v>
      </c>
      <c r="F128" s="751">
        <f t="shared" si="42"/>
        <v>0</v>
      </c>
      <c r="G128" s="751">
        <f t="shared" si="43"/>
        <v>0</v>
      </c>
      <c r="H128" s="751">
        <f t="shared" si="44"/>
        <v>0</v>
      </c>
      <c r="I128" s="751">
        <f t="shared" si="45"/>
        <v>0</v>
      </c>
      <c r="J128" s="751">
        <f t="shared" si="46"/>
        <v>0</v>
      </c>
      <c r="K128" s="751">
        <f t="shared" si="47"/>
        <v>0</v>
      </c>
      <c r="L128" s="751">
        <f t="shared" si="48"/>
        <v>0</v>
      </c>
      <c r="M128" s="752">
        <f t="shared" si="49"/>
        <v>0</v>
      </c>
      <c r="N128" s="729"/>
    </row>
    <row r="130" spans="1:13" x14ac:dyDescent="0.2">
      <c r="A130" s="275"/>
    </row>
    <row r="131" spans="1:13" x14ac:dyDescent="0.2">
      <c r="B131" s="790" t="s">
        <v>746</v>
      </c>
      <c r="C131" s="722" t="s">
        <v>332</v>
      </c>
      <c r="D131" s="722" t="s">
        <v>223</v>
      </c>
      <c r="E131" s="722" t="s">
        <v>226</v>
      </c>
      <c r="F131" s="722" t="s">
        <v>227</v>
      </c>
      <c r="G131" s="722" t="s">
        <v>228</v>
      </c>
      <c r="H131" s="722" t="s">
        <v>229</v>
      </c>
      <c r="I131" s="722" t="s">
        <v>333</v>
      </c>
      <c r="J131" s="722" t="s">
        <v>334</v>
      </c>
      <c r="K131" s="722" t="s">
        <v>232</v>
      </c>
      <c r="L131" s="722" t="s">
        <v>233</v>
      </c>
      <c r="M131" s="744" t="s">
        <v>234</v>
      </c>
    </row>
    <row r="132" spans="1:13" x14ac:dyDescent="0.2">
      <c r="B132" s="791"/>
      <c r="C132" s="721" t="s">
        <v>78</v>
      </c>
      <c r="D132" s="721" t="s">
        <v>78</v>
      </c>
      <c r="E132" s="721" t="s">
        <v>78</v>
      </c>
      <c r="F132" s="721" t="s">
        <v>78</v>
      </c>
      <c r="G132" s="721" t="s">
        <v>78</v>
      </c>
      <c r="H132" s="721" t="s">
        <v>78</v>
      </c>
      <c r="I132" s="721" t="s">
        <v>78</v>
      </c>
      <c r="J132" s="721" t="s">
        <v>78</v>
      </c>
      <c r="K132" s="721" t="s">
        <v>78</v>
      </c>
      <c r="L132" s="721" t="s">
        <v>78</v>
      </c>
      <c r="M132" s="745" t="s">
        <v>78</v>
      </c>
    </row>
    <row r="133" spans="1:13" ht="41.25" thickBot="1" x14ac:dyDescent="0.25">
      <c r="B133" s="792"/>
      <c r="C133" s="724" t="s">
        <v>326</v>
      </c>
      <c r="D133" s="724" t="s">
        <v>326</v>
      </c>
      <c r="E133" s="724" t="s">
        <v>326</v>
      </c>
      <c r="F133" s="724" t="s">
        <v>326</v>
      </c>
      <c r="G133" s="724" t="s">
        <v>326</v>
      </c>
      <c r="H133" s="724" t="s">
        <v>326</v>
      </c>
      <c r="I133" s="724" t="s">
        <v>326</v>
      </c>
      <c r="J133" s="724" t="s">
        <v>326</v>
      </c>
      <c r="K133" s="724" t="s">
        <v>326</v>
      </c>
      <c r="L133" s="724" t="s">
        <v>326</v>
      </c>
      <c r="M133" s="746" t="s">
        <v>326</v>
      </c>
    </row>
    <row r="134" spans="1:13" x14ac:dyDescent="0.2">
      <c r="B134" s="760" t="s">
        <v>215</v>
      </c>
      <c r="C134" s="729">
        <v>15.823</v>
      </c>
      <c r="D134" s="729">
        <v>14.308999999999999</v>
      </c>
      <c r="E134" s="729">
        <v>16.001999999999999</v>
      </c>
      <c r="F134" s="729">
        <v>12.802</v>
      </c>
      <c r="G134" s="729">
        <v>15.037000000000001</v>
      </c>
      <c r="H134" s="729">
        <v>18.126000000000001</v>
      </c>
      <c r="I134" s="729">
        <v>20.591000000000001</v>
      </c>
      <c r="J134" s="729">
        <v>22.902999999999999</v>
      </c>
      <c r="K134" s="729">
        <v>20.018000000000001</v>
      </c>
      <c r="L134" s="729">
        <v>30.896999999999998</v>
      </c>
      <c r="M134" s="730">
        <v>17.684999999999999</v>
      </c>
    </row>
    <row r="135" spans="1:13" x14ac:dyDescent="0.2">
      <c r="B135" s="728" t="s">
        <v>216</v>
      </c>
      <c r="C135" s="729">
        <v>7.1479999999999997</v>
      </c>
      <c r="D135" s="729">
        <v>6.774</v>
      </c>
      <c r="E135" s="729">
        <v>7.1840000000000002</v>
      </c>
      <c r="F135" s="729">
        <v>5.8540000000000001</v>
      </c>
      <c r="G135" s="729">
        <v>6.2110000000000003</v>
      </c>
      <c r="H135" s="729">
        <v>5.66</v>
      </c>
      <c r="I135" s="729">
        <v>6.0170000000000003</v>
      </c>
      <c r="J135" s="729">
        <v>7.0019999999999998</v>
      </c>
      <c r="K135" s="729">
        <v>6.0990000000000002</v>
      </c>
      <c r="L135" s="729">
        <v>13.852</v>
      </c>
      <c r="M135" s="730">
        <v>6.2220000000000004</v>
      </c>
    </row>
    <row r="136" spans="1:13" x14ac:dyDescent="0.2">
      <c r="B136" s="728" t="s">
        <v>217</v>
      </c>
      <c r="C136" s="729">
        <v>7.827</v>
      </c>
      <c r="D136" s="729">
        <v>7.7510000000000003</v>
      </c>
      <c r="E136" s="729">
        <v>7.9669999999999996</v>
      </c>
      <c r="F136" s="729">
        <v>6.8179999999999996</v>
      </c>
      <c r="G136" s="729">
        <v>7.1379999999999999</v>
      </c>
      <c r="H136" s="729">
        <v>6.0439999999999996</v>
      </c>
      <c r="I136" s="729">
        <v>5.9240000000000004</v>
      </c>
      <c r="J136" s="729">
        <v>6.8630000000000004</v>
      </c>
      <c r="K136" s="729">
        <v>5.7039999999999997</v>
      </c>
      <c r="L136" s="729">
        <v>16.109000000000002</v>
      </c>
      <c r="M136" s="730">
        <v>6.4909999999999997</v>
      </c>
    </row>
    <row r="137" spans="1:13" x14ac:dyDescent="0.2">
      <c r="B137" s="728" t="s">
        <v>218</v>
      </c>
      <c r="C137" s="729">
        <v>24.216999999999999</v>
      </c>
      <c r="D137" s="729">
        <v>26.006</v>
      </c>
      <c r="E137" s="729">
        <v>27.099</v>
      </c>
      <c r="F137" s="729">
        <v>23.021999999999998</v>
      </c>
      <c r="G137" s="729">
        <v>25.344999999999999</v>
      </c>
      <c r="H137" s="729">
        <v>21.428000000000001</v>
      </c>
      <c r="I137" s="729">
        <v>17.901</v>
      </c>
      <c r="J137" s="729">
        <v>20.509</v>
      </c>
      <c r="K137" s="729">
        <v>13.946</v>
      </c>
      <c r="L137" s="729">
        <v>57.975000000000001</v>
      </c>
      <c r="M137" s="730">
        <v>19.95</v>
      </c>
    </row>
    <row r="138" spans="1:13" x14ac:dyDescent="0.2">
      <c r="B138" s="728" t="s">
        <v>219</v>
      </c>
      <c r="C138" s="729">
        <v>26.07</v>
      </c>
      <c r="D138" s="729">
        <v>29.533000000000001</v>
      </c>
      <c r="E138" s="729">
        <v>34.26</v>
      </c>
      <c r="F138" s="729">
        <v>28.213000000000001</v>
      </c>
      <c r="G138" s="729">
        <v>32.892000000000003</v>
      </c>
      <c r="H138" s="729">
        <v>25.420999999999999</v>
      </c>
      <c r="I138" s="729">
        <v>18.568999999999999</v>
      </c>
      <c r="J138" s="729">
        <v>20.414000000000001</v>
      </c>
      <c r="K138" s="729">
        <v>11.125</v>
      </c>
      <c r="L138" s="729">
        <v>60.869</v>
      </c>
      <c r="M138" s="730">
        <v>16.43</v>
      </c>
    </row>
    <row r="139" spans="1:13" x14ac:dyDescent="0.2">
      <c r="B139" s="728" t="s">
        <v>220</v>
      </c>
      <c r="C139" s="729">
        <v>11.183999999999999</v>
      </c>
      <c r="D139" s="729">
        <v>11.804</v>
      </c>
      <c r="E139" s="729">
        <v>14.102</v>
      </c>
      <c r="F139" s="729">
        <v>12.609</v>
      </c>
      <c r="G139" s="729">
        <v>14.068</v>
      </c>
      <c r="H139" s="729">
        <v>9.6280000000000001</v>
      </c>
      <c r="I139" s="729">
        <v>6.5620000000000003</v>
      </c>
      <c r="J139" s="729">
        <v>6.681</v>
      </c>
      <c r="K139" s="729">
        <v>4.3520000000000003</v>
      </c>
      <c r="L139" s="729">
        <v>18.372</v>
      </c>
      <c r="M139" s="730">
        <v>4.6550000000000002</v>
      </c>
    </row>
    <row r="140" spans="1:13" x14ac:dyDescent="0.2">
      <c r="B140" s="728" t="s">
        <v>221</v>
      </c>
      <c r="C140" s="729">
        <v>5.2309999999999999</v>
      </c>
      <c r="D140" s="729">
        <v>5.117</v>
      </c>
      <c r="E140" s="729">
        <v>6.048</v>
      </c>
      <c r="F140" s="729">
        <v>6.1109999999999998</v>
      </c>
      <c r="G140" s="729">
        <v>6.2149999999999999</v>
      </c>
      <c r="H140" s="729">
        <v>4.1470000000000002</v>
      </c>
      <c r="I140" s="729">
        <v>2.6440000000000001</v>
      </c>
      <c r="J140" s="729">
        <v>2.6110000000000002</v>
      </c>
      <c r="K140" s="729">
        <v>2.1829999999999998</v>
      </c>
      <c r="L140" s="729">
        <v>5.3170000000000002</v>
      </c>
      <c r="M140" s="730">
        <v>1.9339999999999999</v>
      </c>
    </row>
    <row r="141" spans="1:13" x14ac:dyDescent="0.2">
      <c r="B141" s="728" t="s">
        <v>222</v>
      </c>
      <c r="C141" s="729">
        <v>2.9470000000000001</v>
      </c>
      <c r="D141" s="729">
        <v>2.573</v>
      </c>
      <c r="E141" s="729">
        <v>3.395</v>
      </c>
      <c r="F141" s="729">
        <v>3.59</v>
      </c>
      <c r="G141" s="729">
        <v>4.1449999999999996</v>
      </c>
      <c r="H141" s="729">
        <v>3.4950000000000001</v>
      </c>
      <c r="I141" s="729">
        <v>2.4580000000000002</v>
      </c>
      <c r="J141" s="729">
        <v>3.0539999999999998</v>
      </c>
      <c r="K141" s="729">
        <v>2.758</v>
      </c>
      <c r="L141" s="729">
        <v>4.782</v>
      </c>
      <c r="M141" s="730">
        <v>2.448</v>
      </c>
    </row>
    <row r="142" spans="1:13" ht="13.5" thickBot="1" x14ac:dyDescent="0.25">
      <c r="B142" s="766" t="s">
        <v>80</v>
      </c>
      <c r="C142" s="767">
        <v>100.446</v>
      </c>
      <c r="D142" s="767">
        <v>103.867</v>
      </c>
      <c r="E142" s="767">
        <v>116.056</v>
      </c>
      <c r="F142" s="767">
        <v>99.02</v>
      </c>
      <c r="G142" s="767">
        <v>111.05200000000001</v>
      </c>
      <c r="H142" s="767">
        <v>93.95</v>
      </c>
      <c r="I142" s="767">
        <v>80.665999999999997</v>
      </c>
      <c r="J142" s="767">
        <v>90.037999999999997</v>
      </c>
      <c r="K142" s="767">
        <v>66.185000000000002</v>
      </c>
      <c r="L142" s="767">
        <v>208.17400000000001</v>
      </c>
      <c r="M142" s="770">
        <v>75.813999999999993</v>
      </c>
    </row>
    <row r="145" spans="2:24" x14ac:dyDescent="0.2">
      <c r="B145" s="790" t="s">
        <v>746</v>
      </c>
      <c r="C145" s="793" t="s">
        <v>332</v>
      </c>
      <c r="D145" s="794"/>
      <c r="E145" s="793" t="s">
        <v>223</v>
      </c>
      <c r="F145" s="794"/>
      <c r="G145" s="793" t="s">
        <v>226</v>
      </c>
      <c r="H145" s="794"/>
      <c r="I145" s="793" t="s">
        <v>227</v>
      </c>
      <c r="J145" s="794"/>
      <c r="K145" s="793" t="s">
        <v>228</v>
      </c>
      <c r="L145" s="794"/>
      <c r="M145" s="793" t="s">
        <v>229</v>
      </c>
      <c r="N145" s="794"/>
      <c r="O145" s="793" t="s">
        <v>333</v>
      </c>
      <c r="P145" s="794"/>
      <c r="Q145" s="793" t="s">
        <v>334</v>
      </c>
      <c r="R145" s="794"/>
      <c r="S145" s="793" t="s">
        <v>232</v>
      </c>
      <c r="T145" s="794"/>
      <c r="U145" s="793" t="s">
        <v>233</v>
      </c>
      <c r="V145" s="794"/>
      <c r="W145" s="793" t="s">
        <v>234</v>
      </c>
      <c r="X145" s="795"/>
    </row>
    <row r="146" spans="2:24" x14ac:dyDescent="0.2">
      <c r="B146" s="791"/>
      <c r="C146" s="796" t="s">
        <v>79</v>
      </c>
      <c r="D146" s="797"/>
      <c r="E146" s="796" t="s">
        <v>79</v>
      </c>
      <c r="F146" s="797"/>
      <c r="G146" s="796" t="s">
        <v>79</v>
      </c>
      <c r="H146" s="797"/>
      <c r="I146" s="796" t="s">
        <v>79</v>
      </c>
      <c r="J146" s="797"/>
      <c r="K146" s="796" t="s">
        <v>79</v>
      </c>
      <c r="L146" s="797"/>
      <c r="M146" s="796" t="s">
        <v>79</v>
      </c>
      <c r="N146" s="797"/>
      <c r="O146" s="796"/>
      <c r="P146" s="797"/>
      <c r="Q146" s="796"/>
      <c r="R146" s="797"/>
      <c r="S146" s="796"/>
      <c r="T146" s="797"/>
      <c r="U146" s="796"/>
      <c r="V146" s="797"/>
      <c r="W146" s="796"/>
      <c r="X146" s="798"/>
    </row>
    <row r="147" spans="2:24" ht="41.25" thickBot="1" x14ac:dyDescent="0.25">
      <c r="B147" s="792"/>
      <c r="C147" s="724" t="s">
        <v>326</v>
      </c>
      <c r="D147" s="733" t="s">
        <v>82</v>
      </c>
      <c r="E147" s="724" t="s">
        <v>326</v>
      </c>
      <c r="F147" s="734" t="s">
        <v>82</v>
      </c>
      <c r="G147" s="724" t="s">
        <v>326</v>
      </c>
      <c r="H147" s="734" t="s">
        <v>82</v>
      </c>
      <c r="I147" s="724" t="s">
        <v>326</v>
      </c>
      <c r="J147" s="734" t="s">
        <v>82</v>
      </c>
      <c r="K147" s="724" t="s">
        <v>326</v>
      </c>
      <c r="L147" s="734" t="s">
        <v>82</v>
      </c>
      <c r="M147" s="724" t="s">
        <v>326</v>
      </c>
      <c r="N147" s="734" t="s">
        <v>82</v>
      </c>
      <c r="O147" s="724" t="s">
        <v>326</v>
      </c>
      <c r="P147" s="733" t="s">
        <v>82</v>
      </c>
      <c r="Q147" s="724" t="s">
        <v>326</v>
      </c>
      <c r="R147" s="733" t="s">
        <v>82</v>
      </c>
      <c r="S147" s="724" t="s">
        <v>326</v>
      </c>
      <c r="T147" s="733" t="s">
        <v>82</v>
      </c>
      <c r="U147" s="724" t="s">
        <v>326</v>
      </c>
      <c r="V147" s="733" t="s">
        <v>82</v>
      </c>
      <c r="W147" s="724" t="s">
        <v>326</v>
      </c>
      <c r="X147" s="733" t="s">
        <v>82</v>
      </c>
    </row>
    <row r="148" spans="2:24" x14ac:dyDescent="0.2">
      <c r="B148" s="760" t="s">
        <v>215</v>
      </c>
      <c r="C148" s="726">
        <v>44.212000000000003</v>
      </c>
      <c r="D148" s="735">
        <v>11.11</v>
      </c>
      <c r="E148" s="726">
        <v>30.23</v>
      </c>
      <c r="F148" s="735">
        <v>10.6</v>
      </c>
      <c r="G148" s="726">
        <v>25.788</v>
      </c>
      <c r="H148" s="735">
        <v>12.93</v>
      </c>
      <c r="I148" s="726">
        <v>22.902000000000001</v>
      </c>
      <c r="J148" s="735">
        <v>14.89</v>
      </c>
      <c r="K148" s="726">
        <v>21.702000000000002</v>
      </c>
      <c r="L148" s="735">
        <v>16.37</v>
      </c>
      <c r="M148" s="726">
        <v>29.294</v>
      </c>
      <c r="N148" s="735">
        <v>14.82</v>
      </c>
      <c r="O148" s="726">
        <v>33.040999999999997</v>
      </c>
      <c r="P148" s="735">
        <v>11.18</v>
      </c>
      <c r="Q148" s="726">
        <v>39.796999999999997</v>
      </c>
      <c r="R148" s="735">
        <v>8.68</v>
      </c>
      <c r="S148" s="726">
        <v>46.271000000000001</v>
      </c>
      <c r="T148" s="735">
        <v>8.19</v>
      </c>
      <c r="U148" s="726">
        <v>45.393999999999998</v>
      </c>
      <c r="V148" s="735">
        <v>7.52</v>
      </c>
      <c r="W148" s="726">
        <v>44.86</v>
      </c>
      <c r="X148" s="736">
        <v>7.76</v>
      </c>
    </row>
    <row r="149" spans="2:24" x14ac:dyDescent="0.2">
      <c r="B149" s="728" t="s">
        <v>216</v>
      </c>
      <c r="C149" s="729">
        <v>17.948</v>
      </c>
      <c r="D149" s="737">
        <v>12.22</v>
      </c>
      <c r="E149" s="729">
        <v>15.698</v>
      </c>
      <c r="F149" s="737">
        <v>11.85</v>
      </c>
      <c r="G149" s="729">
        <v>13.752000000000001</v>
      </c>
      <c r="H149" s="737">
        <v>14.59</v>
      </c>
      <c r="I149" s="729">
        <v>11.835000000000001</v>
      </c>
      <c r="J149" s="737">
        <v>16.97</v>
      </c>
      <c r="K149" s="729">
        <v>8.7360000000000007</v>
      </c>
      <c r="L149" s="737">
        <v>20.29</v>
      </c>
      <c r="M149" s="729">
        <v>10.471</v>
      </c>
      <c r="N149" s="737">
        <v>23.32</v>
      </c>
      <c r="O149" s="729">
        <v>8.7959999999999994</v>
      </c>
      <c r="P149" s="737">
        <v>17.68</v>
      </c>
      <c r="Q149" s="729">
        <v>8.375</v>
      </c>
      <c r="R149" s="737">
        <v>8.5</v>
      </c>
      <c r="S149" s="729">
        <v>10.413</v>
      </c>
      <c r="T149" s="737">
        <v>7.98</v>
      </c>
      <c r="U149" s="729">
        <v>11.416</v>
      </c>
      <c r="V149" s="737">
        <v>7.42</v>
      </c>
      <c r="W149" s="729">
        <v>15.096</v>
      </c>
      <c r="X149" s="738">
        <v>9.93</v>
      </c>
    </row>
    <row r="150" spans="2:24" x14ac:dyDescent="0.2">
      <c r="B150" s="728" t="s">
        <v>217</v>
      </c>
      <c r="C150" s="729">
        <v>20.533999999999999</v>
      </c>
      <c r="D150" s="737">
        <v>12.83</v>
      </c>
      <c r="E150" s="729">
        <v>19.366</v>
      </c>
      <c r="F150" s="737">
        <v>12.88</v>
      </c>
      <c r="G150" s="729">
        <v>17.742000000000001</v>
      </c>
      <c r="H150" s="737">
        <v>15.78</v>
      </c>
      <c r="I150" s="729">
        <v>15.933999999999999</v>
      </c>
      <c r="J150" s="737">
        <v>18.16</v>
      </c>
      <c r="K150" s="729">
        <v>10.467000000000001</v>
      </c>
      <c r="L150" s="737">
        <v>19.37</v>
      </c>
      <c r="M150" s="729">
        <v>12.085000000000001</v>
      </c>
      <c r="N150" s="737">
        <v>25.74</v>
      </c>
      <c r="O150" s="729">
        <v>8.7620000000000005</v>
      </c>
      <c r="P150" s="737">
        <v>20.93</v>
      </c>
      <c r="Q150" s="729">
        <v>7.3570000000000002</v>
      </c>
      <c r="R150" s="737">
        <v>10.88</v>
      </c>
      <c r="S150" s="729">
        <v>8.657</v>
      </c>
      <c r="T150" s="737">
        <v>9.17</v>
      </c>
      <c r="U150" s="729">
        <v>10.276</v>
      </c>
      <c r="V150" s="737">
        <v>7.45</v>
      </c>
      <c r="W150" s="729">
        <v>14.851000000000001</v>
      </c>
      <c r="X150" s="738">
        <v>11.39</v>
      </c>
    </row>
    <row r="151" spans="2:24" x14ac:dyDescent="0.2">
      <c r="B151" s="728" t="s">
        <v>218</v>
      </c>
      <c r="C151" s="729">
        <v>69.203000000000003</v>
      </c>
      <c r="D151" s="737">
        <v>14.15</v>
      </c>
      <c r="E151" s="729">
        <v>81.38</v>
      </c>
      <c r="F151" s="737">
        <v>15.47</v>
      </c>
      <c r="G151" s="729">
        <v>78.385000000000005</v>
      </c>
      <c r="H151" s="737">
        <v>15.31</v>
      </c>
      <c r="I151" s="729">
        <v>73.986999999999995</v>
      </c>
      <c r="J151" s="737">
        <v>17.77</v>
      </c>
      <c r="K151" s="729">
        <v>46.012999999999998</v>
      </c>
      <c r="L151" s="737">
        <v>18.87</v>
      </c>
      <c r="M151" s="729">
        <v>43.155999999999999</v>
      </c>
      <c r="N151" s="737">
        <v>24.41</v>
      </c>
      <c r="O151" s="729">
        <v>28.498999999999999</v>
      </c>
      <c r="P151" s="737">
        <v>24.58</v>
      </c>
      <c r="Q151" s="729">
        <v>25.652000000000001</v>
      </c>
      <c r="R151" s="737">
        <v>16.91</v>
      </c>
      <c r="S151" s="729">
        <v>22.891999999999999</v>
      </c>
      <c r="T151" s="737">
        <v>14.26</v>
      </c>
      <c r="U151" s="729">
        <v>25.594000000000001</v>
      </c>
      <c r="V151" s="737">
        <v>8.7799999999999994</v>
      </c>
      <c r="W151" s="729">
        <v>41.1</v>
      </c>
      <c r="X151" s="738">
        <v>14.17</v>
      </c>
    </row>
    <row r="152" spans="2:24" x14ac:dyDescent="0.2">
      <c r="B152" s="728" t="s">
        <v>219</v>
      </c>
      <c r="C152" s="729">
        <v>75.125</v>
      </c>
      <c r="D152" s="737">
        <v>13.37</v>
      </c>
      <c r="E152" s="729">
        <v>117.041</v>
      </c>
      <c r="F152" s="737">
        <v>20.61</v>
      </c>
      <c r="G152" s="729">
        <v>97.135999999999996</v>
      </c>
      <c r="H152" s="737">
        <v>12.03</v>
      </c>
      <c r="I152" s="729">
        <v>117.845</v>
      </c>
      <c r="J152" s="737">
        <v>21.34</v>
      </c>
      <c r="K152" s="729">
        <v>72.778000000000006</v>
      </c>
      <c r="L152" s="737">
        <v>15.56</v>
      </c>
      <c r="M152" s="729">
        <v>54.735999999999997</v>
      </c>
      <c r="N152" s="737">
        <v>19.22</v>
      </c>
      <c r="O152" s="729">
        <v>40.619</v>
      </c>
      <c r="P152" s="737">
        <v>18.260000000000002</v>
      </c>
      <c r="Q152" s="729">
        <v>44.051000000000002</v>
      </c>
      <c r="R152" s="737">
        <v>21.31</v>
      </c>
      <c r="S152" s="729">
        <v>26.091000000000001</v>
      </c>
      <c r="T152" s="737">
        <v>16.329999999999998</v>
      </c>
      <c r="U152" s="729">
        <v>27.459</v>
      </c>
      <c r="V152" s="737">
        <v>14.75</v>
      </c>
      <c r="W152" s="729">
        <v>30.585000000000001</v>
      </c>
      <c r="X152" s="738">
        <v>22.74</v>
      </c>
    </row>
    <row r="153" spans="2:24" x14ac:dyDescent="0.2">
      <c r="B153" s="728" t="s">
        <v>220</v>
      </c>
      <c r="C153" s="729">
        <v>26.788</v>
      </c>
      <c r="D153" s="737">
        <v>16.62</v>
      </c>
      <c r="E153" s="729">
        <v>40.445999999999998</v>
      </c>
      <c r="F153" s="737">
        <v>20.53</v>
      </c>
      <c r="G153" s="729">
        <v>35.685000000000002</v>
      </c>
      <c r="H153" s="737">
        <v>15.31</v>
      </c>
      <c r="I153" s="729">
        <v>50.661999999999999</v>
      </c>
      <c r="J153" s="737">
        <v>21.07</v>
      </c>
      <c r="K153" s="729">
        <v>31.992999999999999</v>
      </c>
      <c r="L153" s="737">
        <v>14.9</v>
      </c>
      <c r="M153" s="729">
        <v>24.867999999999999</v>
      </c>
      <c r="N153" s="737">
        <v>19.39</v>
      </c>
      <c r="O153" s="729">
        <v>23.311</v>
      </c>
      <c r="P153" s="737">
        <v>20.22</v>
      </c>
      <c r="Q153" s="729">
        <v>23.513999999999999</v>
      </c>
      <c r="R153" s="737">
        <v>21.19</v>
      </c>
      <c r="S153" s="729">
        <v>13.427</v>
      </c>
      <c r="T153" s="737">
        <v>20.84</v>
      </c>
      <c r="U153" s="729">
        <v>14.736000000000001</v>
      </c>
      <c r="V153" s="737">
        <v>23.04</v>
      </c>
      <c r="W153" s="729">
        <v>8.3529999999999998</v>
      </c>
      <c r="X153" s="738">
        <v>46.11</v>
      </c>
    </row>
    <row r="154" spans="2:24" x14ac:dyDescent="0.2">
      <c r="B154" s="728" t="s">
        <v>221</v>
      </c>
      <c r="C154" s="729">
        <v>11</v>
      </c>
      <c r="D154" s="737">
        <v>21.86</v>
      </c>
      <c r="E154" s="729">
        <v>10.734999999999999</v>
      </c>
      <c r="F154" s="737">
        <v>15.16</v>
      </c>
      <c r="G154" s="729">
        <v>15.557</v>
      </c>
      <c r="H154" s="737">
        <v>19.899999999999999</v>
      </c>
      <c r="I154" s="729">
        <v>20.466000000000001</v>
      </c>
      <c r="J154" s="737">
        <v>19.54</v>
      </c>
      <c r="K154" s="729">
        <v>13.163</v>
      </c>
      <c r="L154" s="737">
        <v>15.5</v>
      </c>
      <c r="M154" s="729">
        <v>11.987</v>
      </c>
      <c r="N154" s="737">
        <v>23.72</v>
      </c>
      <c r="O154" s="729">
        <v>13.204000000000001</v>
      </c>
      <c r="P154" s="737">
        <v>21.88</v>
      </c>
      <c r="Q154" s="729">
        <v>11.082000000000001</v>
      </c>
      <c r="R154" s="737">
        <v>23.11</v>
      </c>
      <c r="S154" s="729">
        <v>7.3860000000000001</v>
      </c>
      <c r="T154" s="737">
        <v>22.05</v>
      </c>
      <c r="U154" s="729">
        <v>8.3070000000000004</v>
      </c>
      <c r="V154" s="737">
        <v>26.24</v>
      </c>
      <c r="W154" s="729">
        <v>2.9319999999999999</v>
      </c>
      <c r="X154" s="738">
        <v>67.45</v>
      </c>
    </row>
    <row r="155" spans="2:24" x14ac:dyDescent="0.2">
      <c r="B155" s="728" t="s">
        <v>222</v>
      </c>
      <c r="C155" s="729">
        <v>8.4359999999999999</v>
      </c>
      <c r="D155" s="737">
        <v>31.82</v>
      </c>
      <c r="E155" s="729">
        <v>7.9130000000000003</v>
      </c>
      <c r="F155" s="737">
        <v>20.84</v>
      </c>
      <c r="G155" s="729">
        <v>13.693</v>
      </c>
      <c r="H155" s="737">
        <v>26.95</v>
      </c>
      <c r="I155" s="729">
        <v>15.752000000000001</v>
      </c>
      <c r="J155" s="737">
        <v>27.25</v>
      </c>
      <c r="K155" s="729">
        <v>14.180999999999999</v>
      </c>
      <c r="L155" s="737">
        <v>26.37</v>
      </c>
      <c r="M155" s="729">
        <v>15.335000000000001</v>
      </c>
      <c r="N155" s="737">
        <v>29.94</v>
      </c>
      <c r="O155" s="729">
        <v>13.824999999999999</v>
      </c>
      <c r="P155" s="737">
        <v>24.31</v>
      </c>
      <c r="Q155" s="729">
        <v>11.414999999999999</v>
      </c>
      <c r="R155" s="737">
        <v>27.55</v>
      </c>
      <c r="S155" s="729">
        <v>7.1360000000000001</v>
      </c>
      <c r="T155" s="737">
        <v>20.71</v>
      </c>
      <c r="U155" s="729">
        <v>15.164999999999999</v>
      </c>
      <c r="V155" s="737">
        <v>45.53</v>
      </c>
      <c r="W155" s="729">
        <v>0.93</v>
      </c>
      <c r="X155" s="738">
        <v>20.69</v>
      </c>
    </row>
    <row r="156" spans="2:24" ht="13.5" thickBot="1" x14ac:dyDescent="0.25">
      <c r="B156" s="766" t="s">
        <v>80</v>
      </c>
      <c r="C156" s="767">
        <v>273.24700000000001</v>
      </c>
      <c r="D156" s="768">
        <v>10.98</v>
      </c>
      <c r="E156" s="767">
        <v>322.80900000000003</v>
      </c>
      <c r="F156" s="768">
        <v>15.41</v>
      </c>
      <c r="G156" s="767">
        <v>297.791</v>
      </c>
      <c r="H156" s="768">
        <v>11.33</v>
      </c>
      <c r="I156" s="767">
        <v>329.38299999999998</v>
      </c>
      <c r="J156" s="768">
        <v>17.11</v>
      </c>
      <c r="K156" s="767">
        <v>219.03200000000001</v>
      </c>
      <c r="L156" s="768">
        <v>13.09</v>
      </c>
      <c r="M156" s="767">
        <v>201.93100000000001</v>
      </c>
      <c r="N156" s="768">
        <v>15.73</v>
      </c>
      <c r="O156" s="767">
        <v>170.36799999999999</v>
      </c>
      <c r="P156" s="768">
        <v>14</v>
      </c>
      <c r="Q156" s="767">
        <v>171.24199999999999</v>
      </c>
      <c r="R156" s="768">
        <v>13.4</v>
      </c>
      <c r="S156" s="767">
        <v>142.273</v>
      </c>
      <c r="T156" s="768">
        <v>9.18</v>
      </c>
      <c r="U156" s="767">
        <v>158.34700000000001</v>
      </c>
      <c r="V156" s="768">
        <v>10.81</v>
      </c>
      <c r="W156" s="767">
        <v>158.708</v>
      </c>
      <c r="X156" s="769">
        <v>12.84</v>
      </c>
    </row>
    <row r="159" spans="2:24" x14ac:dyDescent="0.2">
      <c r="B159" s="790" t="s">
        <v>746</v>
      </c>
      <c r="C159" s="722" t="s">
        <v>332</v>
      </c>
      <c r="D159" s="722" t="s">
        <v>223</v>
      </c>
      <c r="E159" s="722" t="s">
        <v>226</v>
      </c>
      <c r="F159" s="722" t="s">
        <v>227</v>
      </c>
      <c r="G159" s="722" t="s">
        <v>228</v>
      </c>
      <c r="H159" s="722" t="s">
        <v>229</v>
      </c>
      <c r="I159" s="722" t="s">
        <v>333</v>
      </c>
      <c r="J159" s="722" t="s">
        <v>334</v>
      </c>
      <c r="K159" s="722" t="s">
        <v>232</v>
      </c>
      <c r="L159" s="722" t="s">
        <v>233</v>
      </c>
      <c r="M159" s="722" t="s">
        <v>234</v>
      </c>
      <c r="N159" s="741"/>
    </row>
    <row r="160" spans="2:24" x14ac:dyDescent="0.2">
      <c r="B160" s="791"/>
      <c r="C160" s="721" t="s">
        <v>309</v>
      </c>
      <c r="D160" s="721" t="s">
        <v>309</v>
      </c>
      <c r="E160" s="721" t="s">
        <v>309</v>
      </c>
      <c r="F160" s="721" t="s">
        <v>309</v>
      </c>
      <c r="G160" s="721" t="s">
        <v>309</v>
      </c>
      <c r="H160" s="721" t="s">
        <v>309</v>
      </c>
      <c r="I160" s="721" t="s">
        <v>309</v>
      </c>
      <c r="J160" s="721" t="s">
        <v>309</v>
      </c>
      <c r="K160" s="721" t="s">
        <v>309</v>
      </c>
      <c r="L160" s="721" t="s">
        <v>309</v>
      </c>
      <c r="M160" s="723" t="s">
        <v>309</v>
      </c>
      <c r="N160" s="742"/>
    </row>
    <row r="161" spans="2:14" ht="41.25" thickBot="1" x14ac:dyDescent="0.25">
      <c r="B161" s="792"/>
      <c r="C161" s="724" t="s">
        <v>326</v>
      </c>
      <c r="D161" s="724" t="s">
        <v>326</v>
      </c>
      <c r="E161" s="724" t="s">
        <v>326</v>
      </c>
      <c r="F161" s="724" t="s">
        <v>326</v>
      </c>
      <c r="G161" s="724" t="s">
        <v>326</v>
      </c>
      <c r="H161" s="724" t="s">
        <v>326</v>
      </c>
      <c r="I161" s="724" t="s">
        <v>326</v>
      </c>
      <c r="J161" s="724" t="s">
        <v>326</v>
      </c>
      <c r="K161" s="724" t="s">
        <v>326</v>
      </c>
      <c r="L161" s="724" t="s">
        <v>326</v>
      </c>
      <c r="M161" s="724" t="s">
        <v>326</v>
      </c>
      <c r="N161" s="743"/>
    </row>
    <row r="162" spans="2:14" x14ac:dyDescent="0.2">
      <c r="B162" s="762" t="s">
        <v>215</v>
      </c>
      <c r="C162" s="748">
        <f t="shared" ref="C162:C169" si="50">C148</f>
        <v>44.212000000000003</v>
      </c>
      <c r="D162" s="748">
        <f t="shared" ref="D162:D169" si="51">E148</f>
        <v>30.23</v>
      </c>
      <c r="E162" s="748">
        <f t="shared" ref="E162:E169" si="52">G148</f>
        <v>25.788</v>
      </c>
      <c r="F162" s="748">
        <f t="shared" ref="F162:F169" si="53">I148</f>
        <v>22.902000000000001</v>
      </c>
      <c r="G162" s="748">
        <f t="shared" ref="G162:G169" si="54">K148</f>
        <v>21.702000000000002</v>
      </c>
      <c r="H162" s="748">
        <f t="shared" ref="H162:H170" si="55">M148</f>
        <v>29.294</v>
      </c>
      <c r="I162" s="748">
        <f t="shared" ref="I162:I169" si="56">O148</f>
        <v>33.040999999999997</v>
      </c>
      <c r="J162" s="748">
        <f t="shared" ref="J162:J169" si="57">Q148</f>
        <v>39.796999999999997</v>
      </c>
      <c r="K162" s="748">
        <f t="shared" ref="K162:K169" si="58">S148</f>
        <v>46.271000000000001</v>
      </c>
      <c r="L162" s="748">
        <f t="shared" ref="L162:L169" si="59">U148</f>
        <v>45.393999999999998</v>
      </c>
      <c r="M162" s="749">
        <f t="shared" ref="M162:M169" si="60">W148</f>
        <v>44.86</v>
      </c>
      <c r="N162" s="726"/>
    </row>
    <row r="163" spans="2:14" x14ac:dyDescent="0.2">
      <c r="B163" s="747" t="s">
        <v>216</v>
      </c>
      <c r="C163" s="748">
        <f t="shared" si="50"/>
        <v>17.948</v>
      </c>
      <c r="D163" s="748">
        <f t="shared" si="51"/>
        <v>15.698</v>
      </c>
      <c r="E163" s="748">
        <f t="shared" si="52"/>
        <v>13.752000000000001</v>
      </c>
      <c r="F163" s="748">
        <f t="shared" si="53"/>
        <v>11.835000000000001</v>
      </c>
      <c r="G163" s="748">
        <f t="shared" si="54"/>
        <v>8.7360000000000007</v>
      </c>
      <c r="H163" s="748">
        <f t="shared" si="55"/>
        <v>10.471</v>
      </c>
      <c r="I163" s="748">
        <f t="shared" si="56"/>
        <v>8.7959999999999994</v>
      </c>
      <c r="J163" s="748">
        <f t="shared" si="57"/>
        <v>8.375</v>
      </c>
      <c r="K163" s="748">
        <f t="shared" si="58"/>
        <v>10.413</v>
      </c>
      <c r="L163" s="748">
        <f t="shared" si="59"/>
        <v>11.416</v>
      </c>
      <c r="M163" s="749">
        <f t="shared" si="60"/>
        <v>15.096</v>
      </c>
      <c r="N163" s="729"/>
    </row>
    <row r="164" spans="2:14" x14ac:dyDescent="0.2">
      <c r="B164" s="747" t="s">
        <v>217</v>
      </c>
      <c r="C164" s="748">
        <f t="shared" si="50"/>
        <v>20.533999999999999</v>
      </c>
      <c r="D164" s="748">
        <f t="shared" si="51"/>
        <v>19.366</v>
      </c>
      <c r="E164" s="748">
        <f t="shared" si="52"/>
        <v>17.742000000000001</v>
      </c>
      <c r="F164" s="748">
        <f t="shared" si="53"/>
        <v>15.933999999999999</v>
      </c>
      <c r="G164" s="748">
        <f t="shared" si="54"/>
        <v>10.467000000000001</v>
      </c>
      <c r="H164" s="748">
        <f t="shared" si="55"/>
        <v>12.085000000000001</v>
      </c>
      <c r="I164" s="748">
        <f t="shared" si="56"/>
        <v>8.7620000000000005</v>
      </c>
      <c r="J164" s="748">
        <f t="shared" si="57"/>
        <v>7.3570000000000002</v>
      </c>
      <c r="K164" s="748">
        <f t="shared" si="58"/>
        <v>8.657</v>
      </c>
      <c r="L164" s="748">
        <f t="shared" si="59"/>
        <v>10.276</v>
      </c>
      <c r="M164" s="749">
        <f t="shared" si="60"/>
        <v>14.851000000000001</v>
      </c>
      <c r="N164" s="729"/>
    </row>
    <row r="165" spans="2:14" x14ac:dyDescent="0.2">
      <c r="B165" s="747" t="s">
        <v>218</v>
      </c>
      <c r="C165" s="748">
        <f t="shared" si="50"/>
        <v>69.203000000000003</v>
      </c>
      <c r="D165" s="748">
        <f t="shared" si="51"/>
        <v>81.38</v>
      </c>
      <c r="E165" s="748">
        <f t="shared" si="52"/>
        <v>78.385000000000005</v>
      </c>
      <c r="F165" s="748">
        <f t="shared" si="53"/>
        <v>73.986999999999995</v>
      </c>
      <c r="G165" s="748">
        <f t="shared" si="54"/>
        <v>46.012999999999998</v>
      </c>
      <c r="H165" s="748">
        <f t="shared" si="55"/>
        <v>43.155999999999999</v>
      </c>
      <c r="I165" s="748">
        <f t="shared" si="56"/>
        <v>28.498999999999999</v>
      </c>
      <c r="J165" s="748">
        <f t="shared" si="57"/>
        <v>25.652000000000001</v>
      </c>
      <c r="K165" s="748">
        <f t="shared" si="58"/>
        <v>22.891999999999999</v>
      </c>
      <c r="L165" s="748">
        <f t="shared" si="59"/>
        <v>25.594000000000001</v>
      </c>
      <c r="M165" s="749">
        <f t="shared" si="60"/>
        <v>41.1</v>
      </c>
      <c r="N165" s="729"/>
    </row>
    <row r="166" spans="2:14" x14ac:dyDescent="0.2">
      <c r="B166" s="747" t="s">
        <v>219</v>
      </c>
      <c r="C166" s="748">
        <f t="shared" si="50"/>
        <v>75.125</v>
      </c>
      <c r="D166" s="748">
        <f t="shared" si="51"/>
        <v>117.041</v>
      </c>
      <c r="E166" s="748">
        <f t="shared" si="52"/>
        <v>97.135999999999996</v>
      </c>
      <c r="F166" s="748">
        <f t="shared" si="53"/>
        <v>117.845</v>
      </c>
      <c r="G166" s="748">
        <f t="shared" si="54"/>
        <v>72.778000000000006</v>
      </c>
      <c r="H166" s="748">
        <f t="shared" si="55"/>
        <v>54.735999999999997</v>
      </c>
      <c r="I166" s="748">
        <f t="shared" si="56"/>
        <v>40.619</v>
      </c>
      <c r="J166" s="748">
        <f t="shared" si="57"/>
        <v>44.051000000000002</v>
      </c>
      <c r="K166" s="748">
        <f t="shared" si="58"/>
        <v>26.091000000000001</v>
      </c>
      <c r="L166" s="748">
        <f t="shared" si="59"/>
        <v>27.459</v>
      </c>
      <c r="M166" s="749">
        <f t="shared" si="60"/>
        <v>30.585000000000001</v>
      </c>
      <c r="N166" s="729"/>
    </row>
    <row r="167" spans="2:14" x14ac:dyDescent="0.2">
      <c r="B167" s="747" t="s">
        <v>220</v>
      </c>
      <c r="C167" s="748">
        <f t="shared" si="50"/>
        <v>26.788</v>
      </c>
      <c r="D167" s="748">
        <f t="shared" si="51"/>
        <v>40.445999999999998</v>
      </c>
      <c r="E167" s="748">
        <f t="shared" si="52"/>
        <v>35.685000000000002</v>
      </c>
      <c r="F167" s="748">
        <f t="shared" si="53"/>
        <v>50.661999999999999</v>
      </c>
      <c r="G167" s="748">
        <f t="shared" si="54"/>
        <v>31.992999999999999</v>
      </c>
      <c r="H167" s="748">
        <f t="shared" si="55"/>
        <v>24.867999999999999</v>
      </c>
      <c r="I167" s="748">
        <f t="shared" si="56"/>
        <v>23.311</v>
      </c>
      <c r="J167" s="748">
        <f t="shared" si="57"/>
        <v>23.513999999999999</v>
      </c>
      <c r="K167" s="748">
        <f t="shared" si="58"/>
        <v>13.427</v>
      </c>
      <c r="L167" s="748">
        <f t="shared" si="59"/>
        <v>14.736000000000001</v>
      </c>
      <c r="M167" s="749">
        <f t="shared" si="60"/>
        <v>8.3529999999999998</v>
      </c>
      <c r="N167" s="729"/>
    </row>
    <row r="168" spans="2:14" x14ac:dyDescent="0.2">
      <c r="B168" s="747" t="s">
        <v>221</v>
      </c>
      <c r="C168" s="748">
        <f t="shared" si="50"/>
        <v>11</v>
      </c>
      <c r="D168" s="748">
        <f t="shared" si="51"/>
        <v>10.734999999999999</v>
      </c>
      <c r="E168" s="748">
        <f t="shared" si="52"/>
        <v>15.557</v>
      </c>
      <c r="F168" s="748">
        <f t="shared" si="53"/>
        <v>20.466000000000001</v>
      </c>
      <c r="G168" s="748">
        <f t="shared" si="54"/>
        <v>13.163</v>
      </c>
      <c r="H168" s="748">
        <f t="shared" si="55"/>
        <v>11.987</v>
      </c>
      <c r="I168" s="748">
        <f t="shared" si="56"/>
        <v>13.204000000000001</v>
      </c>
      <c r="J168" s="748">
        <f t="shared" si="57"/>
        <v>11.082000000000001</v>
      </c>
      <c r="K168" s="748">
        <f t="shared" si="58"/>
        <v>7.3860000000000001</v>
      </c>
      <c r="L168" s="748">
        <f t="shared" si="59"/>
        <v>8.3070000000000004</v>
      </c>
      <c r="M168" s="749">
        <f t="shared" si="60"/>
        <v>2.9319999999999999</v>
      </c>
      <c r="N168" s="729"/>
    </row>
    <row r="169" spans="2:14" x14ac:dyDescent="0.2">
      <c r="B169" s="747" t="s">
        <v>222</v>
      </c>
      <c r="C169" s="748">
        <f t="shared" si="50"/>
        <v>8.4359999999999999</v>
      </c>
      <c r="D169" s="748">
        <f t="shared" si="51"/>
        <v>7.9130000000000003</v>
      </c>
      <c r="E169" s="748">
        <f t="shared" si="52"/>
        <v>13.693</v>
      </c>
      <c r="F169" s="748">
        <f t="shared" si="53"/>
        <v>15.752000000000001</v>
      </c>
      <c r="G169" s="748">
        <f t="shared" si="54"/>
        <v>14.180999999999999</v>
      </c>
      <c r="H169" s="748">
        <f t="shared" si="55"/>
        <v>15.335000000000001</v>
      </c>
      <c r="I169" s="748">
        <f t="shared" si="56"/>
        <v>13.824999999999999</v>
      </c>
      <c r="J169" s="748">
        <f t="shared" si="57"/>
        <v>11.414999999999999</v>
      </c>
      <c r="K169" s="748">
        <f t="shared" si="58"/>
        <v>7.1360000000000001</v>
      </c>
      <c r="L169" s="748">
        <f t="shared" si="59"/>
        <v>15.164999999999999</v>
      </c>
      <c r="M169" s="749">
        <f t="shared" si="60"/>
        <v>0.93</v>
      </c>
      <c r="N169" s="729"/>
    </row>
    <row r="170" spans="2:14" ht="13.5" thickBot="1" x14ac:dyDescent="0.25">
      <c r="B170" s="763" t="s">
        <v>80</v>
      </c>
      <c r="C170" s="764">
        <f t="shared" ref="C170" si="61">C156</f>
        <v>273.24700000000001</v>
      </c>
      <c r="D170" s="764">
        <f t="shared" ref="D170" si="62">E156</f>
        <v>322.80900000000003</v>
      </c>
      <c r="E170" s="764">
        <f t="shared" ref="E170" si="63">G156</f>
        <v>297.791</v>
      </c>
      <c r="F170" s="764">
        <f t="shared" ref="F170" si="64">I156</f>
        <v>329.38299999999998</v>
      </c>
      <c r="G170" s="764">
        <f t="shared" ref="G170" si="65">K156</f>
        <v>219.03200000000001</v>
      </c>
      <c r="H170" s="764">
        <f t="shared" si="55"/>
        <v>201.93100000000001</v>
      </c>
      <c r="I170" s="764">
        <f t="shared" ref="I170" si="66">O156</f>
        <v>170.36799999999999</v>
      </c>
      <c r="J170" s="764">
        <f t="shared" ref="J170" si="67">Q156</f>
        <v>171.24199999999999</v>
      </c>
      <c r="K170" s="764">
        <f t="shared" ref="K170" si="68">S156</f>
        <v>142.273</v>
      </c>
      <c r="L170" s="764">
        <f t="shared" ref="L170" si="69">U156</f>
        <v>158.34700000000001</v>
      </c>
      <c r="M170" s="765">
        <f t="shared" ref="M170" si="70">W156</f>
        <v>158.708</v>
      </c>
      <c r="N170" s="729"/>
    </row>
    <row r="173" spans="2:14" x14ac:dyDescent="0.2">
      <c r="B173" s="790" t="s">
        <v>746</v>
      </c>
      <c r="C173" s="722" t="s">
        <v>332</v>
      </c>
      <c r="D173" s="722" t="s">
        <v>223</v>
      </c>
      <c r="E173" s="722" t="s">
        <v>226</v>
      </c>
      <c r="F173" s="722" t="s">
        <v>227</v>
      </c>
      <c r="G173" s="722" t="s">
        <v>228</v>
      </c>
      <c r="H173" s="722" t="s">
        <v>229</v>
      </c>
      <c r="I173" s="722" t="s">
        <v>333</v>
      </c>
      <c r="J173" s="722" t="s">
        <v>334</v>
      </c>
      <c r="K173" s="722" t="s">
        <v>232</v>
      </c>
      <c r="L173" s="722" t="s">
        <v>233</v>
      </c>
      <c r="M173" s="722" t="s">
        <v>234</v>
      </c>
      <c r="N173" s="741"/>
    </row>
    <row r="174" spans="2:14" x14ac:dyDescent="0.2">
      <c r="B174" s="791"/>
      <c r="C174" s="721" t="s">
        <v>485</v>
      </c>
      <c r="D174" s="721" t="s">
        <v>485</v>
      </c>
      <c r="E174" s="721" t="s">
        <v>485</v>
      </c>
      <c r="F174" s="721" t="s">
        <v>485</v>
      </c>
      <c r="G174" s="721" t="s">
        <v>485</v>
      </c>
      <c r="H174" s="721" t="s">
        <v>485</v>
      </c>
      <c r="I174" s="721" t="s">
        <v>485</v>
      </c>
      <c r="J174" s="721" t="s">
        <v>485</v>
      </c>
      <c r="K174" s="721" t="s">
        <v>485</v>
      </c>
      <c r="L174" s="721" t="s">
        <v>485</v>
      </c>
      <c r="M174" s="723" t="s">
        <v>485</v>
      </c>
      <c r="N174" s="742"/>
    </row>
    <row r="175" spans="2:14" ht="41.25" thickBot="1" x14ac:dyDescent="0.25">
      <c r="B175" s="792"/>
      <c r="C175" s="724" t="s">
        <v>326</v>
      </c>
      <c r="D175" s="724" t="s">
        <v>326</v>
      </c>
      <c r="E175" s="724" t="s">
        <v>326</v>
      </c>
      <c r="F175" s="724" t="s">
        <v>326</v>
      </c>
      <c r="G175" s="724" t="s">
        <v>326</v>
      </c>
      <c r="H175" s="724" t="s">
        <v>326</v>
      </c>
      <c r="I175" s="724" t="s">
        <v>326</v>
      </c>
      <c r="J175" s="724" t="s">
        <v>326</v>
      </c>
      <c r="K175" s="724" t="s">
        <v>326</v>
      </c>
      <c r="L175" s="724" t="s">
        <v>326</v>
      </c>
      <c r="M175" s="724" t="s">
        <v>326</v>
      </c>
      <c r="N175" s="743"/>
    </row>
    <row r="176" spans="2:14" x14ac:dyDescent="0.2">
      <c r="B176" s="762" t="s">
        <v>215</v>
      </c>
      <c r="C176" s="748">
        <f t="shared" ref="C176:C184" si="71">SUM(C134,C148)</f>
        <v>60.035000000000004</v>
      </c>
      <c r="D176" s="748">
        <f t="shared" ref="D176:D184" si="72">SUM(D134,E148)</f>
        <v>44.539000000000001</v>
      </c>
      <c r="E176" s="748">
        <f t="shared" ref="E176:E184" si="73">SUM(E134,G148)</f>
        <v>41.79</v>
      </c>
      <c r="F176" s="748">
        <f t="shared" ref="F176:F184" si="74">SUM(F134,I148)</f>
        <v>35.704000000000001</v>
      </c>
      <c r="G176" s="748">
        <f t="shared" ref="G176:G184" si="75">SUM(G134,K148)</f>
        <v>36.739000000000004</v>
      </c>
      <c r="H176" s="748">
        <f t="shared" ref="H176:H184" si="76">SUM(H134,M148)</f>
        <v>47.42</v>
      </c>
      <c r="I176" s="748">
        <f t="shared" ref="I176:I184" si="77">SUM(I134,O148)</f>
        <v>53.631999999999998</v>
      </c>
      <c r="J176" s="748">
        <f t="shared" ref="J176:J184" si="78">SUM(J134,Q148)</f>
        <v>62.699999999999996</v>
      </c>
      <c r="K176" s="748">
        <f t="shared" ref="K176:K184" si="79">SUM(K134,S148)</f>
        <v>66.289000000000001</v>
      </c>
      <c r="L176" s="748">
        <f t="shared" ref="L176:L184" si="80">SUM(L134,U148)</f>
        <v>76.290999999999997</v>
      </c>
      <c r="M176" s="749">
        <f t="shared" ref="M176:M184" si="81">SUM(M134,W148)</f>
        <v>62.545000000000002</v>
      </c>
      <c r="N176" s="726"/>
    </row>
    <row r="177" spans="2:14" x14ac:dyDescent="0.2">
      <c r="B177" s="747" t="s">
        <v>216</v>
      </c>
      <c r="C177" s="748">
        <f t="shared" si="71"/>
        <v>25.096</v>
      </c>
      <c r="D177" s="748">
        <f t="shared" si="72"/>
        <v>22.472000000000001</v>
      </c>
      <c r="E177" s="748">
        <f t="shared" si="73"/>
        <v>20.936</v>
      </c>
      <c r="F177" s="748">
        <f t="shared" si="74"/>
        <v>17.689</v>
      </c>
      <c r="G177" s="748">
        <f t="shared" si="75"/>
        <v>14.947000000000001</v>
      </c>
      <c r="H177" s="748">
        <f t="shared" si="76"/>
        <v>16.131</v>
      </c>
      <c r="I177" s="748">
        <f t="shared" si="77"/>
        <v>14.812999999999999</v>
      </c>
      <c r="J177" s="748">
        <f t="shared" si="78"/>
        <v>15.376999999999999</v>
      </c>
      <c r="K177" s="748">
        <f t="shared" si="79"/>
        <v>16.512</v>
      </c>
      <c r="L177" s="748">
        <f t="shared" si="80"/>
        <v>25.268000000000001</v>
      </c>
      <c r="M177" s="749">
        <f t="shared" si="81"/>
        <v>21.318000000000001</v>
      </c>
      <c r="N177" s="729"/>
    </row>
    <row r="178" spans="2:14" x14ac:dyDescent="0.2">
      <c r="B178" s="747" t="s">
        <v>217</v>
      </c>
      <c r="C178" s="748">
        <f t="shared" si="71"/>
        <v>28.360999999999997</v>
      </c>
      <c r="D178" s="748">
        <f t="shared" si="72"/>
        <v>27.117000000000001</v>
      </c>
      <c r="E178" s="748">
        <f t="shared" si="73"/>
        <v>25.709</v>
      </c>
      <c r="F178" s="748">
        <f t="shared" si="74"/>
        <v>22.751999999999999</v>
      </c>
      <c r="G178" s="748">
        <f t="shared" si="75"/>
        <v>17.605</v>
      </c>
      <c r="H178" s="748">
        <f t="shared" si="76"/>
        <v>18.129000000000001</v>
      </c>
      <c r="I178" s="748">
        <f t="shared" si="77"/>
        <v>14.686</v>
      </c>
      <c r="J178" s="748">
        <f t="shared" si="78"/>
        <v>14.22</v>
      </c>
      <c r="K178" s="748">
        <f t="shared" si="79"/>
        <v>14.361000000000001</v>
      </c>
      <c r="L178" s="748">
        <f t="shared" si="80"/>
        <v>26.385000000000002</v>
      </c>
      <c r="M178" s="749">
        <f t="shared" si="81"/>
        <v>21.341999999999999</v>
      </c>
      <c r="N178" s="729"/>
    </row>
    <row r="179" spans="2:14" x14ac:dyDescent="0.2">
      <c r="B179" s="747" t="s">
        <v>218</v>
      </c>
      <c r="C179" s="748">
        <f t="shared" si="71"/>
        <v>93.42</v>
      </c>
      <c r="D179" s="748">
        <f t="shared" si="72"/>
        <v>107.386</v>
      </c>
      <c r="E179" s="748">
        <f t="shared" si="73"/>
        <v>105.48400000000001</v>
      </c>
      <c r="F179" s="748">
        <f t="shared" si="74"/>
        <v>97.008999999999986</v>
      </c>
      <c r="G179" s="748">
        <f t="shared" si="75"/>
        <v>71.358000000000004</v>
      </c>
      <c r="H179" s="748">
        <f t="shared" si="76"/>
        <v>64.584000000000003</v>
      </c>
      <c r="I179" s="748">
        <f t="shared" si="77"/>
        <v>46.4</v>
      </c>
      <c r="J179" s="748">
        <f t="shared" si="78"/>
        <v>46.161000000000001</v>
      </c>
      <c r="K179" s="748">
        <f t="shared" si="79"/>
        <v>36.838000000000001</v>
      </c>
      <c r="L179" s="748">
        <f t="shared" si="80"/>
        <v>83.569000000000003</v>
      </c>
      <c r="M179" s="749">
        <f t="shared" si="81"/>
        <v>61.05</v>
      </c>
      <c r="N179" s="729"/>
    </row>
    <row r="180" spans="2:14" x14ac:dyDescent="0.2">
      <c r="B180" s="747" t="s">
        <v>219</v>
      </c>
      <c r="C180" s="748">
        <f t="shared" si="71"/>
        <v>101.19499999999999</v>
      </c>
      <c r="D180" s="748">
        <f t="shared" si="72"/>
        <v>146.57400000000001</v>
      </c>
      <c r="E180" s="748">
        <f t="shared" si="73"/>
        <v>131.39599999999999</v>
      </c>
      <c r="F180" s="748">
        <f t="shared" si="74"/>
        <v>146.05799999999999</v>
      </c>
      <c r="G180" s="748">
        <f t="shared" si="75"/>
        <v>105.67000000000002</v>
      </c>
      <c r="H180" s="748">
        <f t="shared" si="76"/>
        <v>80.156999999999996</v>
      </c>
      <c r="I180" s="748">
        <f t="shared" si="77"/>
        <v>59.188000000000002</v>
      </c>
      <c r="J180" s="748">
        <f t="shared" si="78"/>
        <v>64.465000000000003</v>
      </c>
      <c r="K180" s="748">
        <f t="shared" si="79"/>
        <v>37.216000000000001</v>
      </c>
      <c r="L180" s="748">
        <f t="shared" si="80"/>
        <v>88.328000000000003</v>
      </c>
      <c r="M180" s="749">
        <f t="shared" si="81"/>
        <v>47.015000000000001</v>
      </c>
      <c r="N180" s="729"/>
    </row>
    <row r="181" spans="2:14" x14ac:dyDescent="0.2">
      <c r="B181" s="747" t="s">
        <v>220</v>
      </c>
      <c r="C181" s="748">
        <f t="shared" si="71"/>
        <v>37.972000000000001</v>
      </c>
      <c r="D181" s="748">
        <f t="shared" si="72"/>
        <v>52.25</v>
      </c>
      <c r="E181" s="748">
        <f t="shared" si="73"/>
        <v>49.787000000000006</v>
      </c>
      <c r="F181" s="748">
        <f t="shared" si="74"/>
        <v>63.271000000000001</v>
      </c>
      <c r="G181" s="748">
        <f t="shared" si="75"/>
        <v>46.061</v>
      </c>
      <c r="H181" s="748">
        <f t="shared" si="76"/>
        <v>34.495999999999995</v>
      </c>
      <c r="I181" s="748">
        <f t="shared" si="77"/>
        <v>29.873000000000001</v>
      </c>
      <c r="J181" s="748">
        <f t="shared" si="78"/>
        <v>30.195</v>
      </c>
      <c r="K181" s="748">
        <f t="shared" si="79"/>
        <v>17.779</v>
      </c>
      <c r="L181" s="748">
        <f t="shared" si="80"/>
        <v>33.108000000000004</v>
      </c>
      <c r="M181" s="749">
        <f t="shared" si="81"/>
        <v>13.007999999999999</v>
      </c>
      <c r="N181" s="729"/>
    </row>
    <row r="182" spans="2:14" x14ac:dyDescent="0.2">
      <c r="B182" s="747" t="s">
        <v>221</v>
      </c>
      <c r="C182" s="748">
        <f t="shared" si="71"/>
        <v>16.231000000000002</v>
      </c>
      <c r="D182" s="748">
        <f t="shared" si="72"/>
        <v>15.852</v>
      </c>
      <c r="E182" s="748">
        <f t="shared" si="73"/>
        <v>21.605</v>
      </c>
      <c r="F182" s="748">
        <f t="shared" si="74"/>
        <v>26.577000000000002</v>
      </c>
      <c r="G182" s="748">
        <f t="shared" si="75"/>
        <v>19.378</v>
      </c>
      <c r="H182" s="748">
        <f t="shared" si="76"/>
        <v>16.134</v>
      </c>
      <c r="I182" s="748">
        <f t="shared" si="77"/>
        <v>15.848000000000001</v>
      </c>
      <c r="J182" s="748">
        <f t="shared" si="78"/>
        <v>13.693000000000001</v>
      </c>
      <c r="K182" s="748">
        <f t="shared" si="79"/>
        <v>9.5689999999999991</v>
      </c>
      <c r="L182" s="748">
        <f t="shared" si="80"/>
        <v>13.624000000000001</v>
      </c>
      <c r="M182" s="749">
        <f t="shared" si="81"/>
        <v>4.8659999999999997</v>
      </c>
      <c r="N182" s="729"/>
    </row>
    <row r="183" spans="2:14" x14ac:dyDescent="0.2">
      <c r="B183" s="747" t="s">
        <v>222</v>
      </c>
      <c r="C183" s="748">
        <f t="shared" si="71"/>
        <v>11.382999999999999</v>
      </c>
      <c r="D183" s="748">
        <f t="shared" si="72"/>
        <v>10.486000000000001</v>
      </c>
      <c r="E183" s="748">
        <f t="shared" si="73"/>
        <v>17.088000000000001</v>
      </c>
      <c r="F183" s="748">
        <f t="shared" si="74"/>
        <v>19.341999999999999</v>
      </c>
      <c r="G183" s="748">
        <f t="shared" si="75"/>
        <v>18.326000000000001</v>
      </c>
      <c r="H183" s="748">
        <f t="shared" si="76"/>
        <v>18.830000000000002</v>
      </c>
      <c r="I183" s="748">
        <f t="shared" si="77"/>
        <v>16.283000000000001</v>
      </c>
      <c r="J183" s="748">
        <f t="shared" si="78"/>
        <v>14.468999999999999</v>
      </c>
      <c r="K183" s="748">
        <f t="shared" si="79"/>
        <v>9.8940000000000001</v>
      </c>
      <c r="L183" s="748">
        <f t="shared" si="80"/>
        <v>19.946999999999999</v>
      </c>
      <c r="M183" s="749">
        <f t="shared" si="81"/>
        <v>3.3780000000000001</v>
      </c>
      <c r="N183" s="729"/>
    </row>
    <row r="184" spans="2:14" ht="13.5" thickBot="1" x14ac:dyDescent="0.25">
      <c r="B184" s="763" t="s">
        <v>80</v>
      </c>
      <c r="C184" s="764">
        <f t="shared" si="71"/>
        <v>373.69299999999998</v>
      </c>
      <c r="D184" s="764">
        <f t="shared" si="72"/>
        <v>426.67600000000004</v>
      </c>
      <c r="E184" s="764">
        <f t="shared" si="73"/>
        <v>413.84699999999998</v>
      </c>
      <c r="F184" s="764">
        <f t="shared" si="74"/>
        <v>428.40299999999996</v>
      </c>
      <c r="G184" s="764">
        <f t="shared" si="75"/>
        <v>330.084</v>
      </c>
      <c r="H184" s="764">
        <f t="shared" si="76"/>
        <v>295.88100000000003</v>
      </c>
      <c r="I184" s="764">
        <f t="shared" si="77"/>
        <v>251.03399999999999</v>
      </c>
      <c r="J184" s="764">
        <f t="shared" si="78"/>
        <v>261.27999999999997</v>
      </c>
      <c r="K184" s="764">
        <f t="shared" si="79"/>
        <v>208.458</v>
      </c>
      <c r="L184" s="764">
        <f t="shared" si="80"/>
        <v>366.52100000000002</v>
      </c>
      <c r="M184" s="765">
        <f t="shared" si="81"/>
        <v>234.52199999999999</v>
      </c>
      <c r="N184" s="729"/>
    </row>
  </sheetData>
  <mergeCells count="64">
    <mergeCell ref="B159:B161"/>
    <mergeCell ref="B173:B175"/>
    <mergeCell ref="O146:P146"/>
    <mergeCell ref="Q146:R146"/>
    <mergeCell ref="S146:T146"/>
    <mergeCell ref="U146:V146"/>
    <mergeCell ref="W146:X146"/>
    <mergeCell ref="E146:F146"/>
    <mergeCell ref="G146:H146"/>
    <mergeCell ref="I146:J146"/>
    <mergeCell ref="K146:L146"/>
    <mergeCell ref="M146:N146"/>
    <mergeCell ref="O145:P145"/>
    <mergeCell ref="Q145:R145"/>
    <mergeCell ref="S145:T145"/>
    <mergeCell ref="U145:V145"/>
    <mergeCell ref="W145:X145"/>
    <mergeCell ref="E145:F145"/>
    <mergeCell ref="G145:H145"/>
    <mergeCell ref="I145:J145"/>
    <mergeCell ref="K145:L145"/>
    <mergeCell ref="M145:N145"/>
    <mergeCell ref="B97:B99"/>
    <mergeCell ref="B114:B116"/>
    <mergeCell ref="B131:B133"/>
    <mergeCell ref="B145:B147"/>
    <mergeCell ref="C145:D145"/>
    <mergeCell ref="C146:D146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M80:N80"/>
    <mergeCell ref="O80:P80"/>
    <mergeCell ref="Q80:R80"/>
    <mergeCell ref="B63:B65"/>
    <mergeCell ref="B80:B82"/>
    <mergeCell ref="C80:D80"/>
    <mergeCell ref="E80:F80"/>
    <mergeCell ref="G80:H80"/>
    <mergeCell ref="B3:F3"/>
    <mergeCell ref="H3:N3"/>
    <mergeCell ref="P3:T3"/>
    <mergeCell ref="B18:F18"/>
    <mergeCell ref="H18:N18"/>
    <mergeCell ref="P18:T18"/>
    <mergeCell ref="B33:F33"/>
    <mergeCell ref="H33:N33"/>
    <mergeCell ref="P33:T33"/>
    <mergeCell ref="B48:F48"/>
    <mergeCell ref="H48:N48"/>
    <mergeCell ref="P48:T4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239</v>
      </c>
      <c r="C3" t="s">
        <v>399</v>
      </c>
    </row>
    <row r="5" spans="2:6" ht="15" customHeight="1" x14ac:dyDescent="0.2">
      <c r="B5" s="922" t="s">
        <v>270</v>
      </c>
      <c r="C5" s="88" t="s">
        <v>78</v>
      </c>
      <c r="D5" s="921" t="s">
        <v>79</v>
      </c>
      <c r="E5" s="921"/>
      <c r="F5" s="89" t="s">
        <v>80</v>
      </c>
    </row>
    <row r="6" spans="2:6" ht="30" customHeight="1" x14ac:dyDescent="0.2">
      <c r="B6" s="923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Yorkshire</v>
      </c>
      <c r="C7" s="91"/>
      <c r="D7" s="91"/>
      <c r="E7" s="93"/>
      <c r="F7" s="92"/>
    </row>
    <row r="8" spans="2:6" ht="15" customHeight="1" x14ac:dyDescent="0.2">
      <c r="B8" s="94" t="s">
        <v>341</v>
      </c>
      <c r="C8" s="645">
        <f>'Section 12 data'!$C$24</f>
        <v>8.6300000000000005E-3</v>
      </c>
      <c r="D8" s="646">
        <f>'Section 12 data'!$D$24</f>
        <v>0.9154500000000001</v>
      </c>
      <c r="E8" s="202">
        <f>'Section 12 data'!$E$24</f>
        <v>22.04</v>
      </c>
      <c r="F8" s="647">
        <f>SUM(C8,D8)</f>
        <v>0.92408000000000012</v>
      </c>
    </row>
    <row r="9" spans="2:6" ht="15" customHeight="1" x14ac:dyDescent="0.2">
      <c r="B9" s="95" t="s">
        <v>342</v>
      </c>
      <c r="C9" s="645">
        <f>'Section 12 data'!$C$25</f>
        <v>8.26E-3</v>
      </c>
      <c r="D9" s="646">
        <f>'Section 12 data'!$D$25</f>
        <v>1.55793</v>
      </c>
      <c r="E9" s="202">
        <f>'Section 12 data'!$E$25</f>
        <v>17.739999999999998</v>
      </c>
      <c r="F9" s="647">
        <f t="shared" ref="F9:F17" si="0">SUM(C9,D9)</f>
        <v>1.56619</v>
      </c>
    </row>
    <row r="10" spans="2:6" ht="15" customHeight="1" x14ac:dyDescent="0.2">
      <c r="B10" s="96" t="s">
        <v>343</v>
      </c>
      <c r="C10" s="645">
        <f>'Section 12 data'!$C$26</f>
        <v>1.9190000000000002E-2</v>
      </c>
      <c r="D10" s="646">
        <f>'Section 12 data'!$D$26</f>
        <v>1.16229</v>
      </c>
      <c r="E10" s="202">
        <f>'Section 12 data'!$E$26</f>
        <v>20.83</v>
      </c>
      <c r="F10" s="647">
        <f t="shared" si="0"/>
        <v>1.1814800000000001</v>
      </c>
    </row>
    <row r="11" spans="2:6" ht="15" customHeight="1" x14ac:dyDescent="0.2">
      <c r="B11" s="94" t="s">
        <v>344</v>
      </c>
      <c r="C11" s="645">
        <f>'Section 12 data'!$C$27</f>
        <v>3.1739999999999997E-2</v>
      </c>
      <c r="D11" s="646">
        <f>'Section 12 data'!$D$27</f>
        <v>0.74957000000000007</v>
      </c>
      <c r="E11" s="202">
        <f>'Section 12 data'!$E$27</f>
        <v>22.74</v>
      </c>
      <c r="F11" s="647">
        <f t="shared" si="0"/>
        <v>0.78131000000000006</v>
      </c>
    </row>
    <row r="12" spans="2:6" ht="15" customHeight="1" x14ac:dyDescent="0.2">
      <c r="B12" s="94" t="s">
        <v>345</v>
      </c>
      <c r="C12" s="645">
        <f>'Section 12 data'!$C$28</f>
        <v>4.9549999999999997E-2</v>
      </c>
      <c r="D12" s="646">
        <f>'Section 12 data'!$D$28</f>
        <v>1.2115400000000001</v>
      </c>
      <c r="E12" s="202">
        <f>'Section 12 data'!$E$28</f>
        <v>20.99</v>
      </c>
      <c r="F12" s="647">
        <f t="shared" si="0"/>
        <v>1.26109</v>
      </c>
    </row>
    <row r="13" spans="2:6" ht="15" customHeight="1" x14ac:dyDescent="0.2">
      <c r="B13" s="94" t="s">
        <v>346</v>
      </c>
      <c r="C13" s="645">
        <f>'Section 12 data'!$C$29</f>
        <v>2.5360000000000001E-2</v>
      </c>
      <c r="D13" s="646">
        <f>'Section 12 data'!$D$29</f>
        <v>0.88473000000000002</v>
      </c>
      <c r="E13" s="202">
        <f>'Section 12 data'!$E$29</f>
        <v>25.76</v>
      </c>
      <c r="F13" s="647">
        <f t="shared" si="0"/>
        <v>0.91009000000000007</v>
      </c>
    </row>
    <row r="14" spans="2:6" ht="15" customHeight="1" x14ac:dyDescent="0.2">
      <c r="B14" s="94" t="s">
        <v>347</v>
      </c>
      <c r="C14" s="645">
        <f>'Section 12 data'!$C$30</f>
        <v>4.7640000000000002E-2</v>
      </c>
      <c r="D14" s="646">
        <f>'Section 12 data'!$D$30</f>
        <v>1.20947</v>
      </c>
      <c r="E14" s="202">
        <f>'Section 12 data'!$E$30</f>
        <v>22.9</v>
      </c>
      <c r="F14" s="647">
        <f t="shared" si="0"/>
        <v>1.2571099999999999</v>
      </c>
    </row>
    <row r="15" spans="2:6" ht="15" customHeight="1" x14ac:dyDescent="0.2">
      <c r="B15" s="94" t="s">
        <v>348</v>
      </c>
      <c r="C15" s="645">
        <f>'Section 12 data'!$C$31</f>
        <v>6.0000000000000001E-3</v>
      </c>
      <c r="D15" s="646">
        <f>'Section 12 data'!$D$31</f>
        <v>0.21262</v>
      </c>
      <c r="E15" s="202">
        <f>'Section 12 data'!$E$31</f>
        <v>58.12</v>
      </c>
      <c r="F15" s="647">
        <f t="shared" si="0"/>
        <v>0.21862000000000001</v>
      </c>
    </row>
    <row r="16" spans="2:6" ht="15" customHeight="1" x14ac:dyDescent="0.2">
      <c r="B16" s="94" t="s">
        <v>271</v>
      </c>
      <c r="C16" s="645">
        <f>'Section 12 data'!$C$32</f>
        <v>1.9499999999999999E-3</v>
      </c>
      <c r="D16" s="646">
        <f>'Section 12 data'!$D$32</f>
        <v>6.5890000000000004E-2</v>
      </c>
      <c r="E16" s="202">
        <f>'Section 12 data'!$E$32</f>
        <v>100.84</v>
      </c>
      <c r="F16" s="647">
        <f t="shared" si="0"/>
        <v>6.7839999999999998E-2</v>
      </c>
    </row>
    <row r="17" spans="2:6" ht="15" customHeight="1" x14ac:dyDescent="0.2">
      <c r="B17" s="97" t="s">
        <v>80</v>
      </c>
      <c r="C17" s="648">
        <f>'Section 12 data'!$C$8</f>
        <v>0.19833000000000001</v>
      </c>
      <c r="D17" s="648">
        <f>'Section 12 data'!$D$8</f>
        <v>7.9694799999999999</v>
      </c>
      <c r="E17" s="318">
        <f>'Section 12 data'!$E$8</f>
        <v>8.27</v>
      </c>
      <c r="F17" s="648">
        <f t="shared" si="0"/>
        <v>8.1678099999999993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7833E0-D97D-4A63-BA9B-06C29C0FEA58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2293B03A-307B-4E68-A7BE-D54C6328DDDD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241</v>
      </c>
      <c r="C3" t="s">
        <v>400</v>
      </c>
    </row>
    <row r="5" spans="2:6" ht="15" customHeight="1" x14ac:dyDescent="0.2">
      <c r="B5" s="838" t="s">
        <v>268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924"/>
      <c r="C6" s="75" t="s">
        <v>326</v>
      </c>
      <c r="D6" s="75" t="s">
        <v>326</v>
      </c>
      <c r="E6" s="19" t="s">
        <v>82</v>
      </c>
      <c r="F6" s="75" t="s">
        <v>326</v>
      </c>
    </row>
    <row r="7" spans="2:6" ht="15" customHeight="1" x14ac:dyDescent="0.2">
      <c r="B7" s="143" t="str">
        <f>Index!$B$4</f>
        <v>Yorkshire</v>
      </c>
      <c r="C7" s="69"/>
      <c r="D7" s="69"/>
      <c r="E7" s="20"/>
      <c r="F7" s="71"/>
    </row>
    <row r="8" spans="2:6" ht="15" customHeight="1" x14ac:dyDescent="0.2">
      <c r="B8" s="81" t="s">
        <v>335</v>
      </c>
      <c r="C8" s="67">
        <f>'Section 12 data'!$J$13</f>
        <v>0</v>
      </c>
      <c r="D8" s="638">
        <f>'Section 12 data'!$K$13</f>
        <v>0.47699999999999998</v>
      </c>
      <c r="E8" s="202">
        <f>'Section 12 data'!$L$13</f>
        <v>34.159999999999997</v>
      </c>
      <c r="F8" s="633">
        <f>SUM(C8,D8)</f>
        <v>0.47699999999999998</v>
      </c>
    </row>
    <row r="9" spans="2:6" ht="15" customHeight="1" x14ac:dyDescent="0.2">
      <c r="B9" s="82" t="s">
        <v>336</v>
      </c>
      <c r="C9" s="67">
        <f>'Section 12 data'!$J$14</f>
        <v>8.0000000000000002E-3</v>
      </c>
      <c r="D9" s="638">
        <f>'Section 12 data'!$K$14</f>
        <v>60.421999999999997</v>
      </c>
      <c r="E9" s="202">
        <f>'Section 12 data'!$L$14</f>
        <v>26.05</v>
      </c>
      <c r="F9" s="633">
        <f t="shared" ref="F9:F15" si="0">SUM(C9,D9)</f>
        <v>60.43</v>
      </c>
    </row>
    <row r="10" spans="2:6" ht="15" customHeight="1" x14ac:dyDescent="0.2">
      <c r="B10" s="81" t="s">
        <v>337</v>
      </c>
      <c r="C10" s="67">
        <f>'Section 12 data'!$J$15</f>
        <v>3.927</v>
      </c>
      <c r="D10" s="638">
        <f>'Section 12 data'!$K$15</f>
        <v>218.88399999999999</v>
      </c>
      <c r="E10" s="202">
        <f>'Section 12 data'!$L$15</f>
        <v>18.945276396822599</v>
      </c>
      <c r="F10" s="633">
        <f t="shared" si="0"/>
        <v>222.81099999999998</v>
      </c>
    </row>
    <row r="11" spans="2:6" ht="15" customHeight="1" x14ac:dyDescent="0.2">
      <c r="B11" s="81" t="s">
        <v>338</v>
      </c>
      <c r="C11" s="67">
        <f>'Section 12 data'!$J$16</f>
        <v>8.0760000000000005</v>
      </c>
      <c r="D11" s="638">
        <f>'Section 12 data'!$K$16</f>
        <v>457.82</v>
      </c>
      <c r="E11" s="202">
        <f>'Section 12 data'!$L$16</f>
        <v>22.284701217913259</v>
      </c>
      <c r="F11" s="633">
        <f t="shared" si="0"/>
        <v>465.89600000000002</v>
      </c>
    </row>
    <row r="12" spans="2:6" ht="15" customHeight="1" x14ac:dyDescent="0.2">
      <c r="B12" s="81" t="s">
        <v>339</v>
      </c>
      <c r="C12" s="67">
        <f>'Section 12 data'!$J$17</f>
        <v>9.1</v>
      </c>
      <c r="D12" s="638">
        <f>'Section 12 data'!$K$17</f>
        <v>397.291</v>
      </c>
      <c r="E12" s="202">
        <f>'Section 12 data'!$L$17</f>
        <v>25.1</v>
      </c>
      <c r="F12" s="633">
        <f t="shared" si="0"/>
        <v>406.39100000000002</v>
      </c>
    </row>
    <row r="13" spans="2:6" ht="15" customHeight="1" x14ac:dyDescent="0.2">
      <c r="B13" s="81" t="s">
        <v>340</v>
      </c>
      <c r="C13" s="67">
        <f>'Section 12 data'!$J$18</f>
        <v>9.69</v>
      </c>
      <c r="D13" s="638">
        <f>'Section 12 data'!$K$18</f>
        <v>322.95499999999998</v>
      </c>
      <c r="E13" s="202">
        <f>'Section 12 data'!$L$18</f>
        <v>24.78</v>
      </c>
      <c r="F13" s="633">
        <f t="shared" si="0"/>
        <v>332.64499999999998</v>
      </c>
    </row>
    <row r="14" spans="2:6" ht="15" customHeight="1" x14ac:dyDescent="0.2">
      <c r="B14" s="81" t="s">
        <v>269</v>
      </c>
      <c r="C14" s="67">
        <f>'Section 12 data'!$J$19</f>
        <v>0.51500000000000001</v>
      </c>
      <c r="D14" s="638">
        <f>'Section 12 data'!$K$19</f>
        <v>60.332999999999998</v>
      </c>
      <c r="E14" s="202">
        <f>'Section 12 data'!$L$19</f>
        <v>57.072876297616148</v>
      </c>
      <c r="F14" s="633">
        <f t="shared" si="0"/>
        <v>60.847999999999999</v>
      </c>
    </row>
    <row r="15" spans="2:6" ht="15" customHeight="1" x14ac:dyDescent="0.2">
      <c r="B15" s="83" t="s">
        <v>80</v>
      </c>
      <c r="C15" s="639">
        <f>'Section 12 data'!$J$8</f>
        <v>31.315999999999999</v>
      </c>
      <c r="D15" s="639">
        <f>'Section 12 data'!$K$8</f>
        <v>1518.183</v>
      </c>
      <c r="E15" s="318">
        <f>'Section 12 data'!$L$8</f>
        <v>11.24</v>
      </c>
      <c r="F15" s="640">
        <f t="shared" si="0"/>
        <v>1549.499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087B9DF-7C60-4502-BB49-E4BE9475FEE5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ECE13712-376F-4032-843B-6A4791F17F4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243</v>
      </c>
      <c r="C3" t="s">
        <v>401</v>
      </c>
    </row>
    <row r="5" spans="2:6" ht="15" customHeight="1" x14ac:dyDescent="0.2">
      <c r="B5" s="841" t="s">
        <v>270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842"/>
      <c r="C6" s="75" t="s">
        <v>326</v>
      </c>
      <c r="D6" s="75" t="s">
        <v>326</v>
      </c>
      <c r="E6" s="21" t="s">
        <v>82</v>
      </c>
      <c r="F6" s="75" t="s">
        <v>326</v>
      </c>
    </row>
    <row r="7" spans="2:6" ht="15" customHeight="1" x14ac:dyDescent="0.2">
      <c r="B7" s="143" t="str">
        <f>Index!$B$4</f>
        <v>Yorkshire</v>
      </c>
      <c r="C7" s="69"/>
      <c r="D7" s="69"/>
      <c r="E7" s="22"/>
      <c r="F7" s="71"/>
    </row>
    <row r="8" spans="2:6" ht="15" customHeight="1" x14ac:dyDescent="0.2">
      <c r="B8" s="78" t="s">
        <v>341</v>
      </c>
      <c r="C8" s="67">
        <f>'Section 12 data'!$J$24</f>
        <v>0</v>
      </c>
      <c r="D8" s="85">
        <f>'Section 12 data'!$K$24</f>
        <v>2.0790000000000002</v>
      </c>
      <c r="E8" s="202">
        <f>'Section 12 data'!$L$24</f>
        <v>67.819999999999993</v>
      </c>
      <c r="F8" s="633">
        <f>SUM(C8,D8)</f>
        <v>2.0790000000000002</v>
      </c>
    </row>
    <row r="9" spans="2:6" ht="15" customHeight="1" x14ac:dyDescent="0.2">
      <c r="B9" s="79" t="s">
        <v>342</v>
      </c>
      <c r="C9" s="67">
        <f>'Section 12 data'!$J$25</f>
        <v>0.39300000000000002</v>
      </c>
      <c r="D9" s="85">
        <f>'Section 12 data'!$K$25</f>
        <v>49.968000000000004</v>
      </c>
      <c r="E9" s="202">
        <f>'Section 12 data'!$L$25</f>
        <v>25.66</v>
      </c>
      <c r="F9" s="633">
        <f t="shared" ref="F9:F17" si="0">SUM(C9,D9)</f>
        <v>50.361000000000004</v>
      </c>
    </row>
    <row r="10" spans="2:6" ht="15" customHeight="1" x14ac:dyDescent="0.2">
      <c r="B10" s="80" t="s">
        <v>343</v>
      </c>
      <c r="C10" s="67">
        <f>'Section 12 data'!$J$26</f>
        <v>2.2850000000000001</v>
      </c>
      <c r="D10" s="85">
        <f>'Section 12 data'!$K$26</f>
        <v>136.357</v>
      </c>
      <c r="E10" s="202">
        <f>'Section 12 data'!$L$26</f>
        <v>21.07</v>
      </c>
      <c r="F10" s="633">
        <f t="shared" si="0"/>
        <v>138.642</v>
      </c>
    </row>
    <row r="11" spans="2:6" ht="15" customHeight="1" x14ac:dyDescent="0.2">
      <c r="B11" s="78" t="s">
        <v>344</v>
      </c>
      <c r="C11" s="67">
        <f>'Section 12 data'!$J$27</f>
        <v>6.0449999999999999</v>
      </c>
      <c r="D11" s="85">
        <f>'Section 12 data'!$K$27</f>
        <v>143.00899999999999</v>
      </c>
      <c r="E11" s="202">
        <f>'Section 12 data'!$L$27</f>
        <v>24.81</v>
      </c>
      <c r="F11" s="633">
        <f t="shared" si="0"/>
        <v>149.05399999999997</v>
      </c>
    </row>
    <row r="12" spans="2:6" ht="15" customHeight="1" x14ac:dyDescent="0.2">
      <c r="B12" s="78" t="s">
        <v>345</v>
      </c>
      <c r="C12" s="67">
        <f>'Section 12 data'!$J$28</f>
        <v>6.5389999999999997</v>
      </c>
      <c r="D12" s="85">
        <f>'Section 12 data'!$K$28</f>
        <v>380.65300000000002</v>
      </c>
      <c r="E12" s="202">
        <f>'Section 12 data'!$L$28</f>
        <v>26.28</v>
      </c>
      <c r="F12" s="633">
        <f t="shared" si="0"/>
        <v>387.19200000000001</v>
      </c>
    </row>
    <row r="13" spans="2:6" ht="15" customHeight="1" x14ac:dyDescent="0.2">
      <c r="B13" s="78" t="s">
        <v>346</v>
      </c>
      <c r="C13" s="67">
        <f>'Section 12 data'!$J$29</f>
        <v>3.8839999999999999</v>
      </c>
      <c r="D13" s="85">
        <f>'Section 12 data'!$K$29</f>
        <v>269.59199999999998</v>
      </c>
      <c r="E13" s="202">
        <f>'Section 12 data'!$L$29</f>
        <v>27.71</v>
      </c>
      <c r="F13" s="633">
        <f t="shared" si="0"/>
        <v>273.476</v>
      </c>
    </row>
    <row r="14" spans="2:6" ht="15" customHeight="1" x14ac:dyDescent="0.2">
      <c r="B14" s="78" t="s">
        <v>347</v>
      </c>
      <c r="C14" s="67">
        <f>'Section 12 data'!$J$30</f>
        <v>10.573</v>
      </c>
      <c r="D14" s="85">
        <f>'Section 12 data'!$K$30</f>
        <v>422.24700000000001</v>
      </c>
      <c r="E14" s="202">
        <f>'Section 12 data'!$L$30</f>
        <v>21.68</v>
      </c>
      <c r="F14" s="633">
        <f t="shared" si="0"/>
        <v>432.82</v>
      </c>
    </row>
    <row r="15" spans="2:6" ht="15" customHeight="1" x14ac:dyDescent="0.2">
      <c r="B15" s="78" t="s">
        <v>348</v>
      </c>
      <c r="C15" s="67">
        <f>'Section 12 data'!$J$31</f>
        <v>1.252</v>
      </c>
      <c r="D15" s="85">
        <f>'Section 12 data'!$K$31</f>
        <v>66.447999999999993</v>
      </c>
      <c r="E15" s="202">
        <f>'Section 12 data'!$L$31</f>
        <v>50.87</v>
      </c>
      <c r="F15" s="633">
        <f t="shared" si="0"/>
        <v>67.699999999999989</v>
      </c>
    </row>
    <row r="16" spans="2:6" ht="15" customHeight="1" x14ac:dyDescent="0.2">
      <c r="B16" s="78" t="s">
        <v>271</v>
      </c>
      <c r="C16" s="67">
        <f>'Section 12 data'!$J$32</f>
        <v>0.34499999999999997</v>
      </c>
      <c r="D16" s="85">
        <f>'Section 12 data'!$K$32</f>
        <v>47.83</v>
      </c>
      <c r="E16" s="202">
        <f>'Section 12 data'!$L$32</f>
        <v>100.84</v>
      </c>
      <c r="F16" s="633">
        <f t="shared" si="0"/>
        <v>48.174999999999997</v>
      </c>
    </row>
    <row r="17" spans="2:6" ht="15" customHeight="1" x14ac:dyDescent="0.2">
      <c r="B17" s="86" t="s">
        <v>80</v>
      </c>
      <c r="C17" s="87">
        <f>'Section 12 data'!$J$8</f>
        <v>31.315999999999999</v>
      </c>
      <c r="D17" s="87">
        <f>'Section 12 data'!$K$8</f>
        <v>1518.183</v>
      </c>
      <c r="E17" s="318">
        <f>'Section 12 data'!$L$8</f>
        <v>11.24</v>
      </c>
      <c r="F17" s="87">
        <f t="shared" si="0"/>
        <v>1549.499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86FDD8E-2B42-46A3-B04A-F0E9124B216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45B890D0-918E-4071-8797-6DF3CDAC1855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>
    <tabColor theme="7" tint="0.59999389629810485"/>
  </sheetPr>
  <dimension ref="B3:F15"/>
  <sheetViews>
    <sheetView workbookViewId="0">
      <selection activeCell="C15" sqref="C15:E15"/>
    </sheetView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245</v>
      </c>
      <c r="C3" t="s">
        <v>436</v>
      </c>
    </row>
    <row r="5" spans="2:6" ht="15" customHeight="1" x14ac:dyDescent="0.2">
      <c r="B5" s="838" t="s">
        <v>268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924"/>
      <c r="C6" s="31" t="s">
        <v>272</v>
      </c>
      <c r="D6" s="31" t="s">
        <v>272</v>
      </c>
      <c r="E6" s="84" t="s">
        <v>82</v>
      </c>
      <c r="F6" s="31" t="s">
        <v>272</v>
      </c>
    </row>
    <row r="7" spans="2:6" ht="15" customHeight="1" x14ac:dyDescent="0.2">
      <c r="B7" s="143" t="str">
        <f>Index!$B$4</f>
        <v>Yorkshire</v>
      </c>
      <c r="C7" s="69"/>
      <c r="D7" s="69"/>
      <c r="E7" s="20"/>
      <c r="F7" s="71"/>
    </row>
    <row r="8" spans="2:6" ht="15" customHeight="1" x14ac:dyDescent="0.2">
      <c r="B8" s="81" t="s">
        <v>335</v>
      </c>
      <c r="C8" s="67">
        <f>'Section 12 data'!$Q$13</f>
        <v>0</v>
      </c>
      <c r="D8" s="638">
        <f>'Section 12 data'!$R$13</f>
        <v>326.05599999999998</v>
      </c>
      <c r="E8" s="202">
        <f>'Section 12 data'!$S$13</f>
        <v>37.159999999999997</v>
      </c>
      <c r="F8" s="633">
        <f>SUM(C8,D8)</f>
        <v>326.05599999999998</v>
      </c>
    </row>
    <row r="9" spans="2:6" ht="15" customHeight="1" x14ac:dyDescent="0.2">
      <c r="B9" s="82" t="s">
        <v>336</v>
      </c>
      <c r="C9" s="67">
        <f>'Section 12 data'!$Q$14</f>
        <v>2.1030000000000002</v>
      </c>
      <c r="D9" s="638">
        <f>'Section 12 data'!$R$14</f>
        <v>2887.6089999999999</v>
      </c>
      <c r="E9" s="202">
        <f>'Section 12 data'!$S$14</f>
        <v>20.09</v>
      </c>
      <c r="F9" s="633">
        <f t="shared" ref="F9:F15" si="0">SUM(C9,D9)</f>
        <v>2889.712</v>
      </c>
    </row>
    <row r="10" spans="2:6" ht="15" customHeight="1" x14ac:dyDescent="0.2">
      <c r="B10" s="81" t="s">
        <v>337</v>
      </c>
      <c r="C10" s="67">
        <f>'Section 12 data'!$Q$15</f>
        <v>57.942</v>
      </c>
      <c r="D10" s="638">
        <f>'Section 12 data'!$R$15</f>
        <v>3137.8470000000002</v>
      </c>
      <c r="E10" s="202">
        <f>'Section 12 data'!$S$15</f>
        <v>20.003182205594804</v>
      </c>
      <c r="F10" s="633">
        <f t="shared" si="0"/>
        <v>3195.7890000000002</v>
      </c>
    </row>
    <row r="11" spans="2:6" ht="15" customHeight="1" x14ac:dyDescent="0.2">
      <c r="B11" s="81" t="s">
        <v>338</v>
      </c>
      <c r="C11" s="67">
        <f>'Section 12 data'!$Q$16</f>
        <v>35.654000000000003</v>
      </c>
      <c r="D11" s="638">
        <f>'Section 12 data'!$R$16</f>
        <v>1496.4159999999999</v>
      </c>
      <c r="E11" s="202">
        <f>'Section 12 data'!$S$16</f>
        <v>23.496585819690747</v>
      </c>
      <c r="F11" s="633">
        <f t="shared" si="0"/>
        <v>1532.07</v>
      </c>
    </row>
    <row r="12" spans="2:6" ht="15" customHeight="1" x14ac:dyDescent="0.2">
      <c r="B12" s="81" t="s">
        <v>339</v>
      </c>
      <c r="C12" s="67">
        <f>'Section 12 data'!$Q$17</f>
        <v>30.776</v>
      </c>
      <c r="D12" s="638">
        <f>'Section 12 data'!$R$17</f>
        <v>509.45499999999998</v>
      </c>
      <c r="E12" s="202">
        <f>'Section 12 data'!$S$17</f>
        <v>28.78</v>
      </c>
      <c r="F12" s="633">
        <f t="shared" si="0"/>
        <v>540.23099999999999</v>
      </c>
    </row>
    <row r="13" spans="2:6" ht="15" customHeight="1" x14ac:dyDescent="0.2">
      <c r="B13" s="81" t="s">
        <v>340</v>
      </c>
      <c r="C13" s="67">
        <f>'Section 12 data'!$Q$18</f>
        <v>10.382999999999999</v>
      </c>
      <c r="D13" s="638">
        <f>'Section 12 data'!$R$18</f>
        <v>292.86799999999999</v>
      </c>
      <c r="E13" s="202">
        <f>'Section 12 data'!$S$18</f>
        <v>30.27</v>
      </c>
      <c r="F13" s="633">
        <f t="shared" si="0"/>
        <v>303.25099999999998</v>
      </c>
    </row>
    <row r="14" spans="2:6" ht="15" customHeight="1" x14ac:dyDescent="0.2">
      <c r="B14" s="81" t="s">
        <v>269</v>
      </c>
      <c r="C14" s="67">
        <f>'Section 12 data'!$Q$19</f>
        <v>0.93100000000000005</v>
      </c>
      <c r="D14" s="638">
        <f>'Section 12 data'!$R$19</f>
        <v>58.009</v>
      </c>
      <c r="E14" s="202">
        <f>'Section 12 data'!$S$19</f>
        <v>61.333274890214284</v>
      </c>
      <c r="F14" s="633">
        <f t="shared" si="0"/>
        <v>58.94</v>
      </c>
    </row>
    <row r="15" spans="2:6" ht="15" customHeight="1" x14ac:dyDescent="0.2">
      <c r="B15" s="83" t="s">
        <v>80</v>
      </c>
      <c r="C15" s="639">
        <f>'Section 12 data'!$Q$8</f>
        <v>137.79</v>
      </c>
      <c r="D15" s="639">
        <f>'Section 12 data'!$R$8</f>
        <v>8708.2610000000004</v>
      </c>
      <c r="E15" s="318">
        <f>'Section 12 data'!$S$8</f>
        <v>10.92</v>
      </c>
      <c r="F15" s="640">
        <f t="shared" si="0"/>
        <v>8846.0510000000013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31501D9-6C64-455F-94A0-7D934F1DBC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D0278561-1EC3-4DA4-AA0E-20983C42E8FC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247</v>
      </c>
      <c r="C3" t="s">
        <v>435</v>
      </c>
    </row>
    <row r="5" spans="2:6" ht="15" customHeight="1" x14ac:dyDescent="0.2">
      <c r="B5" s="841" t="s">
        <v>270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842"/>
      <c r="C6" s="75" t="s">
        <v>273</v>
      </c>
      <c r="D6" s="31" t="s">
        <v>272</v>
      </c>
      <c r="E6" s="9" t="s">
        <v>82</v>
      </c>
      <c r="F6" s="31" t="s">
        <v>272</v>
      </c>
    </row>
    <row r="7" spans="2:6" ht="15" customHeight="1" x14ac:dyDescent="0.2">
      <c r="B7" s="143" t="str">
        <f>Index!$B$4</f>
        <v>Yorkshire</v>
      </c>
      <c r="C7" s="69"/>
      <c r="D7" s="69"/>
      <c r="E7" s="70"/>
      <c r="F7" s="71"/>
    </row>
    <row r="8" spans="2:6" ht="15" customHeight="1" x14ac:dyDescent="0.2">
      <c r="B8" s="78" t="s">
        <v>341</v>
      </c>
      <c r="C8" s="634">
        <f>'Section 12 data'!$Q$24</f>
        <v>0</v>
      </c>
      <c r="D8" s="635">
        <f>'Section 12 data'!$R$24</f>
        <v>258.54300000000001</v>
      </c>
      <c r="E8" s="202">
        <f>'Section 12 data'!$S$24</f>
        <v>63.02</v>
      </c>
      <c r="F8" s="636">
        <f>SUM(C8,D8)</f>
        <v>258.54300000000001</v>
      </c>
    </row>
    <row r="9" spans="2:6" ht="15" customHeight="1" x14ac:dyDescent="0.2">
      <c r="B9" s="79" t="s">
        <v>342</v>
      </c>
      <c r="C9" s="634">
        <f>'Section 12 data'!$Q$25</f>
        <v>22.216999999999999</v>
      </c>
      <c r="D9" s="635">
        <f>'Section 12 data'!$R$25</f>
        <v>3525.8380000000002</v>
      </c>
      <c r="E9" s="202">
        <f>'Section 12 data'!$S$25</f>
        <v>17.72</v>
      </c>
      <c r="F9" s="636">
        <f t="shared" ref="F9:F17" si="0">SUM(C9,D9)</f>
        <v>3548.0550000000003</v>
      </c>
    </row>
    <row r="10" spans="2:6" ht="15" customHeight="1" x14ac:dyDescent="0.2">
      <c r="B10" s="80" t="s">
        <v>343</v>
      </c>
      <c r="C10" s="634">
        <f>'Section 12 data'!$Q$26</f>
        <v>37.374000000000002</v>
      </c>
      <c r="D10" s="635">
        <f>'Section 12 data'!$R$26</f>
        <v>2446.364</v>
      </c>
      <c r="E10" s="202">
        <f>'Section 12 data'!$S$26</f>
        <v>21.04</v>
      </c>
      <c r="F10" s="636">
        <f t="shared" si="0"/>
        <v>2483.7379999999998</v>
      </c>
    </row>
    <row r="11" spans="2:6" ht="15" customHeight="1" x14ac:dyDescent="0.2">
      <c r="B11" s="78" t="s">
        <v>344</v>
      </c>
      <c r="C11" s="634">
        <f>'Section 12 data'!$Q$27</f>
        <v>44.912999999999997</v>
      </c>
      <c r="D11" s="635">
        <f>'Section 12 data'!$R$27</f>
        <v>876.81799999999998</v>
      </c>
      <c r="E11" s="202">
        <f>'Section 12 data'!$S$27</f>
        <v>24.93</v>
      </c>
      <c r="F11" s="636">
        <f t="shared" si="0"/>
        <v>921.73099999999999</v>
      </c>
    </row>
    <row r="12" spans="2:6" ht="15" customHeight="1" x14ac:dyDescent="0.2">
      <c r="B12" s="78" t="s">
        <v>345</v>
      </c>
      <c r="C12" s="634">
        <f>'Section 12 data'!$Q$28</f>
        <v>19.744</v>
      </c>
      <c r="D12" s="635">
        <f>'Section 12 data'!$R$28</f>
        <v>1024.9659999999999</v>
      </c>
      <c r="E12" s="202">
        <f>'Section 12 data'!$S$28</f>
        <v>27.66</v>
      </c>
      <c r="F12" s="636">
        <f t="shared" si="0"/>
        <v>1044.7099999999998</v>
      </c>
    </row>
    <row r="13" spans="2:6" ht="15" customHeight="1" x14ac:dyDescent="0.2">
      <c r="B13" s="78" t="s">
        <v>346</v>
      </c>
      <c r="C13" s="634">
        <f>'Section 12 data'!$Q$29</f>
        <v>6.2990000000000004</v>
      </c>
      <c r="D13" s="635">
        <f>'Section 12 data'!$R$29</f>
        <v>278.51799999999997</v>
      </c>
      <c r="E13" s="202">
        <f>'Section 12 data'!$S$29</f>
        <v>25.49</v>
      </c>
      <c r="F13" s="636">
        <f t="shared" si="0"/>
        <v>284.81699999999995</v>
      </c>
    </row>
    <row r="14" spans="2:6" ht="15" customHeight="1" x14ac:dyDescent="0.2">
      <c r="B14" s="78" t="s">
        <v>347</v>
      </c>
      <c r="C14" s="634">
        <f>'Section 12 data'!$Q$30</f>
        <v>6.6890000000000001</v>
      </c>
      <c r="D14" s="635">
        <f>'Section 12 data'!$R$30</f>
        <v>268.25799999999998</v>
      </c>
      <c r="E14" s="202">
        <f>'Section 12 data'!$S$30</f>
        <v>23.67</v>
      </c>
      <c r="F14" s="636">
        <f t="shared" si="0"/>
        <v>274.947</v>
      </c>
    </row>
    <row r="15" spans="2:6" ht="15" customHeight="1" x14ac:dyDescent="0.2">
      <c r="B15" s="78" t="s">
        <v>348</v>
      </c>
      <c r="C15" s="634">
        <f>'Section 12 data'!$Q$31</f>
        <v>0.47899999999999998</v>
      </c>
      <c r="D15" s="635">
        <f>'Section 12 data'!$R$31</f>
        <v>22.719000000000001</v>
      </c>
      <c r="E15" s="202">
        <f>'Section 12 data'!$S$31</f>
        <v>49.99</v>
      </c>
      <c r="F15" s="636">
        <f t="shared" si="0"/>
        <v>23.198</v>
      </c>
    </row>
    <row r="16" spans="2:6" ht="15" customHeight="1" x14ac:dyDescent="0.2">
      <c r="B16" s="78" t="s">
        <v>271</v>
      </c>
      <c r="C16" s="634">
        <f>'Section 12 data'!$Q$32</f>
        <v>7.5999999999999998E-2</v>
      </c>
      <c r="D16" s="635">
        <f>'Section 12 data'!$R$32</f>
        <v>6.2359999999999998</v>
      </c>
      <c r="E16" s="202">
        <f>'Section 12 data'!$S$32</f>
        <v>100.84</v>
      </c>
      <c r="F16" s="636">
        <f t="shared" si="0"/>
        <v>6.3119999999999994</v>
      </c>
    </row>
    <row r="17" spans="2:6" ht="15" customHeight="1" x14ac:dyDescent="0.2">
      <c r="B17" s="72" t="s">
        <v>80</v>
      </c>
      <c r="C17" s="87">
        <f>'Section 12 data'!$Q$8</f>
        <v>137.79</v>
      </c>
      <c r="D17" s="87">
        <f>'Section 12 data'!$R$8</f>
        <v>8708.2610000000004</v>
      </c>
      <c r="E17" s="318">
        <f>'Section 12 data'!$S$8</f>
        <v>10.92</v>
      </c>
      <c r="F17" s="87">
        <f t="shared" si="0"/>
        <v>8846.0510000000013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8A8D746-F456-4812-83A2-2A9B6E2E3AA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97755A58-49D9-4647-AE89-E909032E0AEC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250</v>
      </c>
      <c r="C3" t="s">
        <v>254</v>
      </c>
    </row>
    <row r="5" spans="2:12" ht="15" customHeight="1" x14ac:dyDescent="0.2">
      <c r="B5" s="845" t="s">
        <v>377</v>
      </c>
      <c r="C5" s="909" t="s">
        <v>274</v>
      </c>
      <c r="D5" s="909"/>
      <c r="E5" s="909"/>
      <c r="F5" s="901"/>
      <c r="H5" s="845" t="s">
        <v>377</v>
      </c>
      <c r="I5" s="794" t="s">
        <v>275</v>
      </c>
      <c r="J5" s="865"/>
      <c r="K5" s="865"/>
      <c r="L5" s="793"/>
    </row>
    <row r="6" spans="2:12" ht="45" customHeight="1" x14ac:dyDescent="0.2">
      <c r="B6" s="925"/>
      <c r="C6" s="13" t="s">
        <v>78</v>
      </c>
      <c r="D6" s="926" t="s">
        <v>79</v>
      </c>
      <c r="E6" s="926"/>
      <c r="F6" s="30" t="s">
        <v>276</v>
      </c>
      <c r="H6" s="925"/>
      <c r="I6" s="33" t="s">
        <v>277</v>
      </c>
      <c r="J6" s="34" t="s">
        <v>278</v>
      </c>
      <c r="K6" s="34" t="s">
        <v>279</v>
      </c>
      <c r="L6" s="35" t="s">
        <v>280</v>
      </c>
    </row>
    <row r="7" spans="2:12" ht="30" customHeight="1" x14ac:dyDescent="0.2">
      <c r="B7" s="925"/>
      <c r="C7" s="31" t="s">
        <v>81</v>
      </c>
      <c r="D7" s="31" t="s">
        <v>81</v>
      </c>
      <c r="E7" s="12" t="s">
        <v>82</v>
      </c>
      <c r="F7" s="32" t="s">
        <v>81</v>
      </c>
      <c r="H7" s="925"/>
      <c r="I7" s="303" t="s">
        <v>81</v>
      </c>
      <c r="J7" s="36" t="s">
        <v>81</v>
      </c>
      <c r="K7" s="304" t="s">
        <v>281</v>
      </c>
      <c r="L7" s="27" t="s">
        <v>281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Yorkshire</v>
      </c>
      <c r="C9" s="57">
        <f>'Section 12 data'!$C$8</f>
        <v>0.19833000000000001</v>
      </c>
      <c r="D9" s="57">
        <f>'Section 12 data'!$D$8</f>
        <v>7.9694799999999999</v>
      </c>
      <c r="E9" s="58">
        <f>'Section 12 data'!$E$8</f>
        <v>8.27</v>
      </c>
      <c r="F9" s="76">
        <f>SUM(C9,D9)</f>
        <v>8.1678099999999993</v>
      </c>
      <c r="G9" s="25"/>
      <c r="H9" s="28" t="str">
        <f>Index!$B$4</f>
        <v>Yorkshire</v>
      </c>
      <c r="I9" s="59">
        <f>'Section 12 data'!$G$7</f>
        <v>69.355919999999998</v>
      </c>
      <c r="J9" s="60">
        <f>'Section 12 data'!$G$5</f>
        <v>100.85017000000001</v>
      </c>
      <c r="K9" s="43">
        <f>IF(I9=0,0,100*F9/I9)</f>
        <v>11.776658719255689</v>
      </c>
      <c r="L9" s="61">
        <f>IF(J9=0,0,100*F9/J9)</f>
        <v>8.0989551133131439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188E82D-4FE6-4591-83AF-A5463DC1F48B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5A6F8819-DCBF-4DAF-B9A1-E43F98F5507A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252</v>
      </c>
      <c r="C3" t="s">
        <v>402</v>
      </c>
    </row>
    <row r="5" spans="2:12" ht="15" customHeight="1" x14ac:dyDescent="0.2">
      <c r="B5" s="845" t="s">
        <v>377</v>
      </c>
      <c r="C5" s="909" t="s">
        <v>282</v>
      </c>
      <c r="D5" s="909"/>
      <c r="E5" s="909"/>
      <c r="F5" s="901"/>
      <c r="G5" s="25"/>
      <c r="H5" s="845" t="s">
        <v>377</v>
      </c>
      <c r="I5" s="794" t="s">
        <v>283</v>
      </c>
      <c r="J5" s="865"/>
      <c r="K5" s="865"/>
      <c r="L5" s="793"/>
    </row>
    <row r="6" spans="2:12" ht="45" customHeight="1" x14ac:dyDescent="0.2">
      <c r="B6" s="927"/>
      <c r="C6" s="13" t="s">
        <v>78</v>
      </c>
      <c r="D6" s="926" t="s">
        <v>79</v>
      </c>
      <c r="E6" s="926"/>
      <c r="F6" s="30" t="s">
        <v>276</v>
      </c>
      <c r="G6" s="25"/>
      <c r="H6" s="927"/>
      <c r="I6" s="33" t="s">
        <v>277</v>
      </c>
      <c r="J6" s="34" t="s">
        <v>278</v>
      </c>
      <c r="K6" s="34" t="s">
        <v>279</v>
      </c>
      <c r="L6" s="35" t="s">
        <v>280</v>
      </c>
    </row>
    <row r="7" spans="2:12" ht="30" customHeight="1" x14ac:dyDescent="0.2">
      <c r="B7" s="927"/>
      <c r="C7" s="31" t="s">
        <v>326</v>
      </c>
      <c r="D7" s="31" t="s">
        <v>326</v>
      </c>
      <c r="E7" s="12" t="s">
        <v>82</v>
      </c>
      <c r="F7" s="32" t="s">
        <v>326</v>
      </c>
      <c r="G7" s="25"/>
      <c r="H7" s="927"/>
      <c r="I7" s="303" t="s">
        <v>326</v>
      </c>
      <c r="J7" s="36" t="s">
        <v>326</v>
      </c>
      <c r="K7" s="304" t="s">
        <v>281</v>
      </c>
      <c r="L7" s="27" t="s">
        <v>281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Yorkshire</v>
      </c>
      <c r="C9" s="67">
        <f>'Section 12 data'!$J$8</f>
        <v>31.315999999999999</v>
      </c>
      <c r="D9" s="67">
        <f>'Section 12 data'!$K$8</f>
        <v>1518.183</v>
      </c>
      <c r="E9" s="58">
        <f>'Section 12 data'!$L$8</f>
        <v>11.24</v>
      </c>
      <c r="F9" s="77">
        <f>SUM(C9,D9)</f>
        <v>1549.499</v>
      </c>
      <c r="G9" s="25"/>
      <c r="H9" s="28" t="str">
        <f>Index!$B$4</f>
        <v>Yorkshire</v>
      </c>
      <c r="I9" s="68">
        <f>'Section 12 data'!$N$7</f>
        <v>11587.5</v>
      </c>
      <c r="J9" s="43">
        <f>'Section 12 data'!$N$5</f>
        <v>19961.705999999998</v>
      </c>
      <c r="K9" s="43">
        <f>IF(I9=0,0,100*F9/I9)</f>
        <v>13.372159654800431</v>
      </c>
      <c r="L9" s="61">
        <f>IF(J9=0,0,100*F9/J9)</f>
        <v>7.7623575860700491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6D49983-F2A6-4804-AE2D-C77DB5BD0EFA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F6E4C-2850-48DA-8F7D-5FCBCC89A038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404</v>
      </c>
      <c r="C3" t="s">
        <v>403</v>
      </c>
    </row>
    <row r="5" spans="2:12" ht="15" customHeight="1" x14ac:dyDescent="0.2">
      <c r="B5" s="845" t="s">
        <v>381</v>
      </c>
      <c r="C5" s="909" t="s">
        <v>284</v>
      </c>
      <c r="D5" s="909"/>
      <c r="E5" s="909"/>
      <c r="F5" s="901"/>
      <c r="G5" s="25"/>
      <c r="H5" s="845" t="s">
        <v>381</v>
      </c>
      <c r="I5" s="794" t="s">
        <v>285</v>
      </c>
      <c r="J5" s="865"/>
      <c r="K5" s="865"/>
      <c r="L5" s="793"/>
    </row>
    <row r="6" spans="2:12" ht="45" customHeight="1" x14ac:dyDescent="0.2">
      <c r="B6" s="927"/>
      <c r="C6" s="13" t="s">
        <v>78</v>
      </c>
      <c r="D6" s="926" t="s">
        <v>79</v>
      </c>
      <c r="E6" s="926"/>
      <c r="F6" s="30" t="s">
        <v>276</v>
      </c>
      <c r="G6" s="25"/>
      <c r="H6" s="927"/>
      <c r="I6" s="33" t="s">
        <v>277</v>
      </c>
      <c r="J6" s="34" t="s">
        <v>278</v>
      </c>
      <c r="K6" s="34" t="s">
        <v>279</v>
      </c>
      <c r="L6" s="35" t="s">
        <v>280</v>
      </c>
    </row>
    <row r="7" spans="2:12" ht="45" customHeight="1" x14ac:dyDescent="0.2">
      <c r="B7" s="927"/>
      <c r="C7" s="31" t="s">
        <v>272</v>
      </c>
      <c r="D7" s="31" t="s">
        <v>272</v>
      </c>
      <c r="E7" s="12" t="s">
        <v>82</v>
      </c>
      <c r="F7" s="32" t="s">
        <v>272</v>
      </c>
      <c r="G7" s="25"/>
      <c r="H7" s="927"/>
      <c r="I7" s="303" t="s">
        <v>272</v>
      </c>
      <c r="J7" s="36" t="s">
        <v>272</v>
      </c>
      <c r="K7" s="304" t="s">
        <v>281</v>
      </c>
      <c r="L7" s="27" t="s">
        <v>281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Yorkshire</v>
      </c>
      <c r="C9" s="67">
        <f>'Section 12 data'!$Q$8</f>
        <v>137.79</v>
      </c>
      <c r="D9" s="67">
        <f>'Section 12 data'!$R$8</f>
        <v>8708.2610000000004</v>
      </c>
      <c r="E9" s="58">
        <f>'Section 12 data'!$S$8</f>
        <v>10.92</v>
      </c>
      <c r="F9" s="77">
        <f>SUM(C9,D9)</f>
        <v>8846.0510000000013</v>
      </c>
      <c r="G9" s="25"/>
      <c r="H9" s="28" t="str">
        <f>Index!$B$4</f>
        <v>Yorkshire</v>
      </c>
      <c r="I9" s="68">
        <f>'Section 12 data'!$U$7</f>
        <v>78372.944000000003</v>
      </c>
      <c r="J9" s="43">
        <f>'Section 12 data'!$U$5</f>
        <v>110045.046</v>
      </c>
      <c r="K9" s="43">
        <f>IF(I9=0,0,100*F9/I9)</f>
        <v>11.287123525690193</v>
      </c>
      <c r="L9" s="61">
        <f>IF(J9=0,0,100*F9/J9)</f>
        <v>8.0385726768654369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294B01D-8A22-4068-94EB-1869F249380E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D607DD1-489B-401E-B1BA-54517EEF117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686</v>
      </c>
    </row>
    <row r="3" spans="1:2" ht="18" x14ac:dyDescent="0.25">
      <c r="B3" s="319" t="str">
        <f>Index!$E$102</f>
        <v>Tree health - oak</v>
      </c>
    </row>
  </sheetData>
  <hyperlinks>
    <hyperlink ref="A1" location="Index!B102" display="Return to index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>
    <tabColor theme="5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421</v>
      </c>
      <c r="C3" t="s">
        <v>405</v>
      </c>
    </row>
    <row r="5" spans="2:6" ht="15" customHeight="1" x14ac:dyDescent="0.2">
      <c r="B5" s="919" t="s">
        <v>268</v>
      </c>
      <c r="C5" s="88" t="s">
        <v>78</v>
      </c>
      <c r="D5" s="921" t="s">
        <v>79</v>
      </c>
      <c r="E5" s="921"/>
      <c r="F5" s="89" t="s">
        <v>80</v>
      </c>
    </row>
    <row r="6" spans="2:6" ht="30" customHeight="1" x14ac:dyDescent="0.2">
      <c r="B6" s="920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Yorkshire</v>
      </c>
      <c r="C7" s="91"/>
      <c r="D7" s="91"/>
      <c r="E7" s="18"/>
      <c r="F7" s="92"/>
    </row>
    <row r="8" spans="2:6" ht="15" customHeight="1" x14ac:dyDescent="0.2">
      <c r="B8" s="99" t="s">
        <v>335</v>
      </c>
      <c r="C8" s="649">
        <f>'Section 13 data'!$C$13</f>
        <v>2.1049999999999999E-2</v>
      </c>
      <c r="D8" s="650">
        <f>'Section 13 data'!$D$13</f>
        <v>0.90627000000000002</v>
      </c>
      <c r="E8" s="202">
        <f>'Section 13 data'!$E$13</f>
        <v>33.22</v>
      </c>
      <c r="F8" s="651">
        <f>SUM(C8,D8)</f>
        <v>0.92732000000000003</v>
      </c>
    </row>
    <row r="9" spans="2:6" ht="15" customHeight="1" x14ac:dyDescent="0.2">
      <c r="B9" s="100" t="s">
        <v>336</v>
      </c>
      <c r="C9" s="649">
        <f>'Section 13 data'!$C$14</f>
        <v>7.7599999999999995E-3</v>
      </c>
      <c r="D9" s="650">
        <f>'Section 13 data'!$D$14</f>
        <v>1.25</v>
      </c>
      <c r="E9" s="202">
        <f>'Section 13 data'!$E$14</f>
        <v>22.93</v>
      </c>
      <c r="F9" s="651">
        <f t="shared" ref="F9:F15" si="0">SUM(C9,D9)</f>
        <v>1.25776</v>
      </c>
    </row>
    <row r="10" spans="2:6" ht="15" customHeight="1" x14ac:dyDescent="0.2">
      <c r="B10" s="99" t="s">
        <v>337</v>
      </c>
      <c r="C10" s="649">
        <f>'Section 13 data'!$C$15</f>
        <v>4.0890000000000003E-2</v>
      </c>
      <c r="D10" s="650">
        <f>'Section 13 data'!$D$15</f>
        <v>1.37832</v>
      </c>
      <c r="E10" s="202">
        <f>'Section 13 data'!$E$15</f>
        <v>19.929304165291388</v>
      </c>
      <c r="F10" s="651">
        <f t="shared" si="0"/>
        <v>1.4192100000000001</v>
      </c>
    </row>
    <row r="11" spans="2:6" ht="15" customHeight="1" x14ac:dyDescent="0.2">
      <c r="B11" s="99" t="s">
        <v>338</v>
      </c>
      <c r="C11" s="649">
        <f>'Section 13 data'!$C$16</f>
        <v>0.11859</v>
      </c>
      <c r="D11" s="650">
        <f>'Section 13 data'!$D$16</f>
        <v>1.4631599999999998</v>
      </c>
      <c r="E11" s="202">
        <f>'Section 13 data'!$E$16</f>
        <v>20.900050221312153</v>
      </c>
      <c r="F11" s="651">
        <f t="shared" si="0"/>
        <v>1.5817499999999998</v>
      </c>
    </row>
    <row r="12" spans="2:6" ht="15" customHeight="1" x14ac:dyDescent="0.2">
      <c r="B12" s="99" t="s">
        <v>339</v>
      </c>
      <c r="C12" s="649">
        <f>'Section 13 data'!$C$17</f>
        <v>0.10945999999999999</v>
      </c>
      <c r="D12" s="650">
        <f>'Section 13 data'!$D$17</f>
        <v>1.70156</v>
      </c>
      <c r="E12" s="202">
        <f>'Section 13 data'!$E$17</f>
        <v>21.62</v>
      </c>
      <c r="F12" s="651">
        <f t="shared" si="0"/>
        <v>1.8110199999999999</v>
      </c>
    </row>
    <row r="13" spans="2:6" ht="15" customHeight="1" x14ac:dyDescent="0.2">
      <c r="B13" s="99" t="s">
        <v>340</v>
      </c>
      <c r="C13" s="649">
        <f>'Section 13 data'!$C$18</f>
        <v>3.9469999999999998E-2</v>
      </c>
      <c r="D13" s="650">
        <f>'Section 13 data'!$D$18</f>
        <v>2.7462300000000002</v>
      </c>
      <c r="E13" s="202">
        <f>'Section 13 data'!$E$18</f>
        <v>16.760000000000002</v>
      </c>
      <c r="F13" s="651">
        <f t="shared" si="0"/>
        <v>2.7857000000000003</v>
      </c>
    </row>
    <row r="14" spans="2:6" ht="15" customHeight="1" x14ac:dyDescent="0.2">
      <c r="B14" s="99" t="s">
        <v>269</v>
      </c>
      <c r="C14" s="649">
        <f>'Section 13 data'!$C$19</f>
        <v>7.7799999999999994E-2</v>
      </c>
      <c r="D14" s="650">
        <f>'Section 13 data'!$D$19</f>
        <v>1.37294</v>
      </c>
      <c r="E14" s="202">
        <f>'Section 13 data'!$E$19</f>
        <v>33.819507223904729</v>
      </c>
      <c r="F14" s="651">
        <f t="shared" si="0"/>
        <v>1.4507400000000001</v>
      </c>
    </row>
    <row r="15" spans="2:6" ht="15" customHeight="1" x14ac:dyDescent="0.2">
      <c r="B15" s="101" t="s">
        <v>80</v>
      </c>
      <c r="C15" s="102">
        <f>'Section 13 data'!$C$8</f>
        <v>0.41500999999999999</v>
      </c>
      <c r="D15" s="102">
        <f>'Section 13 data'!$D$8</f>
        <v>10.818479999999999</v>
      </c>
      <c r="E15" s="318">
        <f>'Section 13 data'!$E$8</f>
        <v>8.59</v>
      </c>
      <c r="F15" s="102">
        <f t="shared" si="0"/>
        <v>11.23349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0DFBD5-6405-4830-8C4B-0190C56395B6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6E3CA-422C-474F-B3FA-84EFB5621BB0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X320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1.625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  <col min="25" max="25" width="11" customWidth="1"/>
  </cols>
  <sheetData>
    <row r="2" spans="1:20" ht="13.5" thickBot="1" x14ac:dyDescent="0.25"/>
    <row r="3" spans="1:20" ht="15" x14ac:dyDescent="0.2">
      <c r="A3" s="275"/>
      <c r="B3" s="799" t="s">
        <v>680</v>
      </c>
      <c r="C3" s="802"/>
      <c r="D3" s="802"/>
      <c r="E3" s="802"/>
      <c r="F3" s="803"/>
      <c r="H3" s="799" t="s">
        <v>680</v>
      </c>
      <c r="I3" s="800"/>
      <c r="J3" s="800"/>
      <c r="K3" s="800"/>
      <c r="L3" s="800"/>
      <c r="M3" s="800"/>
      <c r="N3" s="801"/>
      <c r="P3" s="799" t="s">
        <v>680</v>
      </c>
      <c r="Q3" s="802"/>
      <c r="R3" s="802"/>
      <c r="S3" s="802"/>
      <c r="T3" s="803"/>
    </row>
    <row r="4" spans="1:20" ht="13.5" thickBot="1" x14ac:dyDescent="0.25">
      <c r="A4" s="275"/>
      <c r="B4" s="283" t="s">
        <v>78</v>
      </c>
      <c r="C4" s="284" t="s">
        <v>380</v>
      </c>
      <c r="D4" s="284" t="s">
        <v>480</v>
      </c>
      <c r="E4" s="287" t="s">
        <v>478</v>
      </c>
      <c r="F4" s="285" t="s">
        <v>379</v>
      </c>
      <c r="H4" s="286" t="s">
        <v>309</v>
      </c>
      <c r="I4" s="287" t="s">
        <v>380</v>
      </c>
      <c r="J4" s="284" t="s">
        <v>480</v>
      </c>
      <c r="K4" s="287" t="s">
        <v>82</v>
      </c>
      <c r="L4" s="287" t="s">
        <v>310</v>
      </c>
      <c r="M4" s="287" t="s">
        <v>478</v>
      </c>
      <c r="N4" s="288" t="s">
        <v>379</v>
      </c>
      <c r="P4" s="283" t="s">
        <v>485</v>
      </c>
      <c r="Q4" s="284" t="s">
        <v>380</v>
      </c>
      <c r="R4" s="284" t="s">
        <v>480</v>
      </c>
      <c r="S4" s="287" t="s">
        <v>478</v>
      </c>
      <c r="T4" s="285" t="s">
        <v>379</v>
      </c>
    </row>
    <row r="5" spans="1:20" x14ac:dyDescent="0.2">
      <c r="A5" s="275"/>
      <c r="B5" s="301" t="s">
        <v>105</v>
      </c>
      <c r="C5" s="302">
        <v>2013</v>
      </c>
      <c r="D5" s="291">
        <v>330.89800000000002</v>
      </c>
      <c r="E5" s="331"/>
      <c r="F5" s="339"/>
      <c r="G5" s="323"/>
      <c r="H5" s="301" t="s">
        <v>105</v>
      </c>
      <c r="I5" s="302">
        <v>2013</v>
      </c>
      <c r="J5" s="278">
        <v>11226.468999999999</v>
      </c>
      <c r="K5" s="278">
        <v>4.57</v>
      </c>
      <c r="L5" s="331">
        <f t="shared" ref="L5:L15" si="0">(K5*J5)/100</f>
        <v>513.04963329999998</v>
      </c>
      <c r="M5" s="331"/>
      <c r="N5" s="339"/>
      <c r="O5" s="323"/>
      <c r="P5" s="301" t="s">
        <v>105</v>
      </c>
      <c r="Q5" s="302">
        <v>2013</v>
      </c>
      <c r="R5" s="331">
        <f>D5+J5</f>
        <v>11557.366999999998</v>
      </c>
      <c r="S5" s="331"/>
      <c r="T5" s="339"/>
    </row>
    <row r="6" spans="1:20" x14ac:dyDescent="0.2">
      <c r="A6" s="275"/>
      <c r="B6" s="289"/>
      <c r="C6" s="290">
        <v>2017</v>
      </c>
      <c r="D6" s="281">
        <v>358.005</v>
      </c>
      <c r="E6" s="332"/>
      <c r="F6" s="340"/>
      <c r="G6" s="323"/>
      <c r="H6" s="335"/>
      <c r="I6" s="290">
        <v>2017</v>
      </c>
      <c r="J6" s="279">
        <v>11140.615</v>
      </c>
      <c r="K6" s="279">
        <v>4.2300000000000004</v>
      </c>
      <c r="L6" s="332">
        <f t="shared" si="0"/>
        <v>471.24801450000007</v>
      </c>
      <c r="M6" s="332"/>
      <c r="N6" s="340"/>
      <c r="O6" s="323"/>
      <c r="P6" s="335"/>
      <c r="Q6" s="290">
        <v>2017</v>
      </c>
      <c r="R6" s="332">
        <f t="shared" ref="R6:R15" si="1">D6+J6</f>
        <v>11498.619999999999</v>
      </c>
      <c r="S6" s="332"/>
      <c r="T6" s="340"/>
    </row>
    <row r="7" spans="1:20" x14ac:dyDescent="0.2">
      <c r="A7" s="275"/>
      <c r="B7" s="289"/>
      <c r="C7" s="290">
        <v>2022</v>
      </c>
      <c r="D7" s="281">
        <v>394.63900000000001</v>
      </c>
      <c r="E7" s="332"/>
      <c r="F7" s="340"/>
      <c r="G7" s="323"/>
      <c r="H7" s="335"/>
      <c r="I7" s="290">
        <v>2022</v>
      </c>
      <c r="J7" s="279">
        <v>11602.293</v>
      </c>
      <c r="K7" s="279">
        <v>4.22</v>
      </c>
      <c r="L7" s="332">
        <f t="shared" si="0"/>
        <v>489.61676459999995</v>
      </c>
      <c r="M7" s="332"/>
      <c r="N7" s="340"/>
      <c r="O7" s="323"/>
      <c r="P7" s="335"/>
      <c r="Q7" s="290">
        <v>2022</v>
      </c>
      <c r="R7" s="332">
        <f t="shared" si="1"/>
        <v>11996.931999999999</v>
      </c>
      <c r="S7" s="332"/>
      <c r="T7" s="340"/>
    </row>
    <row r="8" spans="1:20" x14ac:dyDescent="0.2">
      <c r="A8" s="275"/>
      <c r="B8" s="289"/>
      <c r="C8" s="290">
        <v>2027</v>
      </c>
      <c r="D8" s="281">
        <v>428.93099999999998</v>
      </c>
      <c r="E8" s="332"/>
      <c r="F8" s="340"/>
      <c r="G8" s="323"/>
      <c r="H8" s="335"/>
      <c r="I8" s="290">
        <v>2027</v>
      </c>
      <c r="J8" s="279">
        <v>12646.432000000001</v>
      </c>
      <c r="K8" s="279">
        <v>4.07</v>
      </c>
      <c r="L8" s="332">
        <f t="shared" si="0"/>
        <v>514.70978239999999</v>
      </c>
      <c r="M8" s="332"/>
      <c r="N8" s="340"/>
      <c r="O8" s="323"/>
      <c r="P8" s="335"/>
      <c r="Q8" s="290">
        <v>2027</v>
      </c>
      <c r="R8" s="332">
        <f t="shared" si="1"/>
        <v>13075.363000000001</v>
      </c>
      <c r="S8" s="332"/>
      <c r="T8" s="340"/>
    </row>
    <row r="9" spans="1:20" x14ac:dyDescent="0.2">
      <c r="A9" s="275"/>
      <c r="B9" s="289"/>
      <c r="C9" s="290">
        <v>2032</v>
      </c>
      <c r="D9" s="281">
        <v>470.053</v>
      </c>
      <c r="E9" s="332"/>
      <c r="F9" s="340"/>
      <c r="G9" s="323"/>
      <c r="H9" s="335"/>
      <c r="I9" s="290">
        <v>2032</v>
      </c>
      <c r="J9" s="279">
        <v>13884.865</v>
      </c>
      <c r="K9" s="279">
        <v>3.92</v>
      </c>
      <c r="L9" s="332">
        <f t="shared" si="0"/>
        <v>544.28670799999998</v>
      </c>
      <c r="M9" s="332"/>
      <c r="N9" s="340"/>
      <c r="O9" s="323"/>
      <c r="P9" s="335"/>
      <c r="Q9" s="290">
        <v>2032</v>
      </c>
      <c r="R9" s="332">
        <f t="shared" si="1"/>
        <v>14354.918</v>
      </c>
      <c r="S9" s="332"/>
      <c r="T9" s="340"/>
    </row>
    <row r="10" spans="1:20" x14ac:dyDescent="0.2">
      <c r="A10" s="275"/>
      <c r="B10" s="289"/>
      <c r="C10" s="290">
        <v>2037</v>
      </c>
      <c r="D10" s="281">
        <v>501.75200000000001</v>
      </c>
      <c r="E10" s="332"/>
      <c r="F10" s="340"/>
      <c r="G10" s="323"/>
      <c r="H10" s="335"/>
      <c r="I10" s="290">
        <v>2037</v>
      </c>
      <c r="J10" s="279">
        <v>15093.588</v>
      </c>
      <c r="K10" s="279">
        <v>3.79</v>
      </c>
      <c r="L10" s="332">
        <f t="shared" si="0"/>
        <v>572.04698519999999</v>
      </c>
      <c r="M10" s="332"/>
      <c r="N10" s="340"/>
      <c r="O10" s="323"/>
      <c r="P10" s="335"/>
      <c r="Q10" s="290">
        <v>2037</v>
      </c>
      <c r="R10" s="332">
        <f t="shared" si="1"/>
        <v>15595.34</v>
      </c>
      <c r="S10" s="332"/>
      <c r="T10" s="340"/>
    </row>
    <row r="11" spans="1:20" x14ac:dyDescent="0.2">
      <c r="A11" s="275"/>
      <c r="B11" s="289"/>
      <c r="C11" s="290">
        <v>2042</v>
      </c>
      <c r="D11" s="281">
        <v>533.26400000000001</v>
      </c>
      <c r="E11" s="332"/>
      <c r="F11" s="340"/>
      <c r="G11" s="323"/>
      <c r="H11" s="335"/>
      <c r="I11" s="290">
        <v>2042</v>
      </c>
      <c r="J11" s="279">
        <v>16348.522000000001</v>
      </c>
      <c r="K11" s="279">
        <v>3.64</v>
      </c>
      <c r="L11" s="332">
        <f t="shared" si="0"/>
        <v>595.08620080000003</v>
      </c>
      <c r="M11" s="332"/>
      <c r="N11" s="340"/>
      <c r="O11" s="323"/>
      <c r="P11" s="335"/>
      <c r="Q11" s="290">
        <v>2042</v>
      </c>
      <c r="R11" s="332">
        <f t="shared" si="1"/>
        <v>16881.786</v>
      </c>
      <c r="S11" s="332"/>
      <c r="T11" s="340"/>
    </row>
    <row r="12" spans="1:20" x14ac:dyDescent="0.2">
      <c r="A12" s="275"/>
      <c r="B12" s="289"/>
      <c r="C12" s="290">
        <v>2047</v>
      </c>
      <c r="D12" s="281">
        <v>557.35699999999997</v>
      </c>
      <c r="E12" s="332"/>
      <c r="F12" s="340"/>
      <c r="G12" s="323"/>
      <c r="H12" s="335"/>
      <c r="I12" s="290">
        <v>2047</v>
      </c>
      <c r="J12" s="279">
        <v>17314.504000000001</v>
      </c>
      <c r="K12" s="279">
        <v>3.56</v>
      </c>
      <c r="L12" s="332">
        <f t="shared" si="0"/>
        <v>616.39634240000009</v>
      </c>
      <c r="M12" s="332"/>
      <c r="N12" s="340"/>
      <c r="O12" s="323"/>
      <c r="P12" s="335"/>
      <c r="Q12" s="290">
        <v>2047</v>
      </c>
      <c r="R12" s="332">
        <f t="shared" si="1"/>
        <v>17871.861000000001</v>
      </c>
      <c r="S12" s="332"/>
      <c r="T12" s="340"/>
    </row>
    <row r="13" spans="1:20" x14ac:dyDescent="0.2">
      <c r="A13" s="275"/>
      <c r="B13" s="289"/>
      <c r="C13" s="290">
        <v>2052</v>
      </c>
      <c r="D13" s="281">
        <v>583.65599999999995</v>
      </c>
      <c r="E13" s="332"/>
      <c r="F13" s="340"/>
      <c r="G13" s="323"/>
      <c r="H13" s="335"/>
      <c r="I13" s="290">
        <v>2052</v>
      </c>
      <c r="J13" s="279">
        <v>18293.239000000001</v>
      </c>
      <c r="K13" s="279">
        <v>3.46</v>
      </c>
      <c r="L13" s="332">
        <f t="shared" si="0"/>
        <v>632.94606940000006</v>
      </c>
      <c r="M13" s="332"/>
      <c r="N13" s="340"/>
      <c r="O13" s="323"/>
      <c r="P13" s="335"/>
      <c r="Q13" s="290">
        <v>2052</v>
      </c>
      <c r="R13" s="332">
        <f t="shared" si="1"/>
        <v>18876.895</v>
      </c>
      <c r="S13" s="332"/>
      <c r="T13" s="340"/>
    </row>
    <row r="14" spans="1:20" x14ac:dyDescent="0.2">
      <c r="A14" s="275"/>
      <c r="B14" s="289"/>
      <c r="C14" s="290">
        <v>2057</v>
      </c>
      <c r="D14" s="281">
        <v>604.21299999999997</v>
      </c>
      <c r="E14" s="332"/>
      <c r="F14" s="340"/>
      <c r="G14" s="323"/>
      <c r="H14" s="335"/>
      <c r="I14" s="290">
        <v>2057</v>
      </c>
      <c r="J14" s="279">
        <v>18998.714</v>
      </c>
      <c r="K14" s="279">
        <v>3.46</v>
      </c>
      <c r="L14" s="332">
        <f t="shared" si="0"/>
        <v>657.35550440000009</v>
      </c>
      <c r="M14" s="332"/>
      <c r="N14" s="340"/>
      <c r="O14" s="323"/>
      <c r="P14" s="335"/>
      <c r="Q14" s="290">
        <v>2057</v>
      </c>
      <c r="R14" s="332">
        <f t="shared" si="1"/>
        <v>19602.927</v>
      </c>
      <c r="S14" s="332"/>
      <c r="T14" s="340"/>
    </row>
    <row r="15" spans="1:20" ht="13.5" thickBot="1" x14ac:dyDescent="0.25">
      <c r="A15" s="275"/>
      <c r="B15" s="294"/>
      <c r="C15" s="295">
        <v>2062</v>
      </c>
      <c r="D15" s="296">
        <v>603.39700000000005</v>
      </c>
      <c r="E15" s="333"/>
      <c r="F15" s="341"/>
      <c r="G15" s="323"/>
      <c r="H15" s="336"/>
      <c r="I15" s="295">
        <v>2062</v>
      </c>
      <c r="J15" s="337">
        <v>19658.080999999998</v>
      </c>
      <c r="K15" s="337">
        <v>3.47</v>
      </c>
      <c r="L15" s="333">
        <f t="shared" si="0"/>
        <v>682.13541069999997</v>
      </c>
      <c r="M15" s="333"/>
      <c r="N15" s="341"/>
      <c r="O15" s="323"/>
      <c r="P15" s="336"/>
      <c r="Q15" s="295">
        <v>2062</v>
      </c>
      <c r="R15" s="333">
        <f t="shared" si="1"/>
        <v>20261.477999999999</v>
      </c>
      <c r="S15" s="333"/>
      <c r="T15" s="341"/>
    </row>
    <row r="16" spans="1:20" x14ac:dyDescent="0.2">
      <c r="A16" s="275"/>
      <c r="B16" s="299"/>
      <c r="C16" s="300"/>
      <c r="D16" s="281"/>
      <c r="E16" s="281"/>
      <c r="F16" s="276"/>
      <c r="G16" s="323"/>
      <c r="H16" s="338"/>
      <c r="I16" s="300"/>
      <c r="J16" s="281"/>
      <c r="K16" s="281"/>
      <c r="L16" s="281"/>
      <c r="M16" s="281"/>
      <c r="N16" s="276"/>
      <c r="O16" s="323"/>
      <c r="P16" s="338"/>
      <c r="Q16" s="300"/>
      <c r="R16" s="281"/>
      <c r="S16" s="281"/>
      <c r="T16" s="276"/>
    </row>
    <row r="17" spans="1:20" ht="13.5" thickBot="1" x14ac:dyDescent="0.25"/>
    <row r="18" spans="1:20" ht="15" x14ac:dyDescent="0.2">
      <c r="A18" s="275"/>
      <c r="B18" s="799" t="s">
        <v>681</v>
      </c>
      <c r="C18" s="804"/>
      <c r="D18" s="804"/>
      <c r="E18" s="804"/>
      <c r="F18" s="805"/>
      <c r="H18" s="799" t="s">
        <v>681</v>
      </c>
      <c r="I18" s="800"/>
      <c r="J18" s="800"/>
      <c r="K18" s="800"/>
      <c r="L18" s="800"/>
      <c r="M18" s="800"/>
      <c r="N18" s="801"/>
      <c r="P18" s="799" t="s">
        <v>681</v>
      </c>
      <c r="Q18" s="804"/>
      <c r="R18" s="804"/>
      <c r="S18" s="804"/>
      <c r="T18" s="805"/>
    </row>
    <row r="19" spans="1:20" ht="13.5" thickBot="1" x14ac:dyDescent="0.25">
      <c r="A19" s="275"/>
      <c r="B19" s="283" t="s">
        <v>78</v>
      </c>
      <c r="C19" s="284" t="s">
        <v>479</v>
      </c>
      <c r="D19" s="284" t="s">
        <v>378</v>
      </c>
      <c r="E19" s="287" t="s">
        <v>478</v>
      </c>
      <c r="F19" s="285" t="s">
        <v>379</v>
      </c>
      <c r="H19" s="286" t="s">
        <v>309</v>
      </c>
      <c r="I19" s="284" t="s">
        <v>479</v>
      </c>
      <c r="J19" s="284" t="s">
        <v>378</v>
      </c>
      <c r="K19" s="287" t="s">
        <v>82</v>
      </c>
      <c r="L19" s="287" t="s">
        <v>310</v>
      </c>
      <c r="M19" s="287" t="s">
        <v>478</v>
      </c>
      <c r="N19" s="288" t="s">
        <v>379</v>
      </c>
      <c r="P19" s="283" t="s">
        <v>485</v>
      </c>
      <c r="Q19" s="284" t="s">
        <v>479</v>
      </c>
      <c r="R19" s="284" t="s">
        <v>378</v>
      </c>
      <c r="S19" s="287" t="s">
        <v>478</v>
      </c>
      <c r="T19" s="285" t="s">
        <v>379</v>
      </c>
    </row>
    <row r="20" spans="1:20" x14ac:dyDescent="0.2">
      <c r="A20" s="275"/>
      <c r="B20" s="301" t="s">
        <v>105</v>
      </c>
      <c r="C20" s="302" t="s">
        <v>332</v>
      </c>
      <c r="D20" s="291">
        <v>345.17099999999999</v>
      </c>
      <c r="E20" s="331">
        <v>4</v>
      </c>
      <c r="F20" s="339">
        <f>D20*E20</f>
        <v>1380.684</v>
      </c>
      <c r="H20" s="301" t="s">
        <v>105</v>
      </c>
      <c r="I20" s="302" t="s">
        <v>332</v>
      </c>
      <c r="J20" s="292">
        <v>11158.816000000001</v>
      </c>
      <c r="K20" s="292">
        <v>4.2300000000000004</v>
      </c>
      <c r="L20" s="331">
        <f t="shared" ref="L20:L30" si="2">(K20*J20)/100</f>
        <v>472.01791680000008</v>
      </c>
      <c r="M20" s="331">
        <v>4</v>
      </c>
      <c r="N20" s="339">
        <f>J20*M20</f>
        <v>44635.264000000003</v>
      </c>
      <c r="P20" s="301" t="s">
        <v>105</v>
      </c>
      <c r="Q20" s="302" t="s">
        <v>332</v>
      </c>
      <c r="R20" s="331">
        <f>D20+J20</f>
        <v>11503.987000000001</v>
      </c>
      <c r="S20" s="331">
        <v>4</v>
      </c>
      <c r="T20" s="339">
        <f>R20*S20</f>
        <v>46015.948000000004</v>
      </c>
    </row>
    <row r="21" spans="1:20" x14ac:dyDescent="0.2">
      <c r="A21" s="275"/>
      <c r="B21" s="289"/>
      <c r="C21" s="290" t="s">
        <v>223</v>
      </c>
      <c r="D21" s="281">
        <v>379.89100000000002</v>
      </c>
      <c r="E21" s="332">
        <v>5</v>
      </c>
      <c r="F21" s="340">
        <f t="shared" ref="F21:F30" si="3">D21*E21</f>
        <v>1899.4550000000002</v>
      </c>
      <c r="H21" s="289"/>
      <c r="I21" s="290" t="s">
        <v>223</v>
      </c>
      <c r="J21" s="277">
        <v>11407.259</v>
      </c>
      <c r="K21" s="277">
        <v>4.1900000000000004</v>
      </c>
      <c r="L21" s="332">
        <f t="shared" si="2"/>
        <v>477.96415210000009</v>
      </c>
      <c r="M21" s="332">
        <v>5</v>
      </c>
      <c r="N21" s="340">
        <f t="shared" ref="N21:N30" si="4">J21*M21</f>
        <v>57036.294999999998</v>
      </c>
      <c r="P21" s="289"/>
      <c r="Q21" s="290" t="s">
        <v>223</v>
      </c>
      <c r="R21" s="332">
        <f t="shared" ref="R21:R30" si="5">D21+J21</f>
        <v>11787.15</v>
      </c>
      <c r="S21" s="332">
        <v>5</v>
      </c>
      <c r="T21" s="340">
        <f t="shared" ref="T21:T30" si="6">R21*S21</f>
        <v>58935.75</v>
      </c>
    </row>
    <row r="22" spans="1:20" x14ac:dyDescent="0.2">
      <c r="A22" s="275"/>
      <c r="B22" s="289"/>
      <c r="C22" s="290" t="s">
        <v>226</v>
      </c>
      <c r="D22" s="281">
        <v>414.10500000000002</v>
      </c>
      <c r="E22" s="332">
        <v>5</v>
      </c>
      <c r="F22" s="340">
        <f t="shared" si="3"/>
        <v>2070.5250000000001</v>
      </c>
      <c r="H22" s="289"/>
      <c r="I22" s="290" t="s">
        <v>226</v>
      </c>
      <c r="J22" s="277">
        <v>12209.745000000001</v>
      </c>
      <c r="K22" s="277">
        <v>4.12</v>
      </c>
      <c r="L22" s="332">
        <f t="shared" si="2"/>
        <v>503.041494</v>
      </c>
      <c r="M22" s="332">
        <v>5</v>
      </c>
      <c r="N22" s="340">
        <f t="shared" si="4"/>
        <v>61048.725000000006</v>
      </c>
      <c r="P22" s="289"/>
      <c r="Q22" s="290" t="s">
        <v>226</v>
      </c>
      <c r="R22" s="332">
        <f t="shared" si="5"/>
        <v>12623.85</v>
      </c>
      <c r="S22" s="332">
        <v>5</v>
      </c>
      <c r="T22" s="340">
        <f t="shared" si="6"/>
        <v>63119.25</v>
      </c>
    </row>
    <row r="23" spans="1:20" x14ac:dyDescent="0.2">
      <c r="A23" s="275"/>
      <c r="B23" s="289"/>
      <c r="C23" s="290" t="s">
        <v>227</v>
      </c>
      <c r="D23" s="281">
        <v>453.22199999999998</v>
      </c>
      <c r="E23" s="332">
        <v>5</v>
      </c>
      <c r="F23" s="340">
        <f t="shared" si="3"/>
        <v>2266.1099999999997</v>
      </c>
      <c r="H23" s="289"/>
      <c r="I23" s="290" t="s">
        <v>227</v>
      </c>
      <c r="J23" s="277">
        <v>13416.591</v>
      </c>
      <c r="K23" s="277">
        <v>3.96</v>
      </c>
      <c r="L23" s="332">
        <f t="shared" si="2"/>
        <v>531.29700360000004</v>
      </c>
      <c r="M23" s="332">
        <v>5</v>
      </c>
      <c r="N23" s="340">
        <f t="shared" si="4"/>
        <v>67082.955000000002</v>
      </c>
      <c r="P23" s="289"/>
      <c r="Q23" s="290" t="s">
        <v>227</v>
      </c>
      <c r="R23" s="332">
        <f t="shared" si="5"/>
        <v>13869.813</v>
      </c>
      <c r="S23" s="332">
        <v>5</v>
      </c>
      <c r="T23" s="340">
        <f t="shared" si="6"/>
        <v>69349.065000000002</v>
      </c>
    </row>
    <row r="24" spans="1:20" x14ac:dyDescent="0.2">
      <c r="A24" s="275"/>
      <c r="B24" s="289"/>
      <c r="C24" s="290" t="s">
        <v>228</v>
      </c>
      <c r="D24" s="281">
        <v>487.601</v>
      </c>
      <c r="E24" s="332">
        <v>5</v>
      </c>
      <c r="F24" s="340">
        <f t="shared" si="3"/>
        <v>2438.0050000000001</v>
      </c>
      <c r="H24" s="289"/>
      <c r="I24" s="290" t="s">
        <v>228</v>
      </c>
      <c r="J24" s="277">
        <v>14617.087</v>
      </c>
      <c r="K24" s="277">
        <v>3.83</v>
      </c>
      <c r="L24" s="332">
        <f t="shared" si="2"/>
        <v>559.83443209999996</v>
      </c>
      <c r="M24" s="332">
        <v>5</v>
      </c>
      <c r="N24" s="340">
        <f t="shared" si="4"/>
        <v>73085.434999999998</v>
      </c>
      <c r="P24" s="289"/>
      <c r="Q24" s="290" t="s">
        <v>228</v>
      </c>
      <c r="R24" s="332">
        <f t="shared" si="5"/>
        <v>15104.688</v>
      </c>
      <c r="S24" s="332">
        <v>5</v>
      </c>
      <c r="T24" s="340">
        <f t="shared" si="6"/>
        <v>75523.44</v>
      </c>
    </row>
    <row r="25" spans="1:20" x14ac:dyDescent="0.2">
      <c r="A25" s="275"/>
      <c r="B25" s="289"/>
      <c r="C25" s="290" t="s">
        <v>229</v>
      </c>
      <c r="D25" s="281">
        <v>520.70100000000002</v>
      </c>
      <c r="E25" s="332">
        <v>5</v>
      </c>
      <c r="F25" s="340">
        <f t="shared" si="3"/>
        <v>2603.5050000000001</v>
      </c>
      <c r="H25" s="289"/>
      <c r="I25" s="290" t="s">
        <v>229</v>
      </c>
      <c r="J25" s="277">
        <v>15861.335999999999</v>
      </c>
      <c r="K25" s="277">
        <v>3.69</v>
      </c>
      <c r="L25" s="332">
        <f t="shared" si="2"/>
        <v>585.28329840000004</v>
      </c>
      <c r="M25" s="332">
        <v>5</v>
      </c>
      <c r="N25" s="340">
        <f t="shared" si="4"/>
        <v>79306.679999999993</v>
      </c>
      <c r="P25" s="289"/>
      <c r="Q25" s="290" t="s">
        <v>229</v>
      </c>
      <c r="R25" s="332">
        <f t="shared" si="5"/>
        <v>16382.037</v>
      </c>
      <c r="S25" s="332">
        <v>5</v>
      </c>
      <c r="T25" s="340">
        <f t="shared" si="6"/>
        <v>81910.184999999998</v>
      </c>
    </row>
    <row r="26" spans="1:20" x14ac:dyDescent="0.2">
      <c r="A26" s="275"/>
      <c r="B26" s="289"/>
      <c r="C26" s="290" t="s">
        <v>333</v>
      </c>
      <c r="D26" s="281">
        <v>546.24400000000003</v>
      </c>
      <c r="E26" s="332">
        <v>5</v>
      </c>
      <c r="F26" s="340">
        <f t="shared" si="3"/>
        <v>2731.2200000000003</v>
      </c>
      <c r="H26" s="289"/>
      <c r="I26" s="290" t="s">
        <v>333</v>
      </c>
      <c r="J26" s="277">
        <v>16917.127</v>
      </c>
      <c r="K26" s="277">
        <v>3.59</v>
      </c>
      <c r="L26" s="332">
        <f t="shared" si="2"/>
        <v>607.32485930000007</v>
      </c>
      <c r="M26" s="332">
        <v>5</v>
      </c>
      <c r="N26" s="340">
        <f t="shared" si="4"/>
        <v>84585.635000000009</v>
      </c>
      <c r="P26" s="289"/>
      <c r="Q26" s="290" t="s">
        <v>333</v>
      </c>
      <c r="R26" s="332">
        <f t="shared" si="5"/>
        <v>17463.370999999999</v>
      </c>
      <c r="S26" s="332">
        <v>5</v>
      </c>
      <c r="T26" s="340">
        <f t="shared" si="6"/>
        <v>87316.854999999996</v>
      </c>
    </row>
    <row r="27" spans="1:20" x14ac:dyDescent="0.2">
      <c r="A27" s="275"/>
      <c r="B27" s="289"/>
      <c r="C27" s="290" t="s">
        <v>334</v>
      </c>
      <c r="D27" s="281">
        <v>572.976</v>
      </c>
      <c r="E27" s="332">
        <v>5</v>
      </c>
      <c r="F27" s="340">
        <f t="shared" si="3"/>
        <v>2864.88</v>
      </c>
      <c r="H27" s="289"/>
      <c r="I27" s="290" t="s">
        <v>334</v>
      </c>
      <c r="J27" s="277">
        <v>17924.092000000001</v>
      </c>
      <c r="K27" s="277">
        <v>3.48</v>
      </c>
      <c r="L27" s="332">
        <f t="shared" si="2"/>
        <v>623.75840159999996</v>
      </c>
      <c r="M27" s="332">
        <v>5</v>
      </c>
      <c r="N27" s="340">
        <f t="shared" si="4"/>
        <v>89620.46</v>
      </c>
      <c r="P27" s="289"/>
      <c r="Q27" s="290" t="s">
        <v>334</v>
      </c>
      <c r="R27" s="332">
        <f t="shared" si="5"/>
        <v>18497.067999999999</v>
      </c>
      <c r="S27" s="332">
        <v>5</v>
      </c>
      <c r="T27" s="340">
        <f t="shared" si="6"/>
        <v>92485.34</v>
      </c>
    </row>
    <row r="28" spans="1:20" x14ac:dyDescent="0.2">
      <c r="A28" s="275"/>
      <c r="B28" s="289"/>
      <c r="C28" s="290" t="s">
        <v>232</v>
      </c>
      <c r="D28" s="281">
        <v>593.77</v>
      </c>
      <c r="E28" s="332">
        <v>5</v>
      </c>
      <c r="F28" s="340">
        <f t="shared" si="3"/>
        <v>2968.85</v>
      </c>
      <c r="H28" s="289"/>
      <c r="I28" s="290" t="s">
        <v>232</v>
      </c>
      <c r="J28" s="277">
        <v>18782.816999999999</v>
      </c>
      <c r="K28" s="277">
        <v>3.43</v>
      </c>
      <c r="L28" s="332">
        <f t="shared" si="2"/>
        <v>644.25062309999998</v>
      </c>
      <c r="M28" s="332">
        <v>5</v>
      </c>
      <c r="N28" s="340">
        <f t="shared" si="4"/>
        <v>93914.084999999992</v>
      </c>
      <c r="P28" s="289"/>
      <c r="Q28" s="290" t="s">
        <v>232</v>
      </c>
      <c r="R28" s="332">
        <f t="shared" si="5"/>
        <v>19376.587</v>
      </c>
      <c r="S28" s="332">
        <v>5</v>
      </c>
      <c r="T28" s="340">
        <f t="shared" si="6"/>
        <v>96882.934999999998</v>
      </c>
    </row>
    <row r="29" spans="1:20" x14ac:dyDescent="0.2">
      <c r="A29" s="275"/>
      <c r="B29" s="289"/>
      <c r="C29" s="290" t="s">
        <v>233</v>
      </c>
      <c r="D29" s="281">
        <v>605.85599999999999</v>
      </c>
      <c r="E29" s="332">
        <v>5</v>
      </c>
      <c r="F29" s="340">
        <f t="shared" si="3"/>
        <v>3029.2799999999997</v>
      </c>
      <c r="H29" s="289"/>
      <c r="I29" s="290" t="s">
        <v>233</v>
      </c>
      <c r="J29" s="277">
        <v>19410.519</v>
      </c>
      <c r="K29" s="277">
        <v>3.46</v>
      </c>
      <c r="L29" s="332">
        <f t="shared" si="2"/>
        <v>671.60395740000013</v>
      </c>
      <c r="M29" s="332">
        <v>5</v>
      </c>
      <c r="N29" s="340">
        <f t="shared" si="4"/>
        <v>97052.595000000001</v>
      </c>
      <c r="P29" s="289"/>
      <c r="Q29" s="290" t="s">
        <v>233</v>
      </c>
      <c r="R29" s="332">
        <f t="shared" si="5"/>
        <v>20016.375</v>
      </c>
      <c r="S29" s="332">
        <v>5</v>
      </c>
      <c r="T29" s="340">
        <f t="shared" si="6"/>
        <v>100081.875</v>
      </c>
    </row>
    <row r="30" spans="1:20" ht="13.5" thickBot="1" x14ac:dyDescent="0.25">
      <c r="A30" s="275"/>
      <c r="B30" s="294"/>
      <c r="C30" s="295" t="s">
        <v>234</v>
      </c>
      <c r="D30" s="296">
        <v>610.69100000000003</v>
      </c>
      <c r="E30" s="333">
        <v>5</v>
      </c>
      <c r="F30" s="341">
        <f t="shared" si="3"/>
        <v>3053.4549999999999</v>
      </c>
      <c r="H30" s="294"/>
      <c r="I30" s="295" t="s">
        <v>234</v>
      </c>
      <c r="J30" s="297">
        <v>19886.168000000001</v>
      </c>
      <c r="K30" s="297">
        <v>3.53</v>
      </c>
      <c r="L30" s="333">
        <f t="shared" si="2"/>
        <v>701.98173039999995</v>
      </c>
      <c r="M30" s="333">
        <v>5</v>
      </c>
      <c r="N30" s="341">
        <f t="shared" si="4"/>
        <v>99430.840000000011</v>
      </c>
      <c r="P30" s="294"/>
      <c r="Q30" s="295" t="s">
        <v>234</v>
      </c>
      <c r="R30" s="333">
        <f t="shared" si="5"/>
        <v>20496.859</v>
      </c>
      <c r="S30" s="333">
        <v>5</v>
      </c>
      <c r="T30" s="341">
        <f t="shared" si="6"/>
        <v>102484.295</v>
      </c>
    </row>
    <row r="31" spans="1:20" x14ac:dyDescent="0.2">
      <c r="A31" s="275"/>
      <c r="B31" s="299"/>
      <c r="C31" s="300"/>
      <c r="D31" s="281"/>
      <c r="E31" s="282"/>
      <c r="F31" s="276"/>
      <c r="H31" s="299"/>
      <c r="I31" s="300"/>
      <c r="J31" s="282"/>
      <c r="K31" s="282"/>
      <c r="L31" s="282"/>
      <c r="M31" s="282"/>
      <c r="N31" s="276"/>
      <c r="P31" s="299"/>
      <c r="Q31" s="300"/>
      <c r="R31" s="281"/>
      <c r="S31" s="282"/>
      <c r="T31" s="276"/>
    </row>
    <row r="32" spans="1:20" ht="13.5" thickBot="1" x14ac:dyDescent="0.25"/>
    <row r="33" spans="1:20" ht="15" x14ac:dyDescent="0.2">
      <c r="A33" s="275"/>
      <c r="B33" s="799" t="s">
        <v>682</v>
      </c>
      <c r="C33" s="802"/>
      <c r="D33" s="802"/>
      <c r="E33" s="802"/>
      <c r="F33" s="803"/>
      <c r="H33" s="799" t="s">
        <v>682</v>
      </c>
      <c r="I33" s="800"/>
      <c r="J33" s="800"/>
      <c r="K33" s="800"/>
      <c r="L33" s="800"/>
      <c r="M33" s="800"/>
      <c r="N33" s="801"/>
      <c r="P33" s="799" t="s">
        <v>682</v>
      </c>
      <c r="Q33" s="802"/>
      <c r="R33" s="802"/>
      <c r="S33" s="802"/>
      <c r="T33" s="803"/>
    </row>
    <row r="34" spans="1:20" ht="13.5" thickBot="1" x14ac:dyDescent="0.25">
      <c r="A34" s="275"/>
      <c r="B34" s="283" t="s">
        <v>78</v>
      </c>
      <c r="C34" s="284" t="s">
        <v>479</v>
      </c>
      <c r="D34" s="284" t="s">
        <v>378</v>
      </c>
      <c r="E34" s="287" t="s">
        <v>478</v>
      </c>
      <c r="F34" s="285" t="s">
        <v>379</v>
      </c>
      <c r="H34" s="286" t="s">
        <v>309</v>
      </c>
      <c r="I34" s="284" t="s">
        <v>479</v>
      </c>
      <c r="J34" s="284" t="s">
        <v>378</v>
      </c>
      <c r="K34" s="287" t="s">
        <v>82</v>
      </c>
      <c r="L34" s="287" t="s">
        <v>310</v>
      </c>
      <c r="M34" s="287" t="s">
        <v>478</v>
      </c>
      <c r="N34" s="288" t="s">
        <v>379</v>
      </c>
      <c r="P34" s="283" t="s">
        <v>485</v>
      </c>
      <c r="Q34" s="284" t="s">
        <v>479</v>
      </c>
      <c r="R34" s="284" t="s">
        <v>378</v>
      </c>
      <c r="S34" s="287" t="s">
        <v>478</v>
      </c>
      <c r="T34" s="285" t="s">
        <v>379</v>
      </c>
    </row>
    <row r="35" spans="1:20" x14ac:dyDescent="0.2">
      <c r="A35" s="275"/>
      <c r="B35" s="301" t="s">
        <v>105</v>
      </c>
      <c r="C35" s="302" t="s">
        <v>332</v>
      </c>
      <c r="D35" s="291">
        <v>10.11</v>
      </c>
      <c r="E35" s="331">
        <v>4</v>
      </c>
      <c r="F35" s="339">
        <f>D35*E35</f>
        <v>40.44</v>
      </c>
      <c r="H35" s="301" t="s">
        <v>105</v>
      </c>
      <c r="I35" s="302" t="s">
        <v>332</v>
      </c>
      <c r="J35" s="292">
        <v>291.476</v>
      </c>
      <c r="K35" s="292">
        <v>3.71</v>
      </c>
      <c r="L35" s="331">
        <f t="shared" ref="L35:L45" si="7">(K35*J35)/100</f>
        <v>10.813759600000001</v>
      </c>
      <c r="M35" s="331">
        <v>4</v>
      </c>
      <c r="N35" s="339">
        <f>J35*M35</f>
        <v>1165.904</v>
      </c>
      <c r="P35" s="301" t="s">
        <v>105</v>
      </c>
      <c r="Q35" s="302" t="s">
        <v>332</v>
      </c>
      <c r="R35" s="331">
        <f>D35+J35</f>
        <v>301.58600000000001</v>
      </c>
      <c r="S35" s="331">
        <v>4</v>
      </c>
      <c r="T35" s="339">
        <f>R35*S35</f>
        <v>1206.3440000000001</v>
      </c>
    </row>
    <row r="36" spans="1:20" x14ac:dyDescent="0.2">
      <c r="A36" s="275"/>
      <c r="B36" s="289"/>
      <c r="C36" s="290" t="s">
        <v>223</v>
      </c>
      <c r="D36" s="281">
        <v>10.412000000000001</v>
      </c>
      <c r="E36" s="332">
        <v>5</v>
      </c>
      <c r="F36" s="340">
        <f t="shared" ref="F36:F45" si="8">D36*E36</f>
        <v>52.06</v>
      </c>
      <c r="H36" s="289"/>
      <c r="I36" s="290" t="s">
        <v>223</v>
      </c>
      <c r="J36" s="277">
        <v>322.47899999999998</v>
      </c>
      <c r="K36" s="277">
        <v>3.32</v>
      </c>
      <c r="L36" s="332">
        <f t="shared" si="7"/>
        <v>10.706302799999998</v>
      </c>
      <c r="M36" s="332">
        <v>5</v>
      </c>
      <c r="N36" s="340">
        <f t="shared" ref="N36:N45" si="9">J36*M36</f>
        <v>1612.395</v>
      </c>
      <c r="P36" s="289"/>
      <c r="Q36" s="290" t="s">
        <v>223</v>
      </c>
      <c r="R36" s="332">
        <f t="shared" ref="R36:R45" si="10">D36+J36</f>
        <v>332.89099999999996</v>
      </c>
      <c r="S36" s="332">
        <v>5</v>
      </c>
      <c r="T36" s="340">
        <f t="shared" ref="T36:T45" si="11">R36*S36</f>
        <v>1664.4549999999999</v>
      </c>
    </row>
    <row r="37" spans="1:20" x14ac:dyDescent="0.2">
      <c r="A37" s="275"/>
      <c r="B37" s="289"/>
      <c r="C37" s="290" t="s">
        <v>226</v>
      </c>
      <c r="D37" s="281">
        <v>10.885</v>
      </c>
      <c r="E37" s="332">
        <v>5</v>
      </c>
      <c r="F37" s="340">
        <f t="shared" si="8"/>
        <v>54.424999999999997</v>
      </c>
      <c r="H37" s="289"/>
      <c r="I37" s="290" t="s">
        <v>226</v>
      </c>
      <c r="J37" s="277">
        <v>341.12200000000001</v>
      </c>
      <c r="K37" s="277">
        <v>3.49</v>
      </c>
      <c r="L37" s="332">
        <f t="shared" si="7"/>
        <v>11.905157800000001</v>
      </c>
      <c r="M37" s="332">
        <v>5</v>
      </c>
      <c r="N37" s="340">
        <f t="shared" si="9"/>
        <v>1705.6100000000001</v>
      </c>
      <c r="P37" s="289"/>
      <c r="Q37" s="290" t="s">
        <v>226</v>
      </c>
      <c r="R37" s="332">
        <f t="shared" si="10"/>
        <v>352.00700000000001</v>
      </c>
      <c r="S37" s="332">
        <v>5</v>
      </c>
      <c r="T37" s="340">
        <f t="shared" si="11"/>
        <v>1760.0350000000001</v>
      </c>
    </row>
    <row r="38" spans="1:20" x14ac:dyDescent="0.2">
      <c r="A38" s="275"/>
      <c r="B38" s="289"/>
      <c r="C38" s="290" t="s">
        <v>227</v>
      </c>
      <c r="D38" s="281">
        <v>10.715999999999999</v>
      </c>
      <c r="E38" s="332">
        <v>5</v>
      </c>
      <c r="F38" s="340">
        <f t="shared" si="8"/>
        <v>53.58</v>
      </c>
      <c r="H38" s="289"/>
      <c r="I38" s="290" t="s">
        <v>227</v>
      </c>
      <c r="J38" s="277">
        <v>345.303</v>
      </c>
      <c r="K38" s="277">
        <v>3.42</v>
      </c>
      <c r="L38" s="332">
        <f t="shared" si="7"/>
        <v>11.8093626</v>
      </c>
      <c r="M38" s="332">
        <v>5</v>
      </c>
      <c r="N38" s="340">
        <f t="shared" si="9"/>
        <v>1726.5149999999999</v>
      </c>
      <c r="P38" s="289"/>
      <c r="Q38" s="290" t="s">
        <v>227</v>
      </c>
      <c r="R38" s="332">
        <f t="shared" si="10"/>
        <v>356.01900000000001</v>
      </c>
      <c r="S38" s="332">
        <v>5</v>
      </c>
      <c r="T38" s="340">
        <f t="shared" si="11"/>
        <v>1780.095</v>
      </c>
    </row>
    <row r="39" spans="1:20" x14ac:dyDescent="0.2">
      <c r="A39" s="275"/>
      <c r="B39" s="289"/>
      <c r="C39" s="290" t="s">
        <v>228</v>
      </c>
      <c r="D39" s="281">
        <v>10.385999999999999</v>
      </c>
      <c r="E39" s="332">
        <v>5</v>
      </c>
      <c r="F39" s="340">
        <f t="shared" si="8"/>
        <v>51.929999999999993</v>
      </c>
      <c r="H39" s="289"/>
      <c r="I39" s="290" t="s">
        <v>228</v>
      </c>
      <c r="J39" s="277">
        <v>343.97300000000001</v>
      </c>
      <c r="K39" s="277">
        <v>3.36</v>
      </c>
      <c r="L39" s="332">
        <f t="shared" si="7"/>
        <v>11.5574928</v>
      </c>
      <c r="M39" s="332">
        <v>5</v>
      </c>
      <c r="N39" s="340">
        <f t="shared" si="9"/>
        <v>1719.865</v>
      </c>
      <c r="P39" s="289"/>
      <c r="Q39" s="290" t="s">
        <v>228</v>
      </c>
      <c r="R39" s="332">
        <f t="shared" si="10"/>
        <v>354.35900000000004</v>
      </c>
      <c r="S39" s="332">
        <v>5</v>
      </c>
      <c r="T39" s="340">
        <f t="shared" si="11"/>
        <v>1771.7950000000001</v>
      </c>
    </row>
    <row r="40" spans="1:20" x14ac:dyDescent="0.2">
      <c r="A40" s="275"/>
      <c r="B40" s="289"/>
      <c r="C40" s="290" t="s">
        <v>229</v>
      </c>
      <c r="D40" s="281">
        <v>10.122</v>
      </c>
      <c r="E40" s="332">
        <v>5</v>
      </c>
      <c r="F40" s="340">
        <f t="shared" si="8"/>
        <v>50.61</v>
      </c>
      <c r="H40" s="289"/>
      <c r="I40" s="290" t="s">
        <v>229</v>
      </c>
      <c r="J40" s="277">
        <v>339.01</v>
      </c>
      <c r="K40" s="277">
        <v>3.36</v>
      </c>
      <c r="L40" s="332">
        <f t="shared" si="7"/>
        <v>11.390735999999999</v>
      </c>
      <c r="M40" s="332">
        <v>5</v>
      </c>
      <c r="N40" s="340">
        <f t="shared" si="9"/>
        <v>1695.05</v>
      </c>
      <c r="P40" s="289"/>
      <c r="Q40" s="290" t="s">
        <v>229</v>
      </c>
      <c r="R40" s="332">
        <f t="shared" si="10"/>
        <v>349.13200000000001</v>
      </c>
      <c r="S40" s="332">
        <v>5</v>
      </c>
      <c r="T40" s="340">
        <f t="shared" si="11"/>
        <v>1745.66</v>
      </c>
    </row>
    <row r="41" spans="1:20" x14ac:dyDescent="0.2">
      <c r="A41" s="275"/>
      <c r="B41" s="289"/>
      <c r="C41" s="290" t="s">
        <v>333</v>
      </c>
      <c r="D41" s="281">
        <v>9.7789999999999999</v>
      </c>
      <c r="E41" s="332">
        <v>5</v>
      </c>
      <c r="F41" s="340">
        <f t="shared" si="8"/>
        <v>48.894999999999996</v>
      </c>
      <c r="H41" s="289"/>
      <c r="I41" s="290" t="s">
        <v>333</v>
      </c>
      <c r="J41" s="277">
        <v>326.56</v>
      </c>
      <c r="K41" s="277">
        <v>3.42</v>
      </c>
      <c r="L41" s="332">
        <f t="shared" si="7"/>
        <v>11.168352000000001</v>
      </c>
      <c r="M41" s="332">
        <v>5</v>
      </c>
      <c r="N41" s="340">
        <f t="shared" si="9"/>
        <v>1632.8</v>
      </c>
      <c r="P41" s="289"/>
      <c r="Q41" s="290" t="s">
        <v>333</v>
      </c>
      <c r="R41" s="332">
        <f t="shared" si="10"/>
        <v>336.339</v>
      </c>
      <c r="S41" s="332">
        <v>5</v>
      </c>
      <c r="T41" s="340">
        <f t="shared" si="11"/>
        <v>1681.6949999999999</v>
      </c>
    </row>
    <row r="42" spans="1:20" x14ac:dyDescent="0.2">
      <c r="A42" s="275"/>
      <c r="B42" s="289"/>
      <c r="C42" s="290" t="s">
        <v>334</v>
      </c>
      <c r="D42" s="281">
        <v>9.4420000000000002</v>
      </c>
      <c r="E42" s="332">
        <v>5</v>
      </c>
      <c r="F42" s="340">
        <f t="shared" si="8"/>
        <v>47.21</v>
      </c>
      <c r="H42" s="289"/>
      <c r="I42" s="290" t="s">
        <v>334</v>
      </c>
      <c r="J42" s="277">
        <v>307.28100000000001</v>
      </c>
      <c r="K42" s="277">
        <v>3.44</v>
      </c>
      <c r="L42" s="332">
        <f t="shared" si="7"/>
        <v>10.570466400000001</v>
      </c>
      <c r="M42" s="332">
        <v>5</v>
      </c>
      <c r="N42" s="340">
        <f t="shared" si="9"/>
        <v>1536.405</v>
      </c>
      <c r="P42" s="289"/>
      <c r="Q42" s="290" t="s">
        <v>334</v>
      </c>
      <c r="R42" s="332">
        <f t="shared" si="10"/>
        <v>316.72300000000001</v>
      </c>
      <c r="S42" s="332">
        <v>5</v>
      </c>
      <c r="T42" s="340">
        <f t="shared" si="11"/>
        <v>1583.615</v>
      </c>
    </row>
    <row r="43" spans="1:20" x14ac:dyDescent="0.2">
      <c r="A43" s="275"/>
      <c r="B43" s="289"/>
      <c r="C43" s="290" t="s">
        <v>232</v>
      </c>
      <c r="D43" s="281">
        <v>9.16</v>
      </c>
      <c r="E43" s="332">
        <v>5</v>
      </c>
      <c r="F43" s="340">
        <f t="shared" si="8"/>
        <v>45.8</v>
      </c>
      <c r="H43" s="289"/>
      <c r="I43" s="290" t="s">
        <v>232</v>
      </c>
      <c r="J43" s="277">
        <v>284.596</v>
      </c>
      <c r="K43" s="277">
        <v>3.48</v>
      </c>
      <c r="L43" s="332">
        <f t="shared" si="7"/>
        <v>9.9039408000000009</v>
      </c>
      <c r="M43" s="332">
        <v>5</v>
      </c>
      <c r="N43" s="340">
        <f t="shared" si="9"/>
        <v>1422.98</v>
      </c>
      <c r="P43" s="289"/>
      <c r="Q43" s="290" t="s">
        <v>232</v>
      </c>
      <c r="R43" s="332">
        <f t="shared" si="10"/>
        <v>293.75600000000003</v>
      </c>
      <c r="S43" s="332">
        <v>5</v>
      </c>
      <c r="T43" s="340">
        <f t="shared" si="11"/>
        <v>1468.7800000000002</v>
      </c>
    </row>
    <row r="44" spans="1:20" x14ac:dyDescent="0.2">
      <c r="A44" s="275"/>
      <c r="B44" s="289"/>
      <c r="C44" s="290" t="s">
        <v>233</v>
      </c>
      <c r="D44" s="281">
        <v>8.7959999999999994</v>
      </c>
      <c r="E44" s="332">
        <v>5</v>
      </c>
      <c r="F44" s="340">
        <f t="shared" si="8"/>
        <v>43.98</v>
      </c>
      <c r="H44" s="289"/>
      <c r="I44" s="290" t="s">
        <v>233</v>
      </c>
      <c r="J44" s="277">
        <v>255.596</v>
      </c>
      <c r="K44" s="277">
        <v>3.42</v>
      </c>
      <c r="L44" s="332">
        <f t="shared" si="7"/>
        <v>8.7413831999999996</v>
      </c>
      <c r="M44" s="332">
        <v>5</v>
      </c>
      <c r="N44" s="340">
        <f t="shared" si="9"/>
        <v>1277.98</v>
      </c>
      <c r="P44" s="289"/>
      <c r="Q44" s="290" t="s">
        <v>233</v>
      </c>
      <c r="R44" s="332">
        <f t="shared" si="10"/>
        <v>264.392</v>
      </c>
      <c r="S44" s="332">
        <v>5</v>
      </c>
      <c r="T44" s="340">
        <f t="shared" si="11"/>
        <v>1321.96</v>
      </c>
    </row>
    <row r="45" spans="1:20" ht="13.5" thickBot="1" x14ac:dyDescent="0.25">
      <c r="A45" s="275"/>
      <c r="B45" s="294"/>
      <c r="C45" s="295" t="s">
        <v>234</v>
      </c>
      <c r="D45" s="296">
        <v>8.2780000000000005</v>
      </c>
      <c r="E45" s="333">
        <v>5</v>
      </c>
      <c r="F45" s="341">
        <f t="shared" si="8"/>
        <v>41.39</v>
      </c>
      <c r="H45" s="294"/>
      <c r="I45" s="295" t="s">
        <v>234</v>
      </c>
      <c r="J45" s="297">
        <v>231.376</v>
      </c>
      <c r="K45" s="297">
        <v>3.3</v>
      </c>
      <c r="L45" s="333">
        <f t="shared" si="7"/>
        <v>7.635408</v>
      </c>
      <c r="M45" s="333">
        <v>5</v>
      </c>
      <c r="N45" s="341">
        <f t="shared" si="9"/>
        <v>1156.8800000000001</v>
      </c>
      <c r="P45" s="294"/>
      <c r="Q45" s="295" t="s">
        <v>234</v>
      </c>
      <c r="R45" s="333">
        <f t="shared" si="10"/>
        <v>239.654</v>
      </c>
      <c r="S45" s="333">
        <v>5</v>
      </c>
      <c r="T45" s="341">
        <f t="shared" si="11"/>
        <v>1198.27</v>
      </c>
    </row>
    <row r="47" spans="1:20" ht="13.5" thickBot="1" x14ac:dyDescent="0.25"/>
    <row r="48" spans="1:20" ht="15" x14ac:dyDescent="0.2">
      <c r="A48" s="275"/>
      <c r="B48" s="799" t="s">
        <v>683</v>
      </c>
      <c r="C48" s="802"/>
      <c r="D48" s="802"/>
      <c r="E48" s="802"/>
      <c r="F48" s="803"/>
      <c r="H48" s="799" t="s">
        <v>683</v>
      </c>
      <c r="I48" s="800"/>
      <c r="J48" s="800"/>
      <c r="K48" s="800"/>
      <c r="L48" s="800"/>
      <c r="M48" s="800"/>
      <c r="N48" s="801"/>
      <c r="P48" s="799" t="s">
        <v>683</v>
      </c>
      <c r="Q48" s="802"/>
      <c r="R48" s="802"/>
      <c r="S48" s="802"/>
      <c r="T48" s="803"/>
    </row>
    <row r="49" spans="1:20" ht="13.5" thickBot="1" x14ac:dyDescent="0.25">
      <c r="A49" s="275"/>
      <c r="B49" s="283" t="s">
        <v>78</v>
      </c>
      <c r="C49" s="284" t="s">
        <v>479</v>
      </c>
      <c r="D49" s="284" t="s">
        <v>378</v>
      </c>
      <c r="E49" s="287" t="s">
        <v>478</v>
      </c>
      <c r="F49" s="285" t="s">
        <v>379</v>
      </c>
      <c r="H49" s="286" t="s">
        <v>309</v>
      </c>
      <c r="I49" s="284" t="s">
        <v>479</v>
      </c>
      <c r="J49" s="284" t="s">
        <v>378</v>
      </c>
      <c r="K49" s="287" t="s">
        <v>82</v>
      </c>
      <c r="L49" s="287" t="s">
        <v>310</v>
      </c>
      <c r="M49" s="287" t="s">
        <v>478</v>
      </c>
      <c r="N49" s="288" t="s">
        <v>379</v>
      </c>
      <c r="P49" s="283" t="s">
        <v>485</v>
      </c>
      <c r="Q49" s="284" t="s">
        <v>479</v>
      </c>
      <c r="R49" s="284" t="s">
        <v>378</v>
      </c>
      <c r="S49" s="287" t="s">
        <v>478</v>
      </c>
      <c r="T49" s="285" t="s">
        <v>379</v>
      </c>
    </row>
    <row r="50" spans="1:20" x14ac:dyDescent="0.2">
      <c r="A50" s="275"/>
      <c r="B50" s="301" t="s">
        <v>105</v>
      </c>
      <c r="C50" s="302" t="s">
        <v>332</v>
      </c>
      <c r="D50" s="291">
        <v>3.4529999999999998</v>
      </c>
      <c r="E50" s="331">
        <v>4</v>
      </c>
      <c r="F50" s="339">
        <f>D50*E50</f>
        <v>13.811999999999999</v>
      </c>
      <c r="H50" s="301" t="s">
        <v>105</v>
      </c>
      <c r="I50" s="302" t="s">
        <v>332</v>
      </c>
      <c r="J50" s="292">
        <v>312.93900000000002</v>
      </c>
      <c r="K50" s="292">
        <v>17.11</v>
      </c>
      <c r="L50" s="331">
        <f t="shared" ref="L50:L60" si="12">(K50*J50)/100</f>
        <v>53.543862900000001</v>
      </c>
      <c r="M50" s="331">
        <v>4</v>
      </c>
      <c r="N50" s="339">
        <f>J50*M50</f>
        <v>1251.7560000000001</v>
      </c>
      <c r="P50" s="301" t="s">
        <v>105</v>
      </c>
      <c r="Q50" s="302" t="s">
        <v>332</v>
      </c>
      <c r="R50" s="331">
        <f>D50+J50</f>
        <v>316.392</v>
      </c>
      <c r="S50" s="331">
        <v>4</v>
      </c>
      <c r="T50" s="339">
        <f>R50*S50</f>
        <v>1265.568</v>
      </c>
    </row>
    <row r="51" spans="1:20" x14ac:dyDescent="0.2">
      <c r="A51" s="275"/>
      <c r="B51" s="289"/>
      <c r="C51" s="290" t="s">
        <v>223</v>
      </c>
      <c r="D51" s="281">
        <v>3.085</v>
      </c>
      <c r="E51" s="332">
        <v>5</v>
      </c>
      <c r="F51" s="340">
        <f t="shared" ref="F51:F60" si="13">D51*E51</f>
        <v>15.425000000000001</v>
      </c>
      <c r="H51" s="289"/>
      <c r="I51" s="290" t="s">
        <v>223</v>
      </c>
      <c r="J51" s="277">
        <v>230.13499999999999</v>
      </c>
      <c r="K51" s="277">
        <v>11.33</v>
      </c>
      <c r="L51" s="332">
        <f t="shared" si="12"/>
        <v>26.074295499999998</v>
      </c>
      <c r="M51" s="332">
        <v>5</v>
      </c>
      <c r="N51" s="340">
        <f t="shared" ref="N51:N60" si="14">J51*M51</f>
        <v>1150.675</v>
      </c>
      <c r="P51" s="289"/>
      <c r="Q51" s="290" t="s">
        <v>223</v>
      </c>
      <c r="R51" s="332">
        <f t="shared" ref="R51:R60" si="15">D51+J51</f>
        <v>233.22</v>
      </c>
      <c r="S51" s="332">
        <v>5</v>
      </c>
      <c r="T51" s="340">
        <f t="shared" ref="T51:T60" si="16">R51*S51</f>
        <v>1166.0999999999999</v>
      </c>
    </row>
    <row r="52" spans="1:20" x14ac:dyDescent="0.2">
      <c r="A52" s="275"/>
      <c r="B52" s="289"/>
      <c r="C52" s="290" t="s">
        <v>226</v>
      </c>
      <c r="D52" s="281">
        <v>4.0259999999999998</v>
      </c>
      <c r="E52" s="332">
        <v>5</v>
      </c>
      <c r="F52" s="340">
        <f t="shared" si="13"/>
        <v>20.13</v>
      </c>
      <c r="H52" s="289"/>
      <c r="I52" s="290" t="s">
        <v>226</v>
      </c>
      <c r="J52" s="277">
        <v>132.29499999999999</v>
      </c>
      <c r="K52" s="277">
        <v>15.45</v>
      </c>
      <c r="L52" s="332">
        <f t="shared" si="12"/>
        <v>20.439577499999999</v>
      </c>
      <c r="M52" s="332">
        <v>5</v>
      </c>
      <c r="N52" s="340">
        <f t="shared" si="14"/>
        <v>661.47499999999991</v>
      </c>
      <c r="P52" s="289"/>
      <c r="Q52" s="290" t="s">
        <v>226</v>
      </c>
      <c r="R52" s="332">
        <f t="shared" si="15"/>
        <v>136.321</v>
      </c>
      <c r="S52" s="332">
        <v>5</v>
      </c>
      <c r="T52" s="340">
        <f t="shared" si="16"/>
        <v>681.60500000000002</v>
      </c>
    </row>
    <row r="53" spans="1:20" x14ac:dyDescent="0.2">
      <c r="A53" s="275"/>
      <c r="B53" s="289"/>
      <c r="C53" s="290" t="s">
        <v>227</v>
      </c>
      <c r="D53" s="281">
        <v>2.492</v>
      </c>
      <c r="E53" s="332">
        <v>5</v>
      </c>
      <c r="F53" s="340">
        <f t="shared" si="13"/>
        <v>12.46</v>
      </c>
      <c r="H53" s="289"/>
      <c r="I53" s="290" t="s">
        <v>227</v>
      </c>
      <c r="J53" s="277">
        <v>97.617000000000004</v>
      </c>
      <c r="K53" s="277">
        <v>15.35</v>
      </c>
      <c r="L53" s="332">
        <f t="shared" si="12"/>
        <v>14.984209499999999</v>
      </c>
      <c r="M53" s="332">
        <v>5</v>
      </c>
      <c r="N53" s="340">
        <f t="shared" si="14"/>
        <v>488.08500000000004</v>
      </c>
      <c r="P53" s="289"/>
      <c r="Q53" s="290" t="s">
        <v>227</v>
      </c>
      <c r="R53" s="332">
        <f t="shared" si="15"/>
        <v>100.10900000000001</v>
      </c>
      <c r="S53" s="332">
        <v>5</v>
      </c>
      <c r="T53" s="340">
        <f t="shared" si="16"/>
        <v>500.54500000000007</v>
      </c>
    </row>
    <row r="54" spans="1:20" x14ac:dyDescent="0.2">
      <c r="A54" s="275"/>
      <c r="B54" s="289"/>
      <c r="C54" s="290" t="s">
        <v>228</v>
      </c>
      <c r="D54" s="281">
        <v>4.0460000000000003</v>
      </c>
      <c r="E54" s="332">
        <v>5</v>
      </c>
      <c r="F54" s="340">
        <f t="shared" si="13"/>
        <v>20.23</v>
      </c>
      <c r="H54" s="289"/>
      <c r="I54" s="290" t="s">
        <v>228</v>
      </c>
      <c r="J54" s="277">
        <v>102.22799999999999</v>
      </c>
      <c r="K54" s="277">
        <v>14.33</v>
      </c>
      <c r="L54" s="332">
        <f t="shared" si="12"/>
        <v>14.649272399999999</v>
      </c>
      <c r="M54" s="332">
        <v>5</v>
      </c>
      <c r="N54" s="340">
        <f t="shared" si="14"/>
        <v>511.14</v>
      </c>
      <c r="P54" s="289"/>
      <c r="Q54" s="290" t="s">
        <v>228</v>
      </c>
      <c r="R54" s="332">
        <f t="shared" si="15"/>
        <v>106.274</v>
      </c>
      <c r="S54" s="332">
        <v>5</v>
      </c>
      <c r="T54" s="340">
        <f t="shared" si="16"/>
        <v>531.37</v>
      </c>
    </row>
    <row r="55" spans="1:20" x14ac:dyDescent="0.2">
      <c r="A55" s="275"/>
      <c r="B55" s="289"/>
      <c r="C55" s="290" t="s">
        <v>229</v>
      </c>
      <c r="D55" s="281">
        <v>3.82</v>
      </c>
      <c r="E55" s="332">
        <v>5</v>
      </c>
      <c r="F55" s="340">
        <f t="shared" si="13"/>
        <v>19.099999999999998</v>
      </c>
      <c r="H55" s="289"/>
      <c r="I55" s="290" t="s">
        <v>229</v>
      </c>
      <c r="J55" s="277">
        <v>88.022999999999996</v>
      </c>
      <c r="K55" s="277">
        <v>11.9</v>
      </c>
      <c r="L55" s="332">
        <f t="shared" si="12"/>
        <v>10.474736999999999</v>
      </c>
      <c r="M55" s="332">
        <v>5</v>
      </c>
      <c r="N55" s="340">
        <f t="shared" si="14"/>
        <v>440.11500000000001</v>
      </c>
      <c r="P55" s="289"/>
      <c r="Q55" s="290" t="s">
        <v>229</v>
      </c>
      <c r="R55" s="332">
        <f t="shared" si="15"/>
        <v>91.842999999999989</v>
      </c>
      <c r="S55" s="332">
        <v>5</v>
      </c>
      <c r="T55" s="340">
        <f t="shared" si="16"/>
        <v>459.21499999999992</v>
      </c>
    </row>
    <row r="56" spans="1:20" x14ac:dyDescent="0.2">
      <c r="A56" s="275"/>
      <c r="B56" s="289"/>
      <c r="C56" s="290" t="s">
        <v>333</v>
      </c>
      <c r="D56" s="281">
        <v>4.96</v>
      </c>
      <c r="E56" s="332">
        <v>5</v>
      </c>
      <c r="F56" s="340">
        <f t="shared" si="13"/>
        <v>24.8</v>
      </c>
      <c r="H56" s="289"/>
      <c r="I56" s="290" t="s">
        <v>333</v>
      </c>
      <c r="J56" s="277">
        <v>133.364</v>
      </c>
      <c r="K56" s="277">
        <v>11.81</v>
      </c>
      <c r="L56" s="332">
        <f t="shared" si="12"/>
        <v>15.750288400000002</v>
      </c>
      <c r="M56" s="332">
        <v>5</v>
      </c>
      <c r="N56" s="340">
        <f t="shared" si="14"/>
        <v>666.82</v>
      </c>
      <c r="P56" s="289"/>
      <c r="Q56" s="290" t="s">
        <v>333</v>
      </c>
      <c r="R56" s="332">
        <f t="shared" si="15"/>
        <v>138.32400000000001</v>
      </c>
      <c r="S56" s="332">
        <v>5</v>
      </c>
      <c r="T56" s="340">
        <f t="shared" si="16"/>
        <v>691.62000000000012</v>
      </c>
    </row>
    <row r="57" spans="1:20" x14ac:dyDescent="0.2">
      <c r="A57" s="275"/>
      <c r="B57" s="289"/>
      <c r="C57" s="290" t="s">
        <v>334</v>
      </c>
      <c r="D57" s="281">
        <v>4.1829999999999998</v>
      </c>
      <c r="E57" s="332">
        <v>5</v>
      </c>
      <c r="F57" s="340">
        <f t="shared" si="13"/>
        <v>20.914999999999999</v>
      </c>
      <c r="H57" s="289"/>
      <c r="I57" s="290" t="s">
        <v>334</v>
      </c>
      <c r="J57" s="277">
        <v>111.53400000000001</v>
      </c>
      <c r="K57" s="277">
        <v>11.53</v>
      </c>
      <c r="L57" s="332">
        <f t="shared" si="12"/>
        <v>12.8598702</v>
      </c>
      <c r="M57" s="332">
        <v>5</v>
      </c>
      <c r="N57" s="340">
        <f t="shared" si="14"/>
        <v>557.67000000000007</v>
      </c>
      <c r="P57" s="289"/>
      <c r="Q57" s="290" t="s">
        <v>334</v>
      </c>
      <c r="R57" s="332">
        <f t="shared" si="15"/>
        <v>115.71700000000001</v>
      </c>
      <c r="S57" s="332">
        <v>5</v>
      </c>
      <c r="T57" s="340">
        <f t="shared" si="16"/>
        <v>578.58500000000004</v>
      </c>
    </row>
    <row r="58" spans="1:20" x14ac:dyDescent="0.2">
      <c r="A58" s="275"/>
      <c r="B58" s="289"/>
      <c r="C58" s="290" t="s">
        <v>232</v>
      </c>
      <c r="D58" s="281">
        <v>5.048</v>
      </c>
      <c r="E58" s="332">
        <v>5</v>
      </c>
      <c r="F58" s="340">
        <f t="shared" si="13"/>
        <v>25.240000000000002</v>
      </c>
      <c r="H58" s="289"/>
      <c r="I58" s="290" t="s">
        <v>232</v>
      </c>
      <c r="J58" s="277">
        <v>143.5</v>
      </c>
      <c r="K58" s="277">
        <v>14.39</v>
      </c>
      <c r="L58" s="332">
        <f t="shared" si="12"/>
        <v>20.649650000000001</v>
      </c>
      <c r="M58" s="332">
        <v>5</v>
      </c>
      <c r="N58" s="340">
        <f t="shared" si="14"/>
        <v>717.5</v>
      </c>
      <c r="P58" s="289"/>
      <c r="Q58" s="290" t="s">
        <v>232</v>
      </c>
      <c r="R58" s="332">
        <f t="shared" si="15"/>
        <v>148.548</v>
      </c>
      <c r="S58" s="332">
        <v>5</v>
      </c>
      <c r="T58" s="340">
        <f t="shared" si="16"/>
        <v>742.74</v>
      </c>
    </row>
    <row r="59" spans="1:20" x14ac:dyDescent="0.2">
      <c r="A59" s="275"/>
      <c r="B59" s="289"/>
      <c r="C59" s="290" t="s">
        <v>233</v>
      </c>
      <c r="D59" s="281">
        <v>8.9589999999999996</v>
      </c>
      <c r="E59" s="332">
        <v>5</v>
      </c>
      <c r="F59" s="340">
        <f t="shared" si="13"/>
        <v>44.795000000000002</v>
      </c>
      <c r="H59" s="289"/>
      <c r="I59" s="290" t="s">
        <v>233</v>
      </c>
      <c r="J59" s="277">
        <v>123.72199999999999</v>
      </c>
      <c r="K59" s="277">
        <v>10.84</v>
      </c>
      <c r="L59" s="332">
        <f t="shared" si="12"/>
        <v>13.411464799999999</v>
      </c>
      <c r="M59" s="332">
        <v>5</v>
      </c>
      <c r="N59" s="340">
        <f t="shared" si="14"/>
        <v>618.61</v>
      </c>
      <c r="P59" s="289"/>
      <c r="Q59" s="290" t="s">
        <v>233</v>
      </c>
      <c r="R59" s="332">
        <f t="shared" si="15"/>
        <v>132.68099999999998</v>
      </c>
      <c r="S59" s="332">
        <v>5</v>
      </c>
      <c r="T59" s="340">
        <f t="shared" si="16"/>
        <v>663.40499999999997</v>
      </c>
    </row>
    <row r="60" spans="1:20" ht="13.5" thickBot="1" x14ac:dyDescent="0.25">
      <c r="A60" s="275"/>
      <c r="B60" s="294"/>
      <c r="C60" s="295" t="s">
        <v>234</v>
      </c>
      <c r="D60" s="296">
        <v>5.1870000000000003</v>
      </c>
      <c r="E60" s="333">
        <v>5</v>
      </c>
      <c r="F60" s="341">
        <f t="shared" si="13"/>
        <v>25.935000000000002</v>
      </c>
      <c r="H60" s="294"/>
      <c r="I60" s="295" t="s">
        <v>234</v>
      </c>
      <c r="J60" s="297">
        <v>151.726</v>
      </c>
      <c r="K60" s="297">
        <v>11.05</v>
      </c>
      <c r="L60" s="333">
        <f t="shared" si="12"/>
        <v>16.765723000000001</v>
      </c>
      <c r="M60" s="333">
        <v>5</v>
      </c>
      <c r="N60" s="341">
        <f t="shared" si="14"/>
        <v>758.63</v>
      </c>
      <c r="P60" s="294"/>
      <c r="Q60" s="295" t="s">
        <v>234</v>
      </c>
      <c r="R60" s="333">
        <f t="shared" si="15"/>
        <v>156.91300000000001</v>
      </c>
      <c r="S60" s="333">
        <v>5</v>
      </c>
      <c r="T60" s="341">
        <f t="shared" si="16"/>
        <v>784.56500000000005</v>
      </c>
    </row>
    <row r="61" spans="1:20" x14ac:dyDescent="0.2">
      <c r="A61" s="275"/>
      <c r="B61" s="299"/>
      <c r="C61" s="300"/>
      <c r="D61" s="281"/>
      <c r="E61" s="282"/>
      <c r="F61" s="276"/>
      <c r="H61" s="299"/>
      <c r="I61" s="300"/>
      <c r="J61" s="282"/>
      <c r="K61" s="282"/>
      <c r="L61" s="282"/>
      <c r="M61" s="282"/>
      <c r="N61" s="276"/>
      <c r="P61" s="299"/>
      <c r="Q61" s="300"/>
      <c r="R61" s="281"/>
      <c r="S61" s="282"/>
      <c r="T61" s="276"/>
    </row>
    <row r="62" spans="1:20" x14ac:dyDescent="0.2">
      <c r="A62" s="275"/>
    </row>
    <row r="63" spans="1:20" x14ac:dyDescent="0.2">
      <c r="B63" s="790" t="s">
        <v>746</v>
      </c>
      <c r="C63" s="722" t="s">
        <v>332</v>
      </c>
      <c r="D63" s="722" t="s">
        <v>223</v>
      </c>
      <c r="E63" s="722" t="s">
        <v>226</v>
      </c>
      <c r="F63" s="722" t="s">
        <v>227</v>
      </c>
      <c r="G63" s="722" t="s">
        <v>228</v>
      </c>
      <c r="H63" s="722" t="s">
        <v>229</v>
      </c>
      <c r="I63" s="722" t="s">
        <v>333</v>
      </c>
      <c r="J63" s="722" t="s">
        <v>334</v>
      </c>
      <c r="K63" s="722" t="s">
        <v>232</v>
      </c>
      <c r="L63" s="722" t="s">
        <v>233</v>
      </c>
      <c r="M63" s="744" t="s">
        <v>234</v>
      </c>
    </row>
    <row r="64" spans="1:20" x14ac:dyDescent="0.2">
      <c r="B64" s="791"/>
      <c r="C64" s="721" t="s">
        <v>78</v>
      </c>
      <c r="D64" s="721" t="s">
        <v>78</v>
      </c>
      <c r="E64" s="721" t="s">
        <v>78</v>
      </c>
      <c r="F64" s="721" t="s">
        <v>78</v>
      </c>
      <c r="G64" s="721" t="s">
        <v>78</v>
      </c>
      <c r="H64" s="721" t="s">
        <v>78</v>
      </c>
      <c r="I64" s="721" t="s">
        <v>78</v>
      </c>
      <c r="J64" s="721" t="s">
        <v>78</v>
      </c>
      <c r="K64" s="721" t="s">
        <v>78</v>
      </c>
      <c r="L64" s="721" t="s">
        <v>78</v>
      </c>
      <c r="M64" s="745" t="s">
        <v>78</v>
      </c>
    </row>
    <row r="65" spans="2:24" ht="41.25" thickBot="1" x14ac:dyDescent="0.25">
      <c r="B65" s="792"/>
      <c r="C65" s="724" t="s">
        <v>326</v>
      </c>
      <c r="D65" s="724" t="s">
        <v>326</v>
      </c>
      <c r="E65" s="724" t="s">
        <v>326</v>
      </c>
      <c r="F65" s="724" t="s">
        <v>326</v>
      </c>
      <c r="G65" s="724" t="s">
        <v>326</v>
      </c>
      <c r="H65" s="724" t="s">
        <v>326</v>
      </c>
      <c r="I65" s="724" t="s">
        <v>326</v>
      </c>
      <c r="J65" s="724" t="s">
        <v>326</v>
      </c>
      <c r="K65" s="724" t="s">
        <v>326</v>
      </c>
      <c r="L65" s="724" t="s">
        <v>326</v>
      </c>
      <c r="M65" s="746" t="s">
        <v>326</v>
      </c>
    </row>
    <row r="66" spans="2:24" ht="25.5" x14ac:dyDescent="0.2">
      <c r="B66" s="725" t="s">
        <v>105</v>
      </c>
      <c r="C66" s="726">
        <v>3.4529999999999998</v>
      </c>
      <c r="D66" s="726">
        <v>3.085</v>
      </c>
      <c r="E66" s="726">
        <v>4.0259999999999998</v>
      </c>
      <c r="F66" s="726">
        <v>2.492</v>
      </c>
      <c r="G66" s="726">
        <v>4.0460000000000003</v>
      </c>
      <c r="H66" s="726">
        <v>3.82</v>
      </c>
      <c r="I66" s="726">
        <v>4.96</v>
      </c>
      <c r="J66" s="726">
        <v>4.1829999999999998</v>
      </c>
      <c r="K66" s="726">
        <v>5.048</v>
      </c>
      <c r="L66" s="726">
        <v>8.9589999999999996</v>
      </c>
      <c r="M66" s="727">
        <v>5.1870000000000003</v>
      </c>
    </row>
    <row r="67" spans="2:24" x14ac:dyDescent="0.2">
      <c r="B67" s="728" t="s">
        <v>94</v>
      </c>
      <c r="C67" s="729">
        <v>0.42899999999999999</v>
      </c>
      <c r="D67" s="729">
        <v>0.44</v>
      </c>
      <c r="E67" s="729">
        <v>0.61499999999999999</v>
      </c>
      <c r="F67" s="729">
        <v>0.36699999999999999</v>
      </c>
      <c r="G67" s="729">
        <v>0.60399999999999998</v>
      </c>
      <c r="H67" s="729">
        <v>0.61599999999999999</v>
      </c>
      <c r="I67" s="729">
        <v>0.73699999999999999</v>
      </c>
      <c r="J67" s="729">
        <v>0.6</v>
      </c>
      <c r="K67" s="729">
        <v>0.9</v>
      </c>
      <c r="L67" s="729">
        <v>1.0189999999999999</v>
      </c>
      <c r="M67" s="730">
        <v>0.97399999999999998</v>
      </c>
    </row>
    <row r="68" spans="2:24" x14ac:dyDescent="0.2">
      <c r="B68" s="728" t="s">
        <v>95</v>
      </c>
      <c r="C68" s="729">
        <v>0.623</v>
      </c>
      <c r="D68" s="729">
        <v>0.51600000000000001</v>
      </c>
      <c r="E68" s="729">
        <v>0.63700000000000001</v>
      </c>
      <c r="F68" s="729">
        <v>0.34699999999999998</v>
      </c>
      <c r="G68" s="729">
        <v>0.70099999999999996</v>
      </c>
      <c r="H68" s="729">
        <v>0.60699999999999998</v>
      </c>
      <c r="I68" s="729">
        <v>0.76900000000000002</v>
      </c>
      <c r="J68" s="729">
        <v>0.81100000000000005</v>
      </c>
      <c r="K68" s="729">
        <v>0.94199999999999995</v>
      </c>
      <c r="L68" s="729">
        <v>2.0680000000000001</v>
      </c>
      <c r="M68" s="730">
        <v>1.091</v>
      </c>
    </row>
    <row r="69" spans="2:24" x14ac:dyDescent="0.2">
      <c r="B69" s="728" t="s">
        <v>96</v>
      </c>
      <c r="C69" s="729">
        <v>0.63500000000000001</v>
      </c>
      <c r="D69" s="729">
        <v>0.81899999999999995</v>
      </c>
      <c r="E69" s="729">
        <v>0.79300000000000004</v>
      </c>
      <c r="F69" s="729">
        <v>0.439</v>
      </c>
      <c r="G69" s="729">
        <v>0.80700000000000005</v>
      </c>
      <c r="H69" s="729">
        <v>0.57799999999999996</v>
      </c>
      <c r="I69" s="729">
        <v>0.78200000000000003</v>
      </c>
      <c r="J69" s="729">
        <v>0.60499999999999998</v>
      </c>
      <c r="K69" s="729">
        <v>0.746</v>
      </c>
      <c r="L69" s="729">
        <v>0.68200000000000005</v>
      </c>
      <c r="M69" s="730">
        <v>0.754</v>
      </c>
    </row>
    <row r="70" spans="2:24" x14ac:dyDescent="0.2">
      <c r="B70" s="728" t="s">
        <v>97</v>
      </c>
      <c r="C70" s="729">
        <v>0.46800000000000003</v>
      </c>
      <c r="D70" s="729">
        <v>0.29799999999999999</v>
      </c>
      <c r="E70" s="729">
        <v>0.318</v>
      </c>
      <c r="F70" s="729">
        <v>0.188</v>
      </c>
      <c r="G70" s="729">
        <v>0.32800000000000001</v>
      </c>
      <c r="H70" s="729">
        <v>0.16800000000000001</v>
      </c>
      <c r="I70" s="729">
        <v>0.38700000000000001</v>
      </c>
      <c r="J70" s="729">
        <v>0.24099999999999999</v>
      </c>
      <c r="K70" s="729">
        <v>0.34899999999999998</v>
      </c>
      <c r="L70" s="729">
        <v>0.29599999999999999</v>
      </c>
      <c r="M70" s="730">
        <v>0.34499999999999997</v>
      </c>
    </row>
    <row r="71" spans="2:24" x14ac:dyDescent="0.2">
      <c r="B71" s="728" t="s">
        <v>98</v>
      </c>
      <c r="C71" s="729">
        <v>0.60499999999999998</v>
      </c>
      <c r="D71" s="729">
        <v>0.54700000000000004</v>
      </c>
      <c r="E71" s="729">
        <v>0.73899999999999999</v>
      </c>
      <c r="F71" s="729">
        <v>0.52</v>
      </c>
      <c r="G71" s="729">
        <v>0.76500000000000001</v>
      </c>
      <c r="H71" s="729">
        <v>1.341</v>
      </c>
      <c r="I71" s="729">
        <v>1.5109999999999999</v>
      </c>
      <c r="J71" s="729">
        <v>1.1919999999999999</v>
      </c>
      <c r="K71" s="729">
        <v>1.1020000000000001</v>
      </c>
      <c r="L71" s="729">
        <v>3.2749999999999999</v>
      </c>
      <c r="M71" s="730">
        <v>1.405</v>
      </c>
    </row>
    <row r="72" spans="2:24" x14ac:dyDescent="0.2">
      <c r="B72" s="728" t="s">
        <v>99</v>
      </c>
      <c r="C72" s="729">
        <v>2.1999999999999999E-2</v>
      </c>
      <c r="D72" s="729">
        <v>2.1000000000000001E-2</v>
      </c>
      <c r="E72" s="729">
        <v>2.5000000000000001E-2</v>
      </c>
      <c r="F72" s="729">
        <v>2.1000000000000001E-2</v>
      </c>
      <c r="G72" s="729">
        <v>2.1999999999999999E-2</v>
      </c>
      <c r="H72" s="729">
        <v>3.1E-2</v>
      </c>
      <c r="I72" s="729">
        <v>2.7E-2</v>
      </c>
      <c r="J72" s="729">
        <v>0.02</v>
      </c>
      <c r="K72" s="729">
        <v>1.7000000000000001E-2</v>
      </c>
      <c r="L72" s="729">
        <v>0</v>
      </c>
      <c r="M72" s="730">
        <v>1.4E-2</v>
      </c>
    </row>
    <row r="73" spans="2:24" x14ac:dyDescent="0.2">
      <c r="B73" s="728" t="s">
        <v>100</v>
      </c>
      <c r="C73" s="729">
        <v>0</v>
      </c>
      <c r="D73" s="729">
        <v>0</v>
      </c>
      <c r="E73" s="729">
        <v>0</v>
      </c>
      <c r="F73" s="729">
        <v>0</v>
      </c>
      <c r="G73" s="729">
        <v>0</v>
      </c>
      <c r="H73" s="729">
        <v>0</v>
      </c>
      <c r="I73" s="729">
        <v>0</v>
      </c>
      <c r="J73" s="729">
        <v>0</v>
      </c>
      <c r="K73" s="729">
        <v>0</v>
      </c>
      <c r="L73" s="729">
        <v>0</v>
      </c>
      <c r="M73" s="730">
        <v>0</v>
      </c>
    </row>
    <row r="74" spans="2:24" x14ac:dyDescent="0.2">
      <c r="B74" s="728" t="s">
        <v>101</v>
      </c>
      <c r="C74" s="729">
        <v>0</v>
      </c>
      <c r="D74" s="729">
        <v>0</v>
      </c>
      <c r="E74" s="729">
        <v>0</v>
      </c>
      <c r="F74" s="729">
        <v>0</v>
      </c>
      <c r="G74" s="729">
        <v>0</v>
      </c>
      <c r="H74" s="729">
        <v>0</v>
      </c>
      <c r="I74" s="729">
        <v>0</v>
      </c>
      <c r="J74" s="729">
        <v>0</v>
      </c>
      <c r="K74" s="729">
        <v>0</v>
      </c>
      <c r="L74" s="729">
        <v>0</v>
      </c>
      <c r="M74" s="730">
        <v>0</v>
      </c>
    </row>
    <row r="75" spans="2:24" x14ac:dyDescent="0.2">
      <c r="B75" s="728" t="s">
        <v>102</v>
      </c>
      <c r="C75" s="729">
        <v>1.2E-2</v>
      </c>
      <c r="D75" s="729">
        <v>1.9E-2</v>
      </c>
      <c r="E75" s="729">
        <v>2.5000000000000001E-2</v>
      </c>
      <c r="F75" s="729">
        <v>0.03</v>
      </c>
      <c r="G75" s="729">
        <v>3.6999999999999998E-2</v>
      </c>
      <c r="H75" s="729">
        <v>4.2000000000000003E-2</v>
      </c>
      <c r="I75" s="729">
        <v>3.3000000000000002E-2</v>
      </c>
      <c r="J75" s="729">
        <v>0.109</v>
      </c>
      <c r="K75" s="729">
        <v>1.0999999999999999E-2</v>
      </c>
      <c r="L75" s="729">
        <v>4.4999999999999998E-2</v>
      </c>
      <c r="M75" s="730">
        <v>0.02</v>
      </c>
    </row>
    <row r="76" spans="2:24" x14ac:dyDescent="0.2">
      <c r="B76" s="728" t="s">
        <v>103</v>
      </c>
      <c r="C76" s="729">
        <v>0</v>
      </c>
      <c r="D76" s="729">
        <v>0</v>
      </c>
      <c r="E76" s="729">
        <v>0</v>
      </c>
      <c r="F76" s="729">
        <v>0</v>
      </c>
      <c r="G76" s="729">
        <v>4.0000000000000001E-3</v>
      </c>
      <c r="H76" s="729">
        <v>4.0000000000000001E-3</v>
      </c>
      <c r="I76" s="729">
        <v>4.0000000000000001E-3</v>
      </c>
      <c r="J76" s="729">
        <v>4.0000000000000001E-3</v>
      </c>
      <c r="K76" s="729">
        <v>4.0000000000000001E-3</v>
      </c>
      <c r="L76" s="729">
        <v>4.0000000000000001E-3</v>
      </c>
      <c r="M76" s="730">
        <v>4.0000000000000001E-3</v>
      </c>
    </row>
    <row r="77" spans="2:24" ht="13.5" thickBot="1" x14ac:dyDescent="0.25">
      <c r="B77" s="761" t="s">
        <v>104</v>
      </c>
      <c r="C77" s="731">
        <v>0.65900000000000003</v>
      </c>
      <c r="D77" s="731">
        <v>0.42499999999999999</v>
      </c>
      <c r="E77" s="731">
        <v>0.876</v>
      </c>
      <c r="F77" s="731">
        <v>0.57999999999999996</v>
      </c>
      <c r="G77" s="731">
        <v>0.77800000000000002</v>
      </c>
      <c r="H77" s="731">
        <v>0.432</v>
      </c>
      <c r="I77" s="731">
        <v>0.71</v>
      </c>
      <c r="J77" s="731">
        <v>0.6</v>
      </c>
      <c r="K77" s="731">
        <v>0.97599999999999998</v>
      </c>
      <c r="L77" s="731">
        <v>1.57</v>
      </c>
      <c r="M77" s="732">
        <v>0.57899999999999996</v>
      </c>
    </row>
    <row r="80" spans="2:24" x14ac:dyDescent="0.2">
      <c r="B80" s="790" t="s">
        <v>746</v>
      </c>
      <c r="C80" s="793" t="s">
        <v>332</v>
      </c>
      <c r="D80" s="794"/>
      <c r="E80" s="793" t="s">
        <v>223</v>
      </c>
      <c r="F80" s="794"/>
      <c r="G80" s="793" t="s">
        <v>226</v>
      </c>
      <c r="H80" s="794"/>
      <c r="I80" s="793" t="s">
        <v>227</v>
      </c>
      <c r="J80" s="794"/>
      <c r="K80" s="793" t="s">
        <v>228</v>
      </c>
      <c r="L80" s="794"/>
      <c r="M80" s="793" t="s">
        <v>229</v>
      </c>
      <c r="N80" s="794"/>
      <c r="O80" s="793" t="s">
        <v>333</v>
      </c>
      <c r="P80" s="794"/>
      <c r="Q80" s="793" t="s">
        <v>334</v>
      </c>
      <c r="R80" s="794"/>
      <c r="S80" s="793" t="s">
        <v>232</v>
      </c>
      <c r="T80" s="794"/>
      <c r="U80" s="793" t="s">
        <v>233</v>
      </c>
      <c r="V80" s="794"/>
      <c r="W80" s="793" t="s">
        <v>234</v>
      </c>
      <c r="X80" s="795"/>
    </row>
    <row r="81" spans="2:24" x14ac:dyDescent="0.2">
      <c r="B81" s="791"/>
      <c r="C81" s="796" t="s">
        <v>79</v>
      </c>
      <c r="D81" s="797"/>
      <c r="E81" s="796" t="s">
        <v>79</v>
      </c>
      <c r="F81" s="797"/>
      <c r="G81" s="796" t="s">
        <v>79</v>
      </c>
      <c r="H81" s="797"/>
      <c r="I81" s="796" t="s">
        <v>79</v>
      </c>
      <c r="J81" s="797"/>
      <c r="K81" s="796" t="s">
        <v>79</v>
      </c>
      <c r="L81" s="797"/>
      <c r="M81" s="796" t="s">
        <v>79</v>
      </c>
      <c r="N81" s="797"/>
      <c r="O81" s="796"/>
      <c r="P81" s="797"/>
      <c r="Q81" s="796"/>
      <c r="R81" s="797"/>
      <c r="S81" s="796"/>
      <c r="T81" s="797"/>
      <c r="U81" s="796"/>
      <c r="V81" s="797"/>
      <c r="W81" s="796"/>
      <c r="X81" s="798"/>
    </row>
    <row r="82" spans="2:24" ht="41.25" thickBot="1" x14ac:dyDescent="0.25">
      <c r="B82" s="792"/>
      <c r="C82" s="724" t="s">
        <v>326</v>
      </c>
      <c r="D82" s="733" t="s">
        <v>82</v>
      </c>
      <c r="E82" s="724" t="s">
        <v>326</v>
      </c>
      <c r="F82" s="734" t="s">
        <v>82</v>
      </c>
      <c r="G82" s="724" t="s">
        <v>326</v>
      </c>
      <c r="H82" s="734" t="s">
        <v>82</v>
      </c>
      <c r="I82" s="724" t="s">
        <v>326</v>
      </c>
      <c r="J82" s="734" t="s">
        <v>82</v>
      </c>
      <c r="K82" s="724" t="s">
        <v>326</v>
      </c>
      <c r="L82" s="734" t="s">
        <v>82</v>
      </c>
      <c r="M82" s="724" t="s">
        <v>326</v>
      </c>
      <c r="N82" s="734" t="s">
        <v>82</v>
      </c>
      <c r="O82" s="724" t="s">
        <v>326</v>
      </c>
      <c r="P82" s="733" t="s">
        <v>82</v>
      </c>
      <c r="Q82" s="724" t="s">
        <v>326</v>
      </c>
      <c r="R82" s="733" t="s">
        <v>82</v>
      </c>
      <c r="S82" s="724" t="s">
        <v>326</v>
      </c>
      <c r="T82" s="733" t="s">
        <v>82</v>
      </c>
      <c r="U82" s="724" t="s">
        <v>326</v>
      </c>
      <c r="V82" s="733" t="s">
        <v>82</v>
      </c>
      <c r="W82" s="724" t="s">
        <v>326</v>
      </c>
      <c r="X82" s="733" t="s">
        <v>82</v>
      </c>
    </row>
    <row r="83" spans="2:24" ht="25.5" x14ac:dyDescent="0.2">
      <c r="B83" s="725" t="s">
        <v>105</v>
      </c>
      <c r="C83" s="726">
        <v>312.93900000000002</v>
      </c>
      <c r="D83" s="735">
        <v>17.11</v>
      </c>
      <c r="E83" s="726">
        <v>230.13499999999999</v>
      </c>
      <c r="F83" s="735">
        <v>11.33</v>
      </c>
      <c r="G83" s="726">
        <v>132.29499999999999</v>
      </c>
      <c r="H83" s="735">
        <v>15.45</v>
      </c>
      <c r="I83" s="726">
        <v>97.617000000000004</v>
      </c>
      <c r="J83" s="735">
        <v>15.35</v>
      </c>
      <c r="K83" s="726">
        <v>102.22799999999999</v>
      </c>
      <c r="L83" s="735">
        <v>14.33</v>
      </c>
      <c r="M83" s="726">
        <v>88.022999999999996</v>
      </c>
      <c r="N83" s="735">
        <v>11.9</v>
      </c>
      <c r="O83" s="726">
        <v>133.364</v>
      </c>
      <c r="P83" s="735">
        <v>11.81</v>
      </c>
      <c r="Q83" s="726">
        <v>111.53400000000001</v>
      </c>
      <c r="R83" s="735">
        <v>11.53</v>
      </c>
      <c r="S83" s="726">
        <v>143.5</v>
      </c>
      <c r="T83" s="735">
        <v>14.39</v>
      </c>
      <c r="U83" s="726">
        <v>123.72199999999999</v>
      </c>
      <c r="V83" s="735">
        <v>10.84</v>
      </c>
      <c r="W83" s="726">
        <v>151.726</v>
      </c>
      <c r="X83" s="736">
        <v>11.05</v>
      </c>
    </row>
    <row r="84" spans="2:24" x14ac:dyDescent="0.2">
      <c r="B84" s="728" t="s">
        <v>94</v>
      </c>
      <c r="C84" s="729">
        <v>22.780999999999999</v>
      </c>
      <c r="D84" s="737">
        <v>27.46</v>
      </c>
      <c r="E84" s="729">
        <v>33.259</v>
      </c>
      <c r="F84" s="737">
        <v>31.11</v>
      </c>
      <c r="G84" s="729">
        <v>19.491</v>
      </c>
      <c r="H84" s="737">
        <v>28.66</v>
      </c>
      <c r="I84" s="729">
        <v>20.931000000000001</v>
      </c>
      <c r="J84" s="737">
        <v>30.06</v>
      </c>
      <c r="K84" s="729">
        <v>30.391999999999999</v>
      </c>
      <c r="L84" s="737">
        <v>38.049999999999997</v>
      </c>
      <c r="M84" s="729">
        <v>8.5020000000000007</v>
      </c>
      <c r="N84" s="737">
        <v>21.7</v>
      </c>
      <c r="O84" s="729">
        <v>11.473000000000001</v>
      </c>
      <c r="P84" s="737">
        <v>28.21</v>
      </c>
      <c r="Q84" s="729">
        <v>22.033999999999999</v>
      </c>
      <c r="R84" s="737">
        <v>46.21</v>
      </c>
      <c r="S84" s="729">
        <v>10.316000000000001</v>
      </c>
      <c r="T84" s="737">
        <v>18.18</v>
      </c>
      <c r="U84" s="729">
        <v>16.329000000000001</v>
      </c>
      <c r="V84" s="737">
        <v>26.55</v>
      </c>
      <c r="W84" s="729">
        <v>19.954000000000001</v>
      </c>
      <c r="X84" s="738">
        <v>40.770000000000003</v>
      </c>
    </row>
    <row r="85" spans="2:24" x14ac:dyDescent="0.2">
      <c r="B85" s="728" t="s">
        <v>95</v>
      </c>
      <c r="C85" s="729">
        <v>40.347000000000001</v>
      </c>
      <c r="D85" s="737">
        <v>63.75</v>
      </c>
      <c r="E85" s="729">
        <v>11.151</v>
      </c>
      <c r="F85" s="737">
        <v>22.16</v>
      </c>
      <c r="G85" s="729">
        <v>31.686</v>
      </c>
      <c r="H85" s="737">
        <v>42.43</v>
      </c>
      <c r="I85" s="729">
        <v>11.673</v>
      </c>
      <c r="J85" s="737">
        <v>22.57</v>
      </c>
      <c r="K85" s="729">
        <v>16.367999999999999</v>
      </c>
      <c r="L85" s="737">
        <v>33.299999999999997</v>
      </c>
      <c r="M85" s="729">
        <v>19.628</v>
      </c>
      <c r="N85" s="737">
        <v>33.520000000000003</v>
      </c>
      <c r="O85" s="729">
        <v>36.473999999999997</v>
      </c>
      <c r="P85" s="737">
        <v>35</v>
      </c>
      <c r="Q85" s="729">
        <v>8.8000000000000007</v>
      </c>
      <c r="R85" s="737">
        <v>28.27</v>
      </c>
      <c r="S85" s="729">
        <v>43.097999999999999</v>
      </c>
      <c r="T85" s="737">
        <v>37.89</v>
      </c>
      <c r="U85" s="729">
        <v>8.984</v>
      </c>
      <c r="V85" s="737">
        <v>26.25</v>
      </c>
      <c r="W85" s="729">
        <v>6.3929999999999998</v>
      </c>
      <c r="X85" s="738">
        <v>21.07</v>
      </c>
    </row>
    <row r="86" spans="2:24" x14ac:dyDescent="0.2">
      <c r="B86" s="728" t="s">
        <v>96</v>
      </c>
      <c r="C86" s="729">
        <v>52.783000000000001</v>
      </c>
      <c r="D86" s="737">
        <v>28.62</v>
      </c>
      <c r="E86" s="729">
        <v>42.884</v>
      </c>
      <c r="F86" s="737">
        <v>16.95</v>
      </c>
      <c r="G86" s="729">
        <v>12.962999999999999</v>
      </c>
      <c r="H86" s="737">
        <v>28.37</v>
      </c>
      <c r="I86" s="729">
        <v>9.1110000000000007</v>
      </c>
      <c r="J86" s="737">
        <v>31.31</v>
      </c>
      <c r="K86" s="729">
        <v>8.6690000000000005</v>
      </c>
      <c r="L86" s="737">
        <v>20.37</v>
      </c>
      <c r="M86" s="729">
        <v>10.846</v>
      </c>
      <c r="N86" s="737">
        <v>23.44</v>
      </c>
      <c r="O86" s="729">
        <v>19.135000000000002</v>
      </c>
      <c r="P86" s="737">
        <v>12.99</v>
      </c>
      <c r="Q86" s="729">
        <v>17.905999999999999</v>
      </c>
      <c r="R86" s="737">
        <v>12.88</v>
      </c>
      <c r="S86" s="729">
        <v>17.661999999999999</v>
      </c>
      <c r="T86" s="737">
        <v>20.21</v>
      </c>
      <c r="U86" s="729">
        <v>27.116</v>
      </c>
      <c r="V86" s="737">
        <v>19.02</v>
      </c>
      <c r="W86" s="729">
        <v>25.039000000000001</v>
      </c>
      <c r="X86" s="738">
        <v>17.53</v>
      </c>
    </row>
    <row r="87" spans="2:24" x14ac:dyDescent="0.2">
      <c r="B87" s="728" t="s">
        <v>97</v>
      </c>
      <c r="C87" s="729">
        <v>52.783000000000001</v>
      </c>
      <c r="D87" s="737">
        <v>20.47</v>
      </c>
      <c r="E87" s="729">
        <v>42.884</v>
      </c>
      <c r="F87" s="737">
        <v>18.170000000000002</v>
      </c>
      <c r="G87" s="729">
        <v>12.962999999999999</v>
      </c>
      <c r="H87" s="737">
        <v>16.350000000000001</v>
      </c>
      <c r="I87" s="729">
        <v>9.1110000000000007</v>
      </c>
      <c r="J87" s="737">
        <v>26.18</v>
      </c>
      <c r="K87" s="729">
        <v>8.6690000000000005</v>
      </c>
      <c r="L87" s="737">
        <v>22.06</v>
      </c>
      <c r="M87" s="729">
        <v>10.846</v>
      </c>
      <c r="N87" s="737">
        <v>18.579999999999998</v>
      </c>
      <c r="O87" s="729">
        <v>19.135000000000002</v>
      </c>
      <c r="P87" s="737">
        <v>20.25</v>
      </c>
      <c r="Q87" s="729">
        <v>17.905999999999999</v>
      </c>
      <c r="R87" s="737">
        <v>21.89</v>
      </c>
      <c r="S87" s="729">
        <v>17.661999999999999</v>
      </c>
      <c r="T87" s="737">
        <v>20.75</v>
      </c>
      <c r="U87" s="729">
        <v>27.116</v>
      </c>
      <c r="V87" s="737">
        <v>24.18</v>
      </c>
      <c r="W87" s="729">
        <v>25.039000000000001</v>
      </c>
      <c r="X87" s="738">
        <v>23.65</v>
      </c>
    </row>
    <row r="88" spans="2:24" x14ac:dyDescent="0.2">
      <c r="B88" s="728" t="s">
        <v>98</v>
      </c>
      <c r="C88" s="729">
        <v>27.498999999999999</v>
      </c>
      <c r="D88" s="737">
        <v>26.34</v>
      </c>
      <c r="E88" s="729">
        <v>20.062000000000001</v>
      </c>
      <c r="F88" s="737">
        <v>23.73</v>
      </c>
      <c r="G88" s="729">
        <v>17.213999999999999</v>
      </c>
      <c r="H88" s="737">
        <v>30.41</v>
      </c>
      <c r="I88" s="729">
        <v>16.126999999999999</v>
      </c>
      <c r="J88" s="737">
        <v>48.39</v>
      </c>
      <c r="K88" s="729">
        <v>8.6829999999999998</v>
      </c>
      <c r="L88" s="737">
        <v>39.630000000000003</v>
      </c>
      <c r="M88" s="729">
        <v>7.306</v>
      </c>
      <c r="N88" s="737">
        <v>18.309999999999999</v>
      </c>
      <c r="O88" s="729">
        <v>16.279</v>
      </c>
      <c r="P88" s="737">
        <v>17.190000000000001</v>
      </c>
      <c r="Q88" s="729">
        <v>17.161999999999999</v>
      </c>
      <c r="R88" s="737">
        <v>23.1</v>
      </c>
      <c r="S88" s="729">
        <v>10.914</v>
      </c>
      <c r="T88" s="737">
        <v>25.66</v>
      </c>
      <c r="U88" s="729">
        <v>12.621</v>
      </c>
      <c r="V88" s="737">
        <v>27.03</v>
      </c>
      <c r="W88" s="729">
        <v>19.794</v>
      </c>
      <c r="X88" s="738">
        <v>21.19</v>
      </c>
    </row>
    <row r="89" spans="2:24" x14ac:dyDescent="0.2">
      <c r="B89" s="728" t="s">
        <v>99</v>
      </c>
      <c r="C89" s="729">
        <v>0.73</v>
      </c>
      <c r="D89" s="737">
        <v>83.98</v>
      </c>
      <c r="E89" s="729">
        <v>0.63600000000000001</v>
      </c>
      <c r="F89" s="737">
        <v>77.510000000000005</v>
      </c>
      <c r="G89" s="729">
        <v>0.64400000000000002</v>
      </c>
      <c r="H89" s="737">
        <v>76.5</v>
      </c>
      <c r="I89" s="729">
        <v>9.6349999999999998</v>
      </c>
      <c r="J89" s="737">
        <v>89</v>
      </c>
      <c r="K89" s="729">
        <v>9.4E-2</v>
      </c>
      <c r="L89" s="737">
        <v>57.18</v>
      </c>
      <c r="M89" s="729">
        <v>9.4E-2</v>
      </c>
      <c r="N89" s="737">
        <v>57.18</v>
      </c>
      <c r="O89" s="729">
        <v>9.4E-2</v>
      </c>
      <c r="P89" s="737">
        <v>57.18</v>
      </c>
      <c r="Q89" s="729">
        <v>9.4E-2</v>
      </c>
      <c r="R89" s="737">
        <v>57.18</v>
      </c>
      <c r="S89" s="729">
        <v>9.4E-2</v>
      </c>
      <c r="T89" s="737">
        <v>57.18</v>
      </c>
      <c r="U89" s="729">
        <v>0.5</v>
      </c>
      <c r="V89" s="737">
        <v>73.760000000000005</v>
      </c>
      <c r="W89" s="729">
        <v>0.63900000000000001</v>
      </c>
      <c r="X89" s="738">
        <v>77.099999999999994</v>
      </c>
    </row>
    <row r="90" spans="2:24" x14ac:dyDescent="0.2">
      <c r="B90" s="728" t="s">
        <v>100</v>
      </c>
      <c r="C90" s="729">
        <v>0.35699999999999998</v>
      </c>
      <c r="D90" s="737">
        <v>43.7</v>
      </c>
      <c r="E90" s="729">
        <v>0.315</v>
      </c>
      <c r="F90" s="737">
        <v>40.57</v>
      </c>
      <c r="G90" s="729">
        <v>0.55200000000000005</v>
      </c>
      <c r="H90" s="737">
        <v>51.85</v>
      </c>
      <c r="I90" s="729">
        <v>0.41</v>
      </c>
      <c r="J90" s="737">
        <v>30.19</v>
      </c>
      <c r="K90" s="729">
        <v>0.97499999999999998</v>
      </c>
      <c r="L90" s="737">
        <v>57.66</v>
      </c>
      <c r="M90" s="729">
        <v>0.60499999999999998</v>
      </c>
      <c r="N90" s="737">
        <v>46.41</v>
      </c>
      <c r="O90" s="729">
        <v>0.82399999999999995</v>
      </c>
      <c r="P90" s="737">
        <v>56.65</v>
      </c>
      <c r="Q90" s="729">
        <v>0.52500000000000002</v>
      </c>
      <c r="R90" s="737">
        <v>35.53</v>
      </c>
      <c r="S90" s="729">
        <v>1.2529999999999999</v>
      </c>
      <c r="T90" s="737">
        <v>37.68</v>
      </c>
      <c r="U90" s="729">
        <v>0.17799999999999999</v>
      </c>
      <c r="V90" s="737">
        <v>36.96</v>
      </c>
      <c r="W90" s="729">
        <v>0.56599999999999995</v>
      </c>
      <c r="X90" s="738">
        <v>63.9</v>
      </c>
    </row>
    <row r="91" spans="2:24" x14ac:dyDescent="0.2">
      <c r="B91" s="728" t="s">
        <v>101</v>
      </c>
      <c r="C91" s="729">
        <v>0.49299999999999999</v>
      </c>
      <c r="D91" s="737">
        <v>34.54</v>
      </c>
      <c r="E91" s="729">
        <v>1.099</v>
      </c>
      <c r="F91" s="737">
        <v>27.85</v>
      </c>
      <c r="G91" s="729">
        <v>1.288</v>
      </c>
      <c r="H91" s="737">
        <v>27.74</v>
      </c>
      <c r="I91" s="729">
        <v>1.2789999999999999</v>
      </c>
      <c r="J91" s="737">
        <v>24.78</v>
      </c>
      <c r="K91" s="729">
        <v>1.075</v>
      </c>
      <c r="L91" s="737">
        <v>20.72</v>
      </c>
      <c r="M91" s="729">
        <v>1.393</v>
      </c>
      <c r="N91" s="737">
        <v>19.55</v>
      </c>
      <c r="O91" s="729">
        <v>1.419</v>
      </c>
      <c r="P91" s="737">
        <v>19.47</v>
      </c>
      <c r="Q91" s="729">
        <v>1.51</v>
      </c>
      <c r="R91" s="737">
        <v>19.489999999999998</v>
      </c>
      <c r="S91" s="729">
        <v>2.1930000000000001</v>
      </c>
      <c r="T91" s="737">
        <v>29.38</v>
      </c>
      <c r="U91" s="729">
        <v>2.4780000000000002</v>
      </c>
      <c r="V91" s="737">
        <v>40.270000000000003</v>
      </c>
      <c r="W91" s="729">
        <v>2.379</v>
      </c>
      <c r="X91" s="738">
        <v>44</v>
      </c>
    </row>
    <row r="92" spans="2:24" x14ac:dyDescent="0.2">
      <c r="B92" s="728" t="s">
        <v>102</v>
      </c>
      <c r="C92" s="729">
        <v>4.7050000000000001</v>
      </c>
      <c r="D92" s="737">
        <v>49.69</v>
      </c>
      <c r="E92" s="729">
        <v>3.4910000000000001</v>
      </c>
      <c r="F92" s="737">
        <v>49.28</v>
      </c>
      <c r="G92" s="729">
        <v>5.2960000000000003</v>
      </c>
      <c r="H92" s="737">
        <v>76.349999999999994</v>
      </c>
      <c r="I92" s="729">
        <v>2.2570000000000001</v>
      </c>
      <c r="J92" s="737">
        <v>52.05</v>
      </c>
      <c r="K92" s="729">
        <v>3.3069999999999999</v>
      </c>
      <c r="L92" s="737">
        <v>77.900000000000006</v>
      </c>
      <c r="M92" s="729">
        <v>1.1579999999999999</v>
      </c>
      <c r="N92" s="737">
        <v>34.549999999999997</v>
      </c>
      <c r="O92" s="729">
        <v>1.681</v>
      </c>
      <c r="P92" s="737">
        <v>27.86</v>
      </c>
      <c r="Q92" s="729">
        <v>2.887</v>
      </c>
      <c r="R92" s="737">
        <v>26.13</v>
      </c>
      <c r="S92" s="729">
        <v>1.355</v>
      </c>
      <c r="T92" s="737">
        <v>53.84</v>
      </c>
      <c r="U92" s="729">
        <v>1.847</v>
      </c>
      <c r="V92" s="737">
        <v>62.69</v>
      </c>
      <c r="W92" s="729">
        <v>2.7869999999999999</v>
      </c>
      <c r="X92" s="738">
        <v>42.97</v>
      </c>
    </row>
    <row r="93" spans="2:24" x14ac:dyDescent="0.2">
      <c r="B93" s="728" t="s">
        <v>103</v>
      </c>
      <c r="C93" s="729">
        <v>0.39700000000000002</v>
      </c>
      <c r="D93" s="737">
        <v>53.12</v>
      </c>
      <c r="E93" s="729">
        <v>0.39400000000000002</v>
      </c>
      <c r="F93" s="737">
        <v>44.2</v>
      </c>
      <c r="G93" s="729">
        <v>0.40600000000000003</v>
      </c>
      <c r="H93" s="737">
        <v>41.78</v>
      </c>
      <c r="I93" s="729">
        <v>0.65800000000000003</v>
      </c>
      <c r="J93" s="737">
        <v>29.11</v>
      </c>
      <c r="K93" s="729">
        <v>1.02</v>
      </c>
      <c r="L93" s="737">
        <v>24.26</v>
      </c>
      <c r="M93" s="729">
        <v>1.171</v>
      </c>
      <c r="N93" s="737">
        <v>26.52</v>
      </c>
      <c r="O93" s="729">
        <v>1.171</v>
      </c>
      <c r="P93" s="737">
        <v>26.52</v>
      </c>
      <c r="Q93" s="729">
        <v>1.171</v>
      </c>
      <c r="R93" s="737">
        <v>26.52</v>
      </c>
      <c r="S93" s="729">
        <v>1.171</v>
      </c>
      <c r="T93" s="737">
        <v>26.52</v>
      </c>
      <c r="U93" s="729">
        <v>2.9079999999999999</v>
      </c>
      <c r="V93" s="737">
        <v>64.27</v>
      </c>
      <c r="W93" s="729">
        <v>1.4570000000000001</v>
      </c>
      <c r="X93" s="738">
        <v>30.94</v>
      </c>
    </row>
    <row r="94" spans="2:24" ht="13.5" thickBot="1" x14ac:dyDescent="0.25">
      <c r="B94" s="761" t="s">
        <v>104</v>
      </c>
      <c r="C94" s="731">
        <v>11.89</v>
      </c>
      <c r="D94" s="739">
        <v>42.07</v>
      </c>
      <c r="E94" s="731">
        <v>7.6479999999999997</v>
      </c>
      <c r="F94" s="739">
        <v>23.83</v>
      </c>
      <c r="G94" s="731">
        <v>8.49</v>
      </c>
      <c r="H94" s="739">
        <v>17.54</v>
      </c>
      <c r="I94" s="731">
        <v>6.4059999999999997</v>
      </c>
      <c r="J94" s="739">
        <v>14.82</v>
      </c>
      <c r="K94" s="731">
        <v>10.436</v>
      </c>
      <c r="L94" s="739">
        <v>20.77</v>
      </c>
      <c r="M94" s="731">
        <v>9.8529999999999998</v>
      </c>
      <c r="N94" s="739">
        <v>16.03</v>
      </c>
      <c r="O94" s="731">
        <v>17.405000000000001</v>
      </c>
      <c r="P94" s="739">
        <v>16.39</v>
      </c>
      <c r="Q94" s="731">
        <v>11.228</v>
      </c>
      <c r="R94" s="739">
        <v>17.059999999999999</v>
      </c>
      <c r="S94" s="731">
        <v>15.417999999999999</v>
      </c>
      <c r="T94" s="739">
        <v>35.56</v>
      </c>
      <c r="U94" s="731">
        <v>7.2439999999999998</v>
      </c>
      <c r="V94" s="739">
        <v>18.350000000000001</v>
      </c>
      <c r="W94" s="731">
        <v>13.946</v>
      </c>
      <c r="X94" s="740">
        <v>21.83</v>
      </c>
    </row>
    <row r="97" spans="2:14" x14ac:dyDescent="0.2">
      <c r="B97" s="790" t="s">
        <v>746</v>
      </c>
      <c r="C97" s="722" t="s">
        <v>332</v>
      </c>
      <c r="D97" s="722" t="s">
        <v>223</v>
      </c>
      <c r="E97" s="722" t="s">
        <v>226</v>
      </c>
      <c r="F97" s="722" t="s">
        <v>227</v>
      </c>
      <c r="G97" s="722" t="s">
        <v>228</v>
      </c>
      <c r="H97" s="722" t="s">
        <v>229</v>
      </c>
      <c r="I97" s="722" t="s">
        <v>333</v>
      </c>
      <c r="J97" s="722" t="s">
        <v>334</v>
      </c>
      <c r="K97" s="722" t="s">
        <v>232</v>
      </c>
      <c r="L97" s="722" t="s">
        <v>233</v>
      </c>
      <c r="M97" s="722" t="s">
        <v>234</v>
      </c>
      <c r="N97" s="741"/>
    </row>
    <row r="98" spans="2:14" x14ac:dyDescent="0.2">
      <c r="B98" s="791"/>
      <c r="C98" s="721" t="s">
        <v>309</v>
      </c>
      <c r="D98" s="721" t="s">
        <v>309</v>
      </c>
      <c r="E98" s="721" t="s">
        <v>309</v>
      </c>
      <c r="F98" s="721" t="s">
        <v>309</v>
      </c>
      <c r="G98" s="721" t="s">
        <v>309</v>
      </c>
      <c r="H98" s="721" t="s">
        <v>309</v>
      </c>
      <c r="I98" s="721" t="s">
        <v>309</v>
      </c>
      <c r="J98" s="721" t="s">
        <v>309</v>
      </c>
      <c r="K98" s="721" t="s">
        <v>309</v>
      </c>
      <c r="L98" s="721" t="s">
        <v>309</v>
      </c>
      <c r="M98" s="723" t="s">
        <v>309</v>
      </c>
      <c r="N98" s="742"/>
    </row>
    <row r="99" spans="2:14" ht="41.25" thickBot="1" x14ac:dyDescent="0.25">
      <c r="B99" s="792"/>
      <c r="C99" s="724" t="s">
        <v>326</v>
      </c>
      <c r="D99" s="724" t="s">
        <v>326</v>
      </c>
      <c r="E99" s="724" t="s">
        <v>326</v>
      </c>
      <c r="F99" s="724" t="s">
        <v>326</v>
      </c>
      <c r="G99" s="724" t="s">
        <v>326</v>
      </c>
      <c r="H99" s="724" t="s">
        <v>326</v>
      </c>
      <c r="I99" s="724" t="s">
        <v>326</v>
      </c>
      <c r="J99" s="724" t="s">
        <v>326</v>
      </c>
      <c r="K99" s="724" t="s">
        <v>326</v>
      </c>
      <c r="L99" s="724" t="s">
        <v>326</v>
      </c>
      <c r="M99" s="724" t="s">
        <v>326</v>
      </c>
      <c r="N99" s="743"/>
    </row>
    <row r="100" spans="2:14" ht="25.5" x14ac:dyDescent="0.2">
      <c r="B100" s="757" t="s">
        <v>105</v>
      </c>
      <c r="C100" s="758">
        <f t="shared" ref="C100:C108" si="17">C83</f>
        <v>312.93900000000002</v>
      </c>
      <c r="D100" s="758">
        <f t="shared" ref="D100:D108" si="18">E83</f>
        <v>230.13499999999999</v>
      </c>
      <c r="E100" s="758">
        <f t="shared" ref="E100:E108" si="19">G83</f>
        <v>132.29499999999999</v>
      </c>
      <c r="F100" s="758">
        <f t="shared" ref="F100:F108" si="20">I83</f>
        <v>97.617000000000004</v>
      </c>
      <c r="G100" s="758">
        <f t="shared" ref="G100:G108" si="21">K83</f>
        <v>102.22799999999999</v>
      </c>
      <c r="H100" s="758">
        <f t="shared" ref="H100:H108" si="22">M83</f>
        <v>88.022999999999996</v>
      </c>
      <c r="I100" s="758">
        <f t="shared" ref="I100:I108" si="23">O83</f>
        <v>133.364</v>
      </c>
      <c r="J100" s="758">
        <f t="shared" ref="J100:J108" si="24">Q83</f>
        <v>111.53400000000001</v>
      </c>
      <c r="K100" s="758">
        <f t="shared" ref="K100:K108" si="25">S83</f>
        <v>143.5</v>
      </c>
      <c r="L100" s="758">
        <f t="shared" ref="L100:L108" si="26">U83</f>
        <v>123.72199999999999</v>
      </c>
      <c r="M100" s="759">
        <f t="shared" ref="M100:M108" si="27">W83</f>
        <v>151.726</v>
      </c>
      <c r="N100" s="726"/>
    </row>
    <row r="101" spans="2:14" x14ac:dyDescent="0.2">
      <c r="B101" s="747" t="s">
        <v>94</v>
      </c>
      <c r="C101" s="748">
        <f t="shared" si="17"/>
        <v>22.780999999999999</v>
      </c>
      <c r="D101" s="748">
        <f t="shared" si="18"/>
        <v>33.259</v>
      </c>
      <c r="E101" s="748">
        <f t="shared" si="19"/>
        <v>19.491</v>
      </c>
      <c r="F101" s="748">
        <f t="shared" si="20"/>
        <v>20.931000000000001</v>
      </c>
      <c r="G101" s="748">
        <f t="shared" si="21"/>
        <v>30.391999999999999</v>
      </c>
      <c r="H101" s="748">
        <f t="shared" si="22"/>
        <v>8.5020000000000007</v>
      </c>
      <c r="I101" s="748">
        <f t="shared" si="23"/>
        <v>11.473000000000001</v>
      </c>
      <c r="J101" s="748">
        <f t="shared" si="24"/>
        <v>22.033999999999999</v>
      </c>
      <c r="K101" s="748">
        <f t="shared" si="25"/>
        <v>10.316000000000001</v>
      </c>
      <c r="L101" s="748">
        <f t="shared" si="26"/>
        <v>16.329000000000001</v>
      </c>
      <c r="M101" s="749">
        <f t="shared" si="27"/>
        <v>19.954000000000001</v>
      </c>
      <c r="N101" s="729"/>
    </row>
    <row r="102" spans="2:14" x14ac:dyDescent="0.2">
      <c r="B102" s="747" t="s">
        <v>95</v>
      </c>
      <c r="C102" s="748">
        <f t="shared" si="17"/>
        <v>40.347000000000001</v>
      </c>
      <c r="D102" s="748">
        <f t="shared" si="18"/>
        <v>11.151</v>
      </c>
      <c r="E102" s="748">
        <f t="shared" si="19"/>
        <v>31.686</v>
      </c>
      <c r="F102" s="748">
        <f t="shared" si="20"/>
        <v>11.673</v>
      </c>
      <c r="G102" s="748">
        <f t="shared" si="21"/>
        <v>16.367999999999999</v>
      </c>
      <c r="H102" s="748">
        <f t="shared" si="22"/>
        <v>19.628</v>
      </c>
      <c r="I102" s="748">
        <f t="shared" si="23"/>
        <v>36.473999999999997</v>
      </c>
      <c r="J102" s="748">
        <f t="shared" si="24"/>
        <v>8.8000000000000007</v>
      </c>
      <c r="K102" s="748">
        <f t="shared" si="25"/>
        <v>43.097999999999999</v>
      </c>
      <c r="L102" s="748">
        <f t="shared" si="26"/>
        <v>8.984</v>
      </c>
      <c r="M102" s="749">
        <f t="shared" si="27"/>
        <v>6.3929999999999998</v>
      </c>
      <c r="N102" s="729"/>
    </row>
    <row r="103" spans="2:14" x14ac:dyDescent="0.2">
      <c r="B103" s="747" t="s">
        <v>96</v>
      </c>
      <c r="C103" s="748">
        <f t="shared" si="17"/>
        <v>52.783000000000001</v>
      </c>
      <c r="D103" s="748">
        <f t="shared" si="18"/>
        <v>42.884</v>
      </c>
      <c r="E103" s="748">
        <f t="shared" si="19"/>
        <v>12.962999999999999</v>
      </c>
      <c r="F103" s="748">
        <f t="shared" si="20"/>
        <v>9.1110000000000007</v>
      </c>
      <c r="G103" s="748">
        <f t="shared" si="21"/>
        <v>8.6690000000000005</v>
      </c>
      <c r="H103" s="748">
        <f t="shared" si="22"/>
        <v>10.846</v>
      </c>
      <c r="I103" s="748">
        <f t="shared" si="23"/>
        <v>19.135000000000002</v>
      </c>
      <c r="J103" s="748">
        <f t="shared" si="24"/>
        <v>17.905999999999999</v>
      </c>
      <c r="K103" s="748">
        <f t="shared" si="25"/>
        <v>17.661999999999999</v>
      </c>
      <c r="L103" s="748">
        <f t="shared" si="26"/>
        <v>27.116</v>
      </c>
      <c r="M103" s="749">
        <f t="shared" si="27"/>
        <v>25.039000000000001</v>
      </c>
      <c r="N103" s="729"/>
    </row>
    <row r="104" spans="2:14" x14ac:dyDescent="0.2">
      <c r="B104" s="747" t="s">
        <v>97</v>
      </c>
      <c r="C104" s="748">
        <f t="shared" si="17"/>
        <v>52.783000000000001</v>
      </c>
      <c r="D104" s="748">
        <f t="shared" si="18"/>
        <v>42.884</v>
      </c>
      <c r="E104" s="748">
        <f t="shared" si="19"/>
        <v>12.962999999999999</v>
      </c>
      <c r="F104" s="748">
        <f t="shared" si="20"/>
        <v>9.1110000000000007</v>
      </c>
      <c r="G104" s="748">
        <f t="shared" si="21"/>
        <v>8.6690000000000005</v>
      </c>
      <c r="H104" s="748">
        <f t="shared" si="22"/>
        <v>10.846</v>
      </c>
      <c r="I104" s="748">
        <f t="shared" si="23"/>
        <v>19.135000000000002</v>
      </c>
      <c r="J104" s="748">
        <f t="shared" si="24"/>
        <v>17.905999999999999</v>
      </c>
      <c r="K104" s="748">
        <f t="shared" si="25"/>
        <v>17.661999999999999</v>
      </c>
      <c r="L104" s="748">
        <f t="shared" si="26"/>
        <v>27.116</v>
      </c>
      <c r="M104" s="749">
        <f t="shared" si="27"/>
        <v>25.039000000000001</v>
      </c>
      <c r="N104" s="729"/>
    </row>
    <row r="105" spans="2:14" x14ac:dyDescent="0.2">
      <c r="B105" s="747" t="s">
        <v>98</v>
      </c>
      <c r="C105" s="748">
        <f t="shared" si="17"/>
        <v>27.498999999999999</v>
      </c>
      <c r="D105" s="748">
        <f t="shared" si="18"/>
        <v>20.062000000000001</v>
      </c>
      <c r="E105" s="748">
        <f t="shared" si="19"/>
        <v>17.213999999999999</v>
      </c>
      <c r="F105" s="748">
        <f t="shared" si="20"/>
        <v>16.126999999999999</v>
      </c>
      <c r="G105" s="748">
        <f t="shared" si="21"/>
        <v>8.6829999999999998</v>
      </c>
      <c r="H105" s="748">
        <f t="shared" si="22"/>
        <v>7.306</v>
      </c>
      <c r="I105" s="748">
        <f t="shared" si="23"/>
        <v>16.279</v>
      </c>
      <c r="J105" s="748">
        <f t="shared" si="24"/>
        <v>17.161999999999999</v>
      </c>
      <c r="K105" s="748">
        <f t="shared" si="25"/>
        <v>10.914</v>
      </c>
      <c r="L105" s="748">
        <f t="shared" si="26"/>
        <v>12.621</v>
      </c>
      <c r="M105" s="749">
        <f t="shared" si="27"/>
        <v>19.794</v>
      </c>
      <c r="N105" s="729"/>
    </row>
    <row r="106" spans="2:14" x14ac:dyDescent="0.2">
      <c r="B106" s="747" t="s">
        <v>99</v>
      </c>
      <c r="C106" s="748">
        <f t="shared" si="17"/>
        <v>0.73</v>
      </c>
      <c r="D106" s="748">
        <f t="shared" si="18"/>
        <v>0.63600000000000001</v>
      </c>
      <c r="E106" s="748">
        <f t="shared" si="19"/>
        <v>0.64400000000000002</v>
      </c>
      <c r="F106" s="748">
        <f t="shared" si="20"/>
        <v>9.6349999999999998</v>
      </c>
      <c r="G106" s="748">
        <f t="shared" si="21"/>
        <v>9.4E-2</v>
      </c>
      <c r="H106" s="748">
        <f t="shared" si="22"/>
        <v>9.4E-2</v>
      </c>
      <c r="I106" s="748">
        <f t="shared" si="23"/>
        <v>9.4E-2</v>
      </c>
      <c r="J106" s="748">
        <f t="shared" si="24"/>
        <v>9.4E-2</v>
      </c>
      <c r="K106" s="748">
        <f t="shared" si="25"/>
        <v>9.4E-2</v>
      </c>
      <c r="L106" s="748">
        <f t="shared" si="26"/>
        <v>0.5</v>
      </c>
      <c r="M106" s="749">
        <f t="shared" si="27"/>
        <v>0.63900000000000001</v>
      </c>
      <c r="N106" s="729"/>
    </row>
    <row r="107" spans="2:14" x14ac:dyDescent="0.2">
      <c r="B107" s="747" t="s">
        <v>100</v>
      </c>
      <c r="C107" s="748">
        <f t="shared" si="17"/>
        <v>0.35699999999999998</v>
      </c>
      <c r="D107" s="748">
        <f t="shared" si="18"/>
        <v>0.315</v>
      </c>
      <c r="E107" s="748">
        <f t="shared" si="19"/>
        <v>0.55200000000000005</v>
      </c>
      <c r="F107" s="748">
        <f t="shared" si="20"/>
        <v>0.41</v>
      </c>
      <c r="G107" s="748">
        <f t="shared" si="21"/>
        <v>0.97499999999999998</v>
      </c>
      <c r="H107" s="748">
        <f t="shared" si="22"/>
        <v>0.60499999999999998</v>
      </c>
      <c r="I107" s="748">
        <f t="shared" si="23"/>
        <v>0.82399999999999995</v>
      </c>
      <c r="J107" s="748">
        <f t="shared" si="24"/>
        <v>0.52500000000000002</v>
      </c>
      <c r="K107" s="748">
        <f t="shared" si="25"/>
        <v>1.2529999999999999</v>
      </c>
      <c r="L107" s="748">
        <f t="shared" si="26"/>
        <v>0.17799999999999999</v>
      </c>
      <c r="M107" s="749">
        <f t="shared" si="27"/>
        <v>0.56599999999999995</v>
      </c>
      <c r="N107" s="729"/>
    </row>
    <row r="108" spans="2:14" x14ac:dyDescent="0.2">
      <c r="B108" s="747" t="s">
        <v>101</v>
      </c>
      <c r="C108" s="748">
        <f t="shared" si="17"/>
        <v>0.49299999999999999</v>
      </c>
      <c r="D108" s="748">
        <f t="shared" si="18"/>
        <v>1.099</v>
      </c>
      <c r="E108" s="748">
        <f t="shared" si="19"/>
        <v>1.288</v>
      </c>
      <c r="F108" s="748">
        <f t="shared" si="20"/>
        <v>1.2789999999999999</v>
      </c>
      <c r="G108" s="748">
        <f t="shared" si="21"/>
        <v>1.075</v>
      </c>
      <c r="H108" s="748">
        <f t="shared" si="22"/>
        <v>1.393</v>
      </c>
      <c r="I108" s="748">
        <f t="shared" si="23"/>
        <v>1.419</v>
      </c>
      <c r="J108" s="748">
        <f t="shared" si="24"/>
        <v>1.51</v>
      </c>
      <c r="K108" s="748">
        <f t="shared" si="25"/>
        <v>2.1930000000000001</v>
      </c>
      <c r="L108" s="748">
        <f t="shared" si="26"/>
        <v>2.4780000000000002</v>
      </c>
      <c r="M108" s="749">
        <f t="shared" si="27"/>
        <v>2.379</v>
      </c>
      <c r="N108" s="729"/>
    </row>
    <row r="109" spans="2:14" x14ac:dyDescent="0.2">
      <c r="B109" s="747" t="s">
        <v>102</v>
      </c>
      <c r="C109" s="748">
        <f t="shared" ref="C109:C111" si="28">C92</f>
        <v>4.7050000000000001</v>
      </c>
      <c r="D109" s="748">
        <f t="shared" ref="D109:D111" si="29">E92</f>
        <v>3.4910000000000001</v>
      </c>
      <c r="E109" s="748">
        <f t="shared" ref="E109:E111" si="30">G92</f>
        <v>5.2960000000000003</v>
      </c>
      <c r="F109" s="748">
        <f t="shared" ref="F109:F111" si="31">I92</f>
        <v>2.2570000000000001</v>
      </c>
      <c r="G109" s="748">
        <f t="shared" ref="G109:G111" si="32">K92</f>
        <v>3.3069999999999999</v>
      </c>
      <c r="H109" s="748">
        <f t="shared" ref="H109:H111" si="33">M92</f>
        <v>1.1579999999999999</v>
      </c>
      <c r="I109" s="748">
        <f t="shared" ref="I109:I111" si="34">O92</f>
        <v>1.681</v>
      </c>
      <c r="J109" s="748">
        <f t="shared" ref="J109:J111" si="35">Q92</f>
        <v>2.887</v>
      </c>
      <c r="K109" s="748">
        <f t="shared" ref="K109:K111" si="36">S92</f>
        <v>1.355</v>
      </c>
      <c r="L109" s="748">
        <f t="shared" ref="L109:L111" si="37">U92</f>
        <v>1.847</v>
      </c>
      <c r="M109" s="749">
        <f t="shared" ref="M109:M111" si="38">W92</f>
        <v>2.7869999999999999</v>
      </c>
      <c r="N109" s="729"/>
    </row>
    <row r="110" spans="2:14" x14ac:dyDescent="0.2">
      <c r="B110" s="747" t="s">
        <v>103</v>
      </c>
      <c r="C110" s="748">
        <f t="shared" si="28"/>
        <v>0.39700000000000002</v>
      </c>
      <c r="D110" s="748">
        <f t="shared" si="29"/>
        <v>0.39400000000000002</v>
      </c>
      <c r="E110" s="748">
        <f t="shared" si="30"/>
        <v>0.40600000000000003</v>
      </c>
      <c r="F110" s="748">
        <f t="shared" si="31"/>
        <v>0.65800000000000003</v>
      </c>
      <c r="G110" s="748">
        <f t="shared" si="32"/>
        <v>1.02</v>
      </c>
      <c r="H110" s="748">
        <f t="shared" si="33"/>
        <v>1.171</v>
      </c>
      <c r="I110" s="748">
        <f t="shared" si="34"/>
        <v>1.171</v>
      </c>
      <c r="J110" s="748">
        <f t="shared" si="35"/>
        <v>1.171</v>
      </c>
      <c r="K110" s="748">
        <f t="shared" si="36"/>
        <v>1.171</v>
      </c>
      <c r="L110" s="748">
        <f t="shared" si="37"/>
        <v>2.9079999999999999</v>
      </c>
      <c r="M110" s="749">
        <f t="shared" si="38"/>
        <v>1.4570000000000001</v>
      </c>
      <c r="N110" s="729"/>
    </row>
    <row r="111" spans="2:14" ht="13.5" thickBot="1" x14ac:dyDescent="0.25">
      <c r="B111" s="750" t="s">
        <v>104</v>
      </c>
      <c r="C111" s="751">
        <f t="shared" si="28"/>
        <v>11.89</v>
      </c>
      <c r="D111" s="751">
        <f t="shared" si="29"/>
        <v>7.6479999999999997</v>
      </c>
      <c r="E111" s="751">
        <f t="shared" si="30"/>
        <v>8.49</v>
      </c>
      <c r="F111" s="751">
        <f t="shared" si="31"/>
        <v>6.4059999999999997</v>
      </c>
      <c r="G111" s="751">
        <f t="shared" si="32"/>
        <v>10.436</v>
      </c>
      <c r="H111" s="751">
        <f t="shared" si="33"/>
        <v>9.8529999999999998</v>
      </c>
      <c r="I111" s="751">
        <f t="shared" si="34"/>
        <v>17.405000000000001</v>
      </c>
      <c r="J111" s="751">
        <f t="shared" si="35"/>
        <v>11.228</v>
      </c>
      <c r="K111" s="751">
        <f t="shared" si="36"/>
        <v>15.417999999999999</v>
      </c>
      <c r="L111" s="751">
        <f t="shared" si="37"/>
        <v>7.2439999999999998</v>
      </c>
      <c r="M111" s="752">
        <f t="shared" si="38"/>
        <v>13.946</v>
      </c>
      <c r="N111" s="729"/>
    </row>
    <row r="114" spans="2:14" x14ac:dyDescent="0.2">
      <c r="B114" s="790" t="s">
        <v>746</v>
      </c>
      <c r="C114" s="722" t="s">
        <v>332</v>
      </c>
      <c r="D114" s="722" t="s">
        <v>223</v>
      </c>
      <c r="E114" s="722" t="s">
        <v>226</v>
      </c>
      <c r="F114" s="722" t="s">
        <v>227</v>
      </c>
      <c r="G114" s="722" t="s">
        <v>228</v>
      </c>
      <c r="H114" s="722" t="s">
        <v>229</v>
      </c>
      <c r="I114" s="722" t="s">
        <v>333</v>
      </c>
      <c r="J114" s="722" t="s">
        <v>334</v>
      </c>
      <c r="K114" s="722" t="s">
        <v>232</v>
      </c>
      <c r="L114" s="722" t="s">
        <v>233</v>
      </c>
      <c r="M114" s="722" t="s">
        <v>234</v>
      </c>
      <c r="N114" s="741"/>
    </row>
    <row r="115" spans="2:14" x14ac:dyDescent="0.2">
      <c r="B115" s="791"/>
      <c r="C115" s="721" t="s">
        <v>485</v>
      </c>
      <c r="D115" s="721" t="s">
        <v>485</v>
      </c>
      <c r="E115" s="721" t="s">
        <v>485</v>
      </c>
      <c r="F115" s="721" t="s">
        <v>485</v>
      </c>
      <c r="G115" s="721" t="s">
        <v>485</v>
      </c>
      <c r="H115" s="721" t="s">
        <v>485</v>
      </c>
      <c r="I115" s="721" t="s">
        <v>485</v>
      </c>
      <c r="J115" s="721" t="s">
        <v>485</v>
      </c>
      <c r="K115" s="721" t="s">
        <v>485</v>
      </c>
      <c r="L115" s="721" t="s">
        <v>485</v>
      </c>
      <c r="M115" s="723" t="s">
        <v>485</v>
      </c>
      <c r="N115" s="742"/>
    </row>
    <row r="116" spans="2:14" ht="41.25" thickBot="1" x14ac:dyDescent="0.25">
      <c r="B116" s="792"/>
      <c r="C116" s="724" t="s">
        <v>326</v>
      </c>
      <c r="D116" s="724" t="s">
        <v>326</v>
      </c>
      <c r="E116" s="724" t="s">
        <v>326</v>
      </c>
      <c r="F116" s="724" t="s">
        <v>326</v>
      </c>
      <c r="G116" s="724" t="s">
        <v>326</v>
      </c>
      <c r="H116" s="724" t="s">
        <v>326</v>
      </c>
      <c r="I116" s="724" t="s">
        <v>326</v>
      </c>
      <c r="J116" s="724" t="s">
        <v>326</v>
      </c>
      <c r="K116" s="724" t="s">
        <v>326</v>
      </c>
      <c r="L116" s="724" t="s">
        <v>326</v>
      </c>
      <c r="M116" s="724" t="s">
        <v>326</v>
      </c>
      <c r="N116" s="743"/>
    </row>
    <row r="117" spans="2:14" ht="25.5" x14ac:dyDescent="0.2">
      <c r="B117" s="757" t="s">
        <v>105</v>
      </c>
      <c r="C117" s="758">
        <f t="shared" ref="C117:C128" si="39">SUM(C66,C83)</f>
        <v>316.392</v>
      </c>
      <c r="D117" s="758">
        <f t="shared" ref="D117:D128" si="40">SUM(D66,E83)</f>
        <v>233.22</v>
      </c>
      <c r="E117" s="758">
        <f t="shared" ref="E117:E128" si="41">SUM(E66,G83)</f>
        <v>136.321</v>
      </c>
      <c r="F117" s="758">
        <f t="shared" ref="F117:F128" si="42">SUM(F66,I83)</f>
        <v>100.10900000000001</v>
      </c>
      <c r="G117" s="758">
        <f t="shared" ref="G117:G128" si="43">SUM(G66,K83)</f>
        <v>106.274</v>
      </c>
      <c r="H117" s="758">
        <f t="shared" ref="H117:H128" si="44">SUM(H66,M83)</f>
        <v>91.842999999999989</v>
      </c>
      <c r="I117" s="758">
        <f t="shared" ref="I117:I128" si="45">SUM(I66,O83)</f>
        <v>138.32400000000001</v>
      </c>
      <c r="J117" s="758">
        <f t="shared" ref="J117:J128" si="46">SUM(J66,Q83)</f>
        <v>115.71700000000001</v>
      </c>
      <c r="K117" s="758">
        <f t="shared" ref="K117:K128" si="47">SUM(K66,S83)</f>
        <v>148.548</v>
      </c>
      <c r="L117" s="758">
        <f t="shared" ref="L117:L128" si="48">SUM(L66,U83)</f>
        <v>132.68099999999998</v>
      </c>
      <c r="M117" s="759">
        <f t="shared" ref="M117:M128" si="49">SUM(M66,W83)</f>
        <v>156.91300000000001</v>
      </c>
      <c r="N117" s="726"/>
    </row>
    <row r="118" spans="2:14" x14ac:dyDescent="0.2">
      <c r="B118" s="747" t="s">
        <v>94</v>
      </c>
      <c r="C118" s="748">
        <f t="shared" si="39"/>
        <v>23.209999999999997</v>
      </c>
      <c r="D118" s="748">
        <f t="shared" si="40"/>
        <v>33.698999999999998</v>
      </c>
      <c r="E118" s="748">
        <f t="shared" si="41"/>
        <v>20.105999999999998</v>
      </c>
      <c r="F118" s="748">
        <f t="shared" si="42"/>
        <v>21.298000000000002</v>
      </c>
      <c r="G118" s="748">
        <f t="shared" si="43"/>
        <v>30.995999999999999</v>
      </c>
      <c r="H118" s="748">
        <f t="shared" si="44"/>
        <v>9.1180000000000003</v>
      </c>
      <c r="I118" s="748">
        <f t="shared" si="45"/>
        <v>12.21</v>
      </c>
      <c r="J118" s="748">
        <f t="shared" si="46"/>
        <v>22.634</v>
      </c>
      <c r="K118" s="748">
        <f t="shared" si="47"/>
        <v>11.216000000000001</v>
      </c>
      <c r="L118" s="748">
        <f t="shared" si="48"/>
        <v>17.347999999999999</v>
      </c>
      <c r="M118" s="749">
        <f t="shared" si="49"/>
        <v>20.928000000000001</v>
      </c>
      <c r="N118" s="729"/>
    </row>
    <row r="119" spans="2:14" x14ac:dyDescent="0.2">
      <c r="B119" s="747" t="s">
        <v>95</v>
      </c>
      <c r="C119" s="748">
        <f t="shared" si="39"/>
        <v>40.97</v>
      </c>
      <c r="D119" s="748">
        <f t="shared" si="40"/>
        <v>11.667</v>
      </c>
      <c r="E119" s="748">
        <f t="shared" si="41"/>
        <v>32.323</v>
      </c>
      <c r="F119" s="748">
        <f t="shared" si="42"/>
        <v>12.02</v>
      </c>
      <c r="G119" s="748">
        <f t="shared" si="43"/>
        <v>17.068999999999999</v>
      </c>
      <c r="H119" s="748">
        <f t="shared" si="44"/>
        <v>20.234999999999999</v>
      </c>
      <c r="I119" s="748">
        <f t="shared" si="45"/>
        <v>37.242999999999995</v>
      </c>
      <c r="J119" s="748">
        <f t="shared" si="46"/>
        <v>9.6110000000000007</v>
      </c>
      <c r="K119" s="748">
        <f t="shared" si="47"/>
        <v>44.04</v>
      </c>
      <c r="L119" s="748">
        <f t="shared" si="48"/>
        <v>11.052</v>
      </c>
      <c r="M119" s="749">
        <f t="shared" si="49"/>
        <v>7.484</v>
      </c>
      <c r="N119" s="729"/>
    </row>
    <row r="120" spans="2:14" x14ac:dyDescent="0.2">
      <c r="B120" s="747" t="s">
        <v>96</v>
      </c>
      <c r="C120" s="748">
        <f t="shared" si="39"/>
        <v>53.417999999999999</v>
      </c>
      <c r="D120" s="748">
        <f t="shared" si="40"/>
        <v>43.703000000000003</v>
      </c>
      <c r="E120" s="748">
        <f t="shared" si="41"/>
        <v>13.755999999999998</v>
      </c>
      <c r="F120" s="748">
        <f t="shared" si="42"/>
        <v>9.5500000000000007</v>
      </c>
      <c r="G120" s="748">
        <f t="shared" si="43"/>
        <v>9.4760000000000009</v>
      </c>
      <c r="H120" s="748">
        <f t="shared" si="44"/>
        <v>11.423999999999999</v>
      </c>
      <c r="I120" s="748">
        <f t="shared" si="45"/>
        <v>19.917000000000002</v>
      </c>
      <c r="J120" s="748">
        <f t="shared" si="46"/>
        <v>18.510999999999999</v>
      </c>
      <c r="K120" s="748">
        <f t="shared" si="47"/>
        <v>18.407999999999998</v>
      </c>
      <c r="L120" s="748">
        <f t="shared" si="48"/>
        <v>27.797999999999998</v>
      </c>
      <c r="M120" s="749">
        <f t="shared" si="49"/>
        <v>25.793000000000003</v>
      </c>
      <c r="N120" s="729"/>
    </row>
    <row r="121" spans="2:14" x14ac:dyDescent="0.2">
      <c r="B121" s="747" t="s">
        <v>97</v>
      </c>
      <c r="C121" s="748">
        <f t="shared" si="39"/>
        <v>53.251000000000005</v>
      </c>
      <c r="D121" s="748">
        <f t="shared" si="40"/>
        <v>43.182000000000002</v>
      </c>
      <c r="E121" s="748">
        <f t="shared" si="41"/>
        <v>13.280999999999999</v>
      </c>
      <c r="F121" s="748">
        <f t="shared" si="42"/>
        <v>9.2990000000000013</v>
      </c>
      <c r="G121" s="748">
        <f t="shared" si="43"/>
        <v>8.9969999999999999</v>
      </c>
      <c r="H121" s="748">
        <f t="shared" si="44"/>
        <v>11.013999999999999</v>
      </c>
      <c r="I121" s="748">
        <f t="shared" si="45"/>
        <v>19.522000000000002</v>
      </c>
      <c r="J121" s="748">
        <f t="shared" si="46"/>
        <v>18.146999999999998</v>
      </c>
      <c r="K121" s="748">
        <f t="shared" si="47"/>
        <v>18.010999999999999</v>
      </c>
      <c r="L121" s="748">
        <f t="shared" si="48"/>
        <v>27.411999999999999</v>
      </c>
      <c r="M121" s="749">
        <f t="shared" si="49"/>
        <v>25.384</v>
      </c>
      <c r="N121" s="729"/>
    </row>
    <row r="122" spans="2:14" x14ac:dyDescent="0.2">
      <c r="B122" s="747" t="s">
        <v>98</v>
      </c>
      <c r="C122" s="748">
        <f t="shared" si="39"/>
        <v>28.103999999999999</v>
      </c>
      <c r="D122" s="748">
        <f t="shared" si="40"/>
        <v>20.609000000000002</v>
      </c>
      <c r="E122" s="748">
        <f t="shared" si="41"/>
        <v>17.952999999999999</v>
      </c>
      <c r="F122" s="748">
        <f t="shared" si="42"/>
        <v>16.646999999999998</v>
      </c>
      <c r="G122" s="748">
        <f t="shared" si="43"/>
        <v>9.4480000000000004</v>
      </c>
      <c r="H122" s="748">
        <f t="shared" si="44"/>
        <v>8.6470000000000002</v>
      </c>
      <c r="I122" s="748">
        <f t="shared" si="45"/>
        <v>17.79</v>
      </c>
      <c r="J122" s="748">
        <f t="shared" si="46"/>
        <v>18.353999999999999</v>
      </c>
      <c r="K122" s="748">
        <f t="shared" si="47"/>
        <v>12.016</v>
      </c>
      <c r="L122" s="748">
        <f t="shared" si="48"/>
        <v>15.896000000000001</v>
      </c>
      <c r="M122" s="749">
        <f t="shared" si="49"/>
        <v>21.199000000000002</v>
      </c>
      <c r="N122" s="729"/>
    </row>
    <row r="123" spans="2:14" x14ac:dyDescent="0.2">
      <c r="B123" s="747" t="s">
        <v>99</v>
      </c>
      <c r="C123" s="748">
        <f t="shared" si="39"/>
        <v>0.752</v>
      </c>
      <c r="D123" s="748">
        <f t="shared" si="40"/>
        <v>0.65700000000000003</v>
      </c>
      <c r="E123" s="748">
        <f t="shared" si="41"/>
        <v>0.66900000000000004</v>
      </c>
      <c r="F123" s="748">
        <f t="shared" si="42"/>
        <v>9.6560000000000006</v>
      </c>
      <c r="G123" s="748">
        <f t="shared" si="43"/>
        <v>0.11599999999999999</v>
      </c>
      <c r="H123" s="748">
        <f t="shared" si="44"/>
        <v>0.125</v>
      </c>
      <c r="I123" s="748">
        <f t="shared" si="45"/>
        <v>0.121</v>
      </c>
      <c r="J123" s="748">
        <f t="shared" si="46"/>
        <v>0.114</v>
      </c>
      <c r="K123" s="748">
        <f t="shared" si="47"/>
        <v>0.111</v>
      </c>
      <c r="L123" s="748">
        <f t="shared" si="48"/>
        <v>0.5</v>
      </c>
      <c r="M123" s="749">
        <f t="shared" si="49"/>
        <v>0.65300000000000002</v>
      </c>
      <c r="N123" s="729"/>
    </row>
    <row r="124" spans="2:14" x14ac:dyDescent="0.2">
      <c r="B124" s="747" t="s">
        <v>100</v>
      </c>
      <c r="C124" s="748">
        <f t="shared" si="39"/>
        <v>0.35699999999999998</v>
      </c>
      <c r="D124" s="748">
        <f t="shared" si="40"/>
        <v>0.315</v>
      </c>
      <c r="E124" s="748">
        <f t="shared" si="41"/>
        <v>0.55200000000000005</v>
      </c>
      <c r="F124" s="748">
        <f t="shared" si="42"/>
        <v>0.41</v>
      </c>
      <c r="G124" s="748">
        <f t="shared" si="43"/>
        <v>0.97499999999999998</v>
      </c>
      <c r="H124" s="748">
        <f t="shared" si="44"/>
        <v>0.60499999999999998</v>
      </c>
      <c r="I124" s="748">
        <f t="shared" si="45"/>
        <v>0.82399999999999995</v>
      </c>
      <c r="J124" s="748">
        <f t="shared" si="46"/>
        <v>0.52500000000000002</v>
      </c>
      <c r="K124" s="748">
        <f t="shared" si="47"/>
        <v>1.2529999999999999</v>
      </c>
      <c r="L124" s="748">
        <f t="shared" si="48"/>
        <v>0.17799999999999999</v>
      </c>
      <c r="M124" s="749">
        <f t="shared" si="49"/>
        <v>0.56599999999999995</v>
      </c>
      <c r="N124" s="729"/>
    </row>
    <row r="125" spans="2:14" x14ac:dyDescent="0.2">
      <c r="B125" s="747" t="s">
        <v>101</v>
      </c>
      <c r="C125" s="748">
        <f t="shared" si="39"/>
        <v>0.49299999999999999</v>
      </c>
      <c r="D125" s="748">
        <f t="shared" si="40"/>
        <v>1.099</v>
      </c>
      <c r="E125" s="748">
        <f t="shared" si="41"/>
        <v>1.288</v>
      </c>
      <c r="F125" s="748">
        <f t="shared" si="42"/>
        <v>1.2789999999999999</v>
      </c>
      <c r="G125" s="748">
        <f t="shared" si="43"/>
        <v>1.075</v>
      </c>
      <c r="H125" s="748">
        <f t="shared" si="44"/>
        <v>1.393</v>
      </c>
      <c r="I125" s="748">
        <f t="shared" si="45"/>
        <v>1.419</v>
      </c>
      <c r="J125" s="748">
        <f t="shared" si="46"/>
        <v>1.51</v>
      </c>
      <c r="K125" s="748">
        <f t="shared" si="47"/>
        <v>2.1930000000000001</v>
      </c>
      <c r="L125" s="748">
        <f t="shared" si="48"/>
        <v>2.4780000000000002</v>
      </c>
      <c r="M125" s="749">
        <f t="shared" si="49"/>
        <v>2.379</v>
      </c>
      <c r="N125" s="729"/>
    </row>
    <row r="126" spans="2:14" x14ac:dyDescent="0.2">
      <c r="B126" s="747" t="s">
        <v>102</v>
      </c>
      <c r="C126" s="748">
        <f t="shared" si="39"/>
        <v>4.7169999999999996</v>
      </c>
      <c r="D126" s="748">
        <f t="shared" si="40"/>
        <v>3.5100000000000002</v>
      </c>
      <c r="E126" s="748">
        <f t="shared" si="41"/>
        <v>5.3210000000000006</v>
      </c>
      <c r="F126" s="748">
        <f t="shared" si="42"/>
        <v>2.2869999999999999</v>
      </c>
      <c r="G126" s="748">
        <f t="shared" si="43"/>
        <v>3.3439999999999999</v>
      </c>
      <c r="H126" s="748">
        <f t="shared" si="44"/>
        <v>1.2</v>
      </c>
      <c r="I126" s="748">
        <f t="shared" si="45"/>
        <v>1.714</v>
      </c>
      <c r="J126" s="748">
        <f t="shared" si="46"/>
        <v>2.996</v>
      </c>
      <c r="K126" s="748">
        <f t="shared" si="47"/>
        <v>1.3659999999999999</v>
      </c>
      <c r="L126" s="748">
        <f t="shared" si="48"/>
        <v>1.8919999999999999</v>
      </c>
      <c r="M126" s="749">
        <f t="shared" si="49"/>
        <v>2.8069999999999999</v>
      </c>
      <c r="N126" s="729"/>
    </row>
    <row r="127" spans="2:14" x14ac:dyDescent="0.2">
      <c r="B127" s="747" t="s">
        <v>103</v>
      </c>
      <c r="C127" s="748">
        <f t="shared" si="39"/>
        <v>0.39700000000000002</v>
      </c>
      <c r="D127" s="748">
        <f t="shared" si="40"/>
        <v>0.39400000000000002</v>
      </c>
      <c r="E127" s="748">
        <f t="shared" si="41"/>
        <v>0.40600000000000003</v>
      </c>
      <c r="F127" s="748">
        <f t="shared" si="42"/>
        <v>0.65800000000000003</v>
      </c>
      <c r="G127" s="748">
        <f t="shared" si="43"/>
        <v>1.024</v>
      </c>
      <c r="H127" s="748">
        <f t="shared" si="44"/>
        <v>1.175</v>
      </c>
      <c r="I127" s="748">
        <f t="shared" si="45"/>
        <v>1.175</v>
      </c>
      <c r="J127" s="748">
        <f t="shared" si="46"/>
        <v>1.175</v>
      </c>
      <c r="K127" s="748">
        <f t="shared" si="47"/>
        <v>1.175</v>
      </c>
      <c r="L127" s="748">
        <f t="shared" si="48"/>
        <v>2.9119999999999999</v>
      </c>
      <c r="M127" s="749">
        <f t="shared" si="49"/>
        <v>1.4610000000000001</v>
      </c>
      <c r="N127" s="729"/>
    </row>
    <row r="128" spans="2:14" ht="13.5" thickBot="1" x14ac:dyDescent="0.25">
      <c r="B128" s="750" t="s">
        <v>104</v>
      </c>
      <c r="C128" s="751">
        <f t="shared" si="39"/>
        <v>12.549000000000001</v>
      </c>
      <c r="D128" s="751">
        <f t="shared" si="40"/>
        <v>8.0730000000000004</v>
      </c>
      <c r="E128" s="751">
        <f t="shared" si="41"/>
        <v>9.3659999999999997</v>
      </c>
      <c r="F128" s="751">
        <f t="shared" si="42"/>
        <v>6.9859999999999998</v>
      </c>
      <c r="G128" s="751">
        <f t="shared" si="43"/>
        <v>11.214</v>
      </c>
      <c r="H128" s="751">
        <f t="shared" si="44"/>
        <v>10.285</v>
      </c>
      <c r="I128" s="751">
        <f t="shared" si="45"/>
        <v>18.115000000000002</v>
      </c>
      <c r="J128" s="751">
        <f t="shared" si="46"/>
        <v>11.827999999999999</v>
      </c>
      <c r="K128" s="751">
        <f t="shared" si="47"/>
        <v>16.393999999999998</v>
      </c>
      <c r="L128" s="751">
        <f t="shared" si="48"/>
        <v>8.8140000000000001</v>
      </c>
      <c r="M128" s="752">
        <f t="shared" si="49"/>
        <v>14.525</v>
      </c>
      <c r="N128" s="729"/>
    </row>
    <row r="130" spans="1:13" x14ac:dyDescent="0.2">
      <c r="A130" s="275"/>
    </row>
    <row r="131" spans="1:13" x14ac:dyDescent="0.2">
      <c r="B131" s="790" t="s">
        <v>746</v>
      </c>
      <c r="C131" s="722" t="s">
        <v>332</v>
      </c>
      <c r="D131" s="722" t="s">
        <v>223</v>
      </c>
      <c r="E131" s="722" t="s">
        <v>226</v>
      </c>
      <c r="F131" s="722" t="s">
        <v>227</v>
      </c>
      <c r="G131" s="722" t="s">
        <v>228</v>
      </c>
      <c r="H131" s="722" t="s">
        <v>229</v>
      </c>
      <c r="I131" s="722" t="s">
        <v>333</v>
      </c>
      <c r="J131" s="722" t="s">
        <v>334</v>
      </c>
      <c r="K131" s="722" t="s">
        <v>232</v>
      </c>
      <c r="L131" s="722" t="s">
        <v>233</v>
      </c>
      <c r="M131" s="744" t="s">
        <v>234</v>
      </c>
    </row>
    <row r="132" spans="1:13" x14ac:dyDescent="0.2">
      <c r="B132" s="791"/>
      <c r="C132" s="721" t="s">
        <v>78</v>
      </c>
      <c r="D132" s="721" t="s">
        <v>78</v>
      </c>
      <c r="E132" s="721" t="s">
        <v>78</v>
      </c>
      <c r="F132" s="721" t="s">
        <v>78</v>
      </c>
      <c r="G132" s="721" t="s">
        <v>78</v>
      </c>
      <c r="H132" s="721" t="s">
        <v>78</v>
      </c>
      <c r="I132" s="721" t="s">
        <v>78</v>
      </c>
      <c r="J132" s="721" t="s">
        <v>78</v>
      </c>
      <c r="K132" s="721" t="s">
        <v>78</v>
      </c>
      <c r="L132" s="721" t="s">
        <v>78</v>
      </c>
      <c r="M132" s="745" t="s">
        <v>78</v>
      </c>
    </row>
    <row r="133" spans="1:13" ht="41.25" thickBot="1" x14ac:dyDescent="0.25">
      <c r="B133" s="792"/>
      <c r="C133" s="724" t="s">
        <v>326</v>
      </c>
      <c r="D133" s="724" t="s">
        <v>326</v>
      </c>
      <c r="E133" s="724" t="s">
        <v>326</v>
      </c>
      <c r="F133" s="724" t="s">
        <v>326</v>
      </c>
      <c r="G133" s="724" t="s">
        <v>326</v>
      </c>
      <c r="H133" s="724" t="s">
        <v>326</v>
      </c>
      <c r="I133" s="724" t="s">
        <v>326</v>
      </c>
      <c r="J133" s="724" t="s">
        <v>326</v>
      </c>
      <c r="K133" s="724" t="s">
        <v>326</v>
      </c>
      <c r="L133" s="724" t="s">
        <v>326</v>
      </c>
      <c r="M133" s="746" t="s">
        <v>326</v>
      </c>
    </row>
    <row r="134" spans="1:13" x14ac:dyDescent="0.2">
      <c r="B134" s="760" t="s">
        <v>215</v>
      </c>
      <c r="C134" s="729">
        <v>1.274</v>
      </c>
      <c r="D134" s="729">
        <v>0.94599999999999995</v>
      </c>
      <c r="E134" s="729">
        <v>1.1439999999999999</v>
      </c>
      <c r="F134" s="729">
        <v>0.88900000000000001</v>
      </c>
      <c r="G134" s="729">
        <v>1.1379999999999999</v>
      </c>
      <c r="H134" s="729">
        <v>1.2390000000000001</v>
      </c>
      <c r="I134" s="729">
        <v>1.5509999999999999</v>
      </c>
      <c r="J134" s="729">
        <v>1.7</v>
      </c>
      <c r="K134" s="729">
        <v>1.7589999999999999</v>
      </c>
      <c r="L134" s="729">
        <v>3.2429999999999999</v>
      </c>
      <c r="M134" s="730">
        <v>1.615</v>
      </c>
    </row>
    <row r="135" spans="1:13" x14ac:dyDescent="0.2">
      <c r="B135" s="728" t="s">
        <v>216</v>
      </c>
      <c r="C135" s="729">
        <v>0.25700000000000001</v>
      </c>
      <c r="D135" s="729">
        <v>0.21099999999999999</v>
      </c>
      <c r="E135" s="729">
        <v>0.247</v>
      </c>
      <c r="F135" s="729">
        <v>0.159</v>
      </c>
      <c r="G135" s="729">
        <v>0.25700000000000001</v>
      </c>
      <c r="H135" s="729">
        <v>0.34200000000000003</v>
      </c>
      <c r="I135" s="729">
        <v>0.34200000000000003</v>
      </c>
      <c r="J135" s="729">
        <v>0.3</v>
      </c>
      <c r="K135" s="729">
        <v>0.33700000000000002</v>
      </c>
      <c r="L135" s="729">
        <v>0.90800000000000003</v>
      </c>
      <c r="M135" s="730">
        <v>0.35399999999999998</v>
      </c>
    </row>
    <row r="136" spans="1:13" x14ac:dyDescent="0.2">
      <c r="B136" s="728" t="s">
        <v>217</v>
      </c>
      <c r="C136" s="729">
        <v>0.24</v>
      </c>
      <c r="D136" s="729">
        <v>0.223</v>
      </c>
      <c r="E136" s="729">
        <v>0.247</v>
      </c>
      <c r="F136" s="729">
        <v>0.151</v>
      </c>
      <c r="G136" s="729">
        <v>0.25900000000000001</v>
      </c>
      <c r="H136" s="729">
        <v>0.34100000000000003</v>
      </c>
      <c r="I136" s="729">
        <v>0.33500000000000002</v>
      </c>
      <c r="J136" s="729">
        <v>0.28699999999999998</v>
      </c>
      <c r="K136" s="729">
        <v>0.32100000000000001</v>
      </c>
      <c r="L136" s="729">
        <v>0.83199999999999996</v>
      </c>
      <c r="M136" s="730">
        <v>0.35</v>
      </c>
    </row>
    <row r="137" spans="1:13" x14ac:dyDescent="0.2">
      <c r="B137" s="728" t="s">
        <v>218</v>
      </c>
      <c r="C137" s="729">
        <v>0.63300000000000001</v>
      </c>
      <c r="D137" s="729">
        <v>0.66500000000000004</v>
      </c>
      <c r="E137" s="729">
        <v>0.81499999999999995</v>
      </c>
      <c r="F137" s="729">
        <v>0.47599999999999998</v>
      </c>
      <c r="G137" s="729">
        <v>0.80400000000000005</v>
      </c>
      <c r="H137" s="729">
        <v>0.82399999999999995</v>
      </c>
      <c r="I137" s="729">
        <v>0.95699999999999996</v>
      </c>
      <c r="J137" s="729">
        <v>0.76800000000000002</v>
      </c>
      <c r="K137" s="729">
        <v>0.871</v>
      </c>
      <c r="L137" s="729">
        <v>1.9259999999999999</v>
      </c>
      <c r="M137" s="730">
        <v>0.98599999999999999</v>
      </c>
    </row>
    <row r="138" spans="1:13" x14ac:dyDescent="0.2">
      <c r="B138" s="728" t="s">
        <v>219</v>
      </c>
      <c r="C138" s="729">
        <v>0.58599999999999997</v>
      </c>
      <c r="D138" s="729">
        <v>0.63100000000000001</v>
      </c>
      <c r="E138" s="729">
        <v>0.86799999999999999</v>
      </c>
      <c r="F138" s="729">
        <v>0.49</v>
      </c>
      <c r="G138" s="729">
        <v>0.876</v>
      </c>
      <c r="H138" s="729">
        <v>0.63</v>
      </c>
      <c r="I138" s="729">
        <v>1.0069999999999999</v>
      </c>
      <c r="J138" s="729">
        <v>0.67700000000000005</v>
      </c>
      <c r="K138" s="729">
        <v>0.879</v>
      </c>
      <c r="L138" s="729">
        <v>1.3029999999999999</v>
      </c>
      <c r="M138" s="730">
        <v>0.94899999999999995</v>
      </c>
    </row>
    <row r="139" spans="1:13" x14ac:dyDescent="0.2">
      <c r="B139" s="728" t="s">
        <v>220</v>
      </c>
      <c r="C139" s="729">
        <v>0.24399999999999999</v>
      </c>
      <c r="D139" s="729">
        <v>0.23499999999999999</v>
      </c>
      <c r="E139" s="729">
        <v>0.34899999999999998</v>
      </c>
      <c r="F139" s="729">
        <v>0.16900000000000001</v>
      </c>
      <c r="G139" s="729">
        <v>0.36099999999999999</v>
      </c>
      <c r="H139" s="729">
        <v>0.23799999999999999</v>
      </c>
      <c r="I139" s="729">
        <v>0.39500000000000002</v>
      </c>
      <c r="J139" s="729">
        <v>0.25</v>
      </c>
      <c r="K139" s="729">
        <v>0.42099999999999999</v>
      </c>
      <c r="L139" s="729">
        <v>0.41899999999999998</v>
      </c>
      <c r="M139" s="730">
        <v>0.44400000000000001</v>
      </c>
    </row>
    <row r="140" spans="1:13" x14ac:dyDescent="0.2">
      <c r="B140" s="728" t="s">
        <v>221</v>
      </c>
      <c r="C140" s="729">
        <v>0.114</v>
      </c>
      <c r="D140" s="729">
        <v>0.106</v>
      </c>
      <c r="E140" s="729">
        <v>0.17</v>
      </c>
      <c r="F140" s="729">
        <v>7.6999999999999999E-2</v>
      </c>
      <c r="G140" s="729">
        <v>0.16700000000000001</v>
      </c>
      <c r="H140" s="729">
        <v>0.106</v>
      </c>
      <c r="I140" s="729">
        <v>0.17199999999999999</v>
      </c>
      <c r="J140" s="729">
        <v>0.106</v>
      </c>
      <c r="K140" s="729">
        <v>0.20200000000000001</v>
      </c>
      <c r="L140" s="729">
        <v>0.17499999999999999</v>
      </c>
      <c r="M140" s="730">
        <v>0.219</v>
      </c>
    </row>
    <row r="141" spans="1:13" x14ac:dyDescent="0.2">
      <c r="B141" s="728" t="s">
        <v>222</v>
      </c>
      <c r="C141" s="729">
        <v>0.104</v>
      </c>
      <c r="D141" s="729">
        <v>6.7000000000000004E-2</v>
      </c>
      <c r="E141" s="729">
        <v>0.187</v>
      </c>
      <c r="F141" s="729">
        <v>0.08</v>
      </c>
      <c r="G141" s="729">
        <v>0.183</v>
      </c>
      <c r="H141" s="729">
        <v>9.9000000000000005E-2</v>
      </c>
      <c r="I141" s="729">
        <v>0.19900000000000001</v>
      </c>
      <c r="J141" s="729">
        <v>9.4E-2</v>
      </c>
      <c r="K141" s="729">
        <v>0.25800000000000001</v>
      </c>
      <c r="L141" s="729">
        <v>0.154</v>
      </c>
      <c r="M141" s="730">
        <v>0.27</v>
      </c>
    </row>
    <row r="142" spans="1:13" ht="13.5" thickBot="1" x14ac:dyDescent="0.25">
      <c r="B142" s="766" t="s">
        <v>80</v>
      </c>
      <c r="C142" s="767">
        <v>3.4529999999999998</v>
      </c>
      <c r="D142" s="767">
        <v>3.085</v>
      </c>
      <c r="E142" s="767">
        <v>4.0259999999999998</v>
      </c>
      <c r="F142" s="767">
        <v>2.492</v>
      </c>
      <c r="G142" s="767">
        <v>4.0460000000000003</v>
      </c>
      <c r="H142" s="767">
        <v>3.82</v>
      </c>
      <c r="I142" s="767">
        <v>4.96</v>
      </c>
      <c r="J142" s="767">
        <v>4.1829999999999998</v>
      </c>
      <c r="K142" s="767">
        <v>5.048</v>
      </c>
      <c r="L142" s="767">
        <v>8.9589999999999996</v>
      </c>
      <c r="M142" s="770">
        <v>5.1870000000000003</v>
      </c>
    </row>
    <row r="145" spans="2:24" x14ac:dyDescent="0.2">
      <c r="B145" s="790" t="s">
        <v>746</v>
      </c>
      <c r="C145" s="793" t="s">
        <v>332</v>
      </c>
      <c r="D145" s="794"/>
      <c r="E145" s="793" t="s">
        <v>223</v>
      </c>
      <c r="F145" s="794"/>
      <c r="G145" s="793" t="s">
        <v>226</v>
      </c>
      <c r="H145" s="794"/>
      <c r="I145" s="793" t="s">
        <v>227</v>
      </c>
      <c r="J145" s="794"/>
      <c r="K145" s="793" t="s">
        <v>228</v>
      </c>
      <c r="L145" s="794"/>
      <c r="M145" s="793" t="s">
        <v>229</v>
      </c>
      <c r="N145" s="794"/>
      <c r="O145" s="793" t="s">
        <v>333</v>
      </c>
      <c r="P145" s="794"/>
      <c r="Q145" s="793" t="s">
        <v>334</v>
      </c>
      <c r="R145" s="794"/>
      <c r="S145" s="793" t="s">
        <v>232</v>
      </c>
      <c r="T145" s="794"/>
      <c r="U145" s="793" t="s">
        <v>233</v>
      </c>
      <c r="V145" s="794"/>
      <c r="W145" s="793" t="s">
        <v>234</v>
      </c>
      <c r="X145" s="795"/>
    </row>
    <row r="146" spans="2:24" x14ac:dyDescent="0.2">
      <c r="B146" s="791"/>
      <c r="C146" s="796" t="s">
        <v>79</v>
      </c>
      <c r="D146" s="797"/>
      <c r="E146" s="796" t="s">
        <v>79</v>
      </c>
      <c r="F146" s="797"/>
      <c r="G146" s="796" t="s">
        <v>79</v>
      </c>
      <c r="H146" s="797"/>
      <c r="I146" s="796" t="s">
        <v>79</v>
      </c>
      <c r="J146" s="797"/>
      <c r="K146" s="796" t="s">
        <v>79</v>
      </c>
      <c r="L146" s="797"/>
      <c r="M146" s="796" t="s">
        <v>79</v>
      </c>
      <c r="N146" s="797"/>
      <c r="O146" s="796"/>
      <c r="P146" s="797"/>
      <c r="Q146" s="796"/>
      <c r="R146" s="797"/>
      <c r="S146" s="796"/>
      <c r="T146" s="797"/>
      <c r="U146" s="796"/>
      <c r="V146" s="797"/>
      <c r="W146" s="796"/>
      <c r="X146" s="798"/>
    </row>
    <row r="147" spans="2:24" ht="41.25" thickBot="1" x14ac:dyDescent="0.25">
      <c r="B147" s="792"/>
      <c r="C147" s="724" t="s">
        <v>326</v>
      </c>
      <c r="D147" s="733" t="s">
        <v>82</v>
      </c>
      <c r="E147" s="724" t="s">
        <v>326</v>
      </c>
      <c r="F147" s="734" t="s">
        <v>82</v>
      </c>
      <c r="G147" s="724" t="s">
        <v>326</v>
      </c>
      <c r="H147" s="734" t="s">
        <v>82</v>
      </c>
      <c r="I147" s="724" t="s">
        <v>326</v>
      </c>
      <c r="J147" s="734" t="s">
        <v>82</v>
      </c>
      <c r="K147" s="724" t="s">
        <v>326</v>
      </c>
      <c r="L147" s="734" t="s">
        <v>82</v>
      </c>
      <c r="M147" s="724" t="s">
        <v>326</v>
      </c>
      <c r="N147" s="734" t="s">
        <v>82</v>
      </c>
      <c r="O147" s="724" t="s">
        <v>326</v>
      </c>
      <c r="P147" s="733" t="s">
        <v>82</v>
      </c>
      <c r="Q147" s="724" t="s">
        <v>326</v>
      </c>
      <c r="R147" s="733" t="s">
        <v>82</v>
      </c>
      <c r="S147" s="724" t="s">
        <v>326</v>
      </c>
      <c r="T147" s="733" t="s">
        <v>82</v>
      </c>
      <c r="U147" s="724" t="s">
        <v>326</v>
      </c>
      <c r="V147" s="733" t="s">
        <v>82</v>
      </c>
      <c r="W147" s="724" t="s">
        <v>326</v>
      </c>
      <c r="X147" s="733" t="s">
        <v>82</v>
      </c>
    </row>
    <row r="148" spans="2:24" x14ac:dyDescent="0.2">
      <c r="B148" s="760" t="s">
        <v>215</v>
      </c>
      <c r="C148" s="726">
        <v>30.800999999999998</v>
      </c>
      <c r="D148" s="735">
        <v>10.51</v>
      </c>
      <c r="E148" s="726">
        <v>26.364000000000001</v>
      </c>
      <c r="F148" s="735">
        <v>9.85</v>
      </c>
      <c r="G148" s="726">
        <v>26.663</v>
      </c>
      <c r="H148" s="735">
        <v>10.039999999999999</v>
      </c>
      <c r="I148" s="726">
        <v>26.94</v>
      </c>
      <c r="J148" s="735">
        <v>9.56</v>
      </c>
      <c r="K148" s="726">
        <v>33.845999999999997</v>
      </c>
      <c r="L148" s="735">
        <v>8.58</v>
      </c>
      <c r="M148" s="726">
        <v>38.738</v>
      </c>
      <c r="N148" s="735">
        <v>8.59</v>
      </c>
      <c r="O148" s="726">
        <v>42.843000000000004</v>
      </c>
      <c r="P148" s="735">
        <v>7.83</v>
      </c>
      <c r="Q148" s="726">
        <v>36.829000000000001</v>
      </c>
      <c r="R148" s="735">
        <v>8.2799999999999994</v>
      </c>
      <c r="S148" s="726">
        <v>31.773</v>
      </c>
      <c r="T148" s="735">
        <v>8.61</v>
      </c>
      <c r="U148" s="726">
        <v>27.837</v>
      </c>
      <c r="V148" s="735">
        <v>8.9700000000000006</v>
      </c>
      <c r="W148" s="726">
        <v>31.116</v>
      </c>
      <c r="X148" s="736">
        <v>8.1300000000000008</v>
      </c>
    </row>
    <row r="149" spans="2:24" x14ac:dyDescent="0.2">
      <c r="B149" s="728" t="s">
        <v>216</v>
      </c>
      <c r="C149" s="729">
        <v>11.698</v>
      </c>
      <c r="D149" s="737">
        <v>13.36</v>
      </c>
      <c r="E149" s="729">
        <v>7.8289999999999997</v>
      </c>
      <c r="F149" s="737">
        <v>15.42</v>
      </c>
      <c r="G149" s="729">
        <v>5.9779999999999998</v>
      </c>
      <c r="H149" s="737">
        <v>17.89</v>
      </c>
      <c r="I149" s="729">
        <v>4.625</v>
      </c>
      <c r="J149" s="737">
        <v>21.32</v>
      </c>
      <c r="K149" s="729">
        <v>4.6959999999999997</v>
      </c>
      <c r="L149" s="737">
        <v>15.01</v>
      </c>
      <c r="M149" s="729">
        <v>5.3259999999999996</v>
      </c>
      <c r="N149" s="737">
        <v>9.3699999999999992</v>
      </c>
      <c r="O149" s="729">
        <v>9.48</v>
      </c>
      <c r="P149" s="737">
        <v>9.0500000000000007</v>
      </c>
      <c r="Q149" s="729">
        <v>8.3369999999999997</v>
      </c>
      <c r="R149" s="737">
        <v>9.3699999999999992</v>
      </c>
      <c r="S149" s="729">
        <v>6.8680000000000003</v>
      </c>
      <c r="T149" s="737">
        <v>9.6300000000000008</v>
      </c>
      <c r="U149" s="729">
        <v>6.7009999999999996</v>
      </c>
      <c r="V149" s="737">
        <v>9.51</v>
      </c>
      <c r="W149" s="729">
        <v>9.1219999999999999</v>
      </c>
      <c r="X149" s="738">
        <v>11.2</v>
      </c>
    </row>
    <row r="150" spans="2:24" x14ac:dyDescent="0.2">
      <c r="B150" s="728" t="s">
        <v>217</v>
      </c>
      <c r="C150" s="729">
        <v>13.526999999999999</v>
      </c>
      <c r="D150" s="737">
        <v>14.66</v>
      </c>
      <c r="E150" s="729">
        <v>9.7850000000000001</v>
      </c>
      <c r="F150" s="737">
        <v>16.93</v>
      </c>
      <c r="G150" s="729">
        <v>6.3810000000000002</v>
      </c>
      <c r="H150" s="737">
        <v>21.07</v>
      </c>
      <c r="I150" s="729">
        <v>5.3929999999999998</v>
      </c>
      <c r="J150" s="737">
        <v>25.56</v>
      </c>
      <c r="K150" s="729">
        <v>4.5149999999999997</v>
      </c>
      <c r="L150" s="737">
        <v>19.18</v>
      </c>
      <c r="M150" s="729">
        <v>4.1379999999999999</v>
      </c>
      <c r="N150" s="737">
        <v>11.24</v>
      </c>
      <c r="O150" s="729">
        <v>9.5</v>
      </c>
      <c r="P150" s="737">
        <v>10.33</v>
      </c>
      <c r="Q150" s="729">
        <v>8.8179999999999996</v>
      </c>
      <c r="R150" s="737">
        <v>10.71</v>
      </c>
      <c r="S150" s="729">
        <v>6.8949999999999996</v>
      </c>
      <c r="T150" s="737">
        <v>11.54</v>
      </c>
      <c r="U150" s="729">
        <v>6.9329999999999998</v>
      </c>
      <c r="V150" s="737">
        <v>9.91</v>
      </c>
      <c r="W150" s="729">
        <v>10.579000000000001</v>
      </c>
      <c r="X150" s="738">
        <v>12.08</v>
      </c>
    </row>
    <row r="151" spans="2:24" x14ac:dyDescent="0.2">
      <c r="B151" s="728" t="s">
        <v>218</v>
      </c>
      <c r="C151" s="729">
        <v>55.015999999999998</v>
      </c>
      <c r="D151" s="737">
        <v>14.61</v>
      </c>
      <c r="E151" s="729">
        <v>41.875999999999998</v>
      </c>
      <c r="F151" s="737">
        <v>13.99</v>
      </c>
      <c r="G151" s="729">
        <v>22.35</v>
      </c>
      <c r="H151" s="737">
        <v>21.3</v>
      </c>
      <c r="I151" s="729">
        <v>17.109000000000002</v>
      </c>
      <c r="J151" s="737">
        <v>25.79</v>
      </c>
      <c r="K151" s="729">
        <v>14.457000000000001</v>
      </c>
      <c r="L151" s="737">
        <v>19.690000000000001</v>
      </c>
      <c r="M151" s="729">
        <v>9.93</v>
      </c>
      <c r="N151" s="737">
        <v>16.899999999999999</v>
      </c>
      <c r="O151" s="729">
        <v>25.027999999999999</v>
      </c>
      <c r="P151" s="737">
        <v>11.33</v>
      </c>
      <c r="Q151" s="729">
        <v>25.946000000000002</v>
      </c>
      <c r="R151" s="737">
        <v>12.22</v>
      </c>
      <c r="S151" s="729">
        <v>21.059000000000001</v>
      </c>
      <c r="T151" s="737">
        <v>13.27</v>
      </c>
      <c r="U151" s="729">
        <v>22.805</v>
      </c>
      <c r="V151" s="737">
        <v>11.53</v>
      </c>
      <c r="W151" s="729">
        <v>35.610999999999997</v>
      </c>
      <c r="X151" s="738">
        <v>12.62</v>
      </c>
    </row>
    <row r="152" spans="2:24" x14ac:dyDescent="0.2">
      <c r="B152" s="728" t="s">
        <v>219</v>
      </c>
      <c r="C152" s="729">
        <v>80.415999999999997</v>
      </c>
      <c r="D152" s="737">
        <v>14.87</v>
      </c>
      <c r="E152" s="729">
        <v>67.849999999999994</v>
      </c>
      <c r="F152" s="737">
        <v>12.37</v>
      </c>
      <c r="G152" s="729">
        <v>32.35</v>
      </c>
      <c r="H152" s="737">
        <v>20.309999999999999</v>
      </c>
      <c r="I152" s="729">
        <v>16.073</v>
      </c>
      <c r="J152" s="737">
        <v>15.49</v>
      </c>
      <c r="K152" s="729">
        <v>18.754000000000001</v>
      </c>
      <c r="L152" s="737">
        <v>21.77</v>
      </c>
      <c r="M152" s="729">
        <v>13.414</v>
      </c>
      <c r="N152" s="737">
        <v>27.62</v>
      </c>
      <c r="O152" s="729">
        <v>17.241</v>
      </c>
      <c r="P152" s="737">
        <v>18.579999999999998</v>
      </c>
      <c r="Q152" s="729">
        <v>17.369</v>
      </c>
      <c r="R152" s="737">
        <v>24.98</v>
      </c>
      <c r="S152" s="729">
        <v>27.015999999999998</v>
      </c>
      <c r="T152" s="737">
        <v>18.079999999999998</v>
      </c>
      <c r="U152" s="729">
        <v>31.007000000000001</v>
      </c>
      <c r="V152" s="737">
        <v>15.2</v>
      </c>
      <c r="W152" s="729">
        <v>36.880000000000003</v>
      </c>
      <c r="X152" s="738">
        <v>16.420000000000002</v>
      </c>
    </row>
    <row r="153" spans="2:24" x14ac:dyDescent="0.2">
      <c r="B153" s="728" t="s">
        <v>220</v>
      </c>
      <c r="C153" s="729">
        <v>46.387999999999998</v>
      </c>
      <c r="D153" s="737">
        <v>23.24</v>
      </c>
      <c r="E153" s="729">
        <v>36.003</v>
      </c>
      <c r="F153" s="737">
        <v>15</v>
      </c>
      <c r="G153" s="729">
        <v>16.274999999999999</v>
      </c>
      <c r="H153" s="737">
        <v>22.66</v>
      </c>
      <c r="I153" s="729">
        <v>8.6229999999999993</v>
      </c>
      <c r="J153" s="737">
        <v>23.4</v>
      </c>
      <c r="K153" s="729">
        <v>11.211</v>
      </c>
      <c r="L153" s="737">
        <v>30.16</v>
      </c>
      <c r="M153" s="729">
        <v>7.7859999999999996</v>
      </c>
      <c r="N153" s="737">
        <v>28.33</v>
      </c>
      <c r="O153" s="729">
        <v>10.568</v>
      </c>
      <c r="P153" s="737">
        <v>29.9</v>
      </c>
      <c r="Q153" s="729">
        <v>6.9770000000000003</v>
      </c>
      <c r="R153" s="737">
        <v>38.909999999999997</v>
      </c>
      <c r="S153" s="729">
        <v>17.97</v>
      </c>
      <c r="T153" s="737">
        <v>25.01</v>
      </c>
      <c r="U153" s="729">
        <v>14.852</v>
      </c>
      <c r="V153" s="737">
        <v>17.239999999999998</v>
      </c>
      <c r="W153" s="729">
        <v>15.725</v>
      </c>
      <c r="X153" s="738">
        <v>19.489999999999998</v>
      </c>
    </row>
    <row r="154" spans="2:24" x14ac:dyDescent="0.2">
      <c r="B154" s="728" t="s">
        <v>221</v>
      </c>
      <c r="C154" s="729">
        <v>24.792000000000002</v>
      </c>
      <c r="D154" s="737">
        <v>27.11</v>
      </c>
      <c r="E154" s="729">
        <v>18.32</v>
      </c>
      <c r="F154" s="737">
        <v>17</v>
      </c>
      <c r="G154" s="729">
        <v>7.7370000000000001</v>
      </c>
      <c r="H154" s="737">
        <v>27.76</v>
      </c>
      <c r="I154" s="729">
        <v>4.452</v>
      </c>
      <c r="J154" s="737">
        <v>26.49</v>
      </c>
      <c r="K154" s="729">
        <v>6.2240000000000002</v>
      </c>
      <c r="L154" s="737">
        <v>34.520000000000003</v>
      </c>
      <c r="M154" s="729">
        <v>4.1420000000000003</v>
      </c>
      <c r="N154" s="737">
        <v>30.36</v>
      </c>
      <c r="O154" s="729">
        <v>6.5979999999999999</v>
      </c>
      <c r="P154" s="737">
        <v>31.26</v>
      </c>
      <c r="Q154" s="729">
        <v>3.72</v>
      </c>
      <c r="R154" s="737">
        <v>41.54</v>
      </c>
      <c r="S154" s="729">
        <v>10.628</v>
      </c>
      <c r="T154" s="737">
        <v>28.61</v>
      </c>
      <c r="U154" s="729">
        <v>6.3570000000000002</v>
      </c>
      <c r="V154" s="737">
        <v>21.29</v>
      </c>
      <c r="W154" s="729">
        <v>6.38</v>
      </c>
      <c r="X154" s="738">
        <v>24.03</v>
      </c>
    </row>
    <row r="155" spans="2:24" x14ac:dyDescent="0.2">
      <c r="B155" s="728" t="s">
        <v>222</v>
      </c>
      <c r="C155" s="729">
        <v>50.25</v>
      </c>
      <c r="D155" s="737">
        <v>43.14</v>
      </c>
      <c r="E155" s="729">
        <v>22.004000000000001</v>
      </c>
      <c r="F155" s="737">
        <v>21.37</v>
      </c>
      <c r="G155" s="729">
        <v>14.481999999999999</v>
      </c>
      <c r="H155" s="737">
        <v>35.75</v>
      </c>
      <c r="I155" s="729">
        <v>14.398</v>
      </c>
      <c r="J155" s="737">
        <v>43.66</v>
      </c>
      <c r="K155" s="729">
        <v>8.5250000000000004</v>
      </c>
      <c r="L155" s="737">
        <v>29.27</v>
      </c>
      <c r="M155" s="729">
        <v>4.55</v>
      </c>
      <c r="N155" s="737">
        <v>29.72</v>
      </c>
      <c r="O155" s="729">
        <v>12.106</v>
      </c>
      <c r="P155" s="737">
        <v>37.909999999999997</v>
      </c>
      <c r="Q155" s="729">
        <v>3.5390000000000001</v>
      </c>
      <c r="R155" s="737">
        <v>32.090000000000003</v>
      </c>
      <c r="S155" s="729">
        <v>21.291</v>
      </c>
      <c r="T155" s="737">
        <v>33.35</v>
      </c>
      <c r="U155" s="729">
        <v>7.2309999999999999</v>
      </c>
      <c r="V155" s="737">
        <v>22</v>
      </c>
      <c r="W155" s="729">
        <v>6.3140000000000001</v>
      </c>
      <c r="X155" s="738">
        <v>19.940000000000001</v>
      </c>
    </row>
    <row r="156" spans="2:24" ht="13.5" thickBot="1" x14ac:dyDescent="0.25">
      <c r="B156" s="766" t="s">
        <v>80</v>
      </c>
      <c r="C156" s="767">
        <v>312.93900000000002</v>
      </c>
      <c r="D156" s="768">
        <v>17.11</v>
      </c>
      <c r="E156" s="767">
        <v>230.13499999999999</v>
      </c>
      <c r="F156" s="768">
        <v>11.33</v>
      </c>
      <c r="G156" s="767">
        <v>132.29499999999999</v>
      </c>
      <c r="H156" s="768">
        <v>15.45</v>
      </c>
      <c r="I156" s="767">
        <v>97.617000000000004</v>
      </c>
      <c r="J156" s="768">
        <v>15.35</v>
      </c>
      <c r="K156" s="767">
        <v>102.22799999999999</v>
      </c>
      <c r="L156" s="768">
        <v>14.33</v>
      </c>
      <c r="M156" s="767">
        <v>88.022999999999996</v>
      </c>
      <c r="N156" s="768">
        <v>11.9</v>
      </c>
      <c r="O156" s="767">
        <v>133.364</v>
      </c>
      <c r="P156" s="768">
        <v>11.81</v>
      </c>
      <c r="Q156" s="767">
        <v>111.53400000000001</v>
      </c>
      <c r="R156" s="768">
        <v>11.53</v>
      </c>
      <c r="S156" s="767">
        <v>143.5</v>
      </c>
      <c r="T156" s="768">
        <v>14.39</v>
      </c>
      <c r="U156" s="767">
        <v>123.72199999999999</v>
      </c>
      <c r="V156" s="768">
        <v>10.84</v>
      </c>
      <c r="W156" s="767">
        <v>151.726</v>
      </c>
      <c r="X156" s="769">
        <v>11.05</v>
      </c>
    </row>
    <row r="159" spans="2:24" x14ac:dyDescent="0.2">
      <c r="B159" s="790" t="s">
        <v>746</v>
      </c>
      <c r="C159" s="722" t="s">
        <v>332</v>
      </c>
      <c r="D159" s="722" t="s">
        <v>223</v>
      </c>
      <c r="E159" s="722" t="s">
        <v>226</v>
      </c>
      <c r="F159" s="722" t="s">
        <v>227</v>
      </c>
      <c r="G159" s="722" t="s">
        <v>228</v>
      </c>
      <c r="H159" s="722" t="s">
        <v>229</v>
      </c>
      <c r="I159" s="722" t="s">
        <v>333</v>
      </c>
      <c r="J159" s="722" t="s">
        <v>334</v>
      </c>
      <c r="K159" s="722" t="s">
        <v>232</v>
      </c>
      <c r="L159" s="722" t="s">
        <v>233</v>
      </c>
      <c r="M159" s="722" t="s">
        <v>234</v>
      </c>
      <c r="N159" s="741"/>
    </row>
    <row r="160" spans="2:24" x14ac:dyDescent="0.2">
      <c r="B160" s="791"/>
      <c r="C160" s="721" t="s">
        <v>309</v>
      </c>
      <c r="D160" s="721" t="s">
        <v>309</v>
      </c>
      <c r="E160" s="721" t="s">
        <v>309</v>
      </c>
      <c r="F160" s="721" t="s">
        <v>309</v>
      </c>
      <c r="G160" s="721" t="s">
        <v>309</v>
      </c>
      <c r="H160" s="721" t="s">
        <v>309</v>
      </c>
      <c r="I160" s="721" t="s">
        <v>309</v>
      </c>
      <c r="J160" s="721" t="s">
        <v>309</v>
      </c>
      <c r="K160" s="721" t="s">
        <v>309</v>
      </c>
      <c r="L160" s="721" t="s">
        <v>309</v>
      </c>
      <c r="M160" s="723" t="s">
        <v>309</v>
      </c>
      <c r="N160" s="742"/>
    </row>
    <row r="161" spans="2:14" ht="41.25" thickBot="1" x14ac:dyDescent="0.25">
      <c r="B161" s="792"/>
      <c r="C161" s="724" t="s">
        <v>326</v>
      </c>
      <c r="D161" s="724" t="s">
        <v>326</v>
      </c>
      <c r="E161" s="724" t="s">
        <v>326</v>
      </c>
      <c r="F161" s="724" t="s">
        <v>326</v>
      </c>
      <c r="G161" s="724" t="s">
        <v>326</v>
      </c>
      <c r="H161" s="724" t="s">
        <v>326</v>
      </c>
      <c r="I161" s="724" t="s">
        <v>326</v>
      </c>
      <c r="J161" s="724" t="s">
        <v>326</v>
      </c>
      <c r="K161" s="724" t="s">
        <v>326</v>
      </c>
      <c r="L161" s="724" t="s">
        <v>326</v>
      </c>
      <c r="M161" s="724" t="s">
        <v>326</v>
      </c>
      <c r="N161" s="743"/>
    </row>
    <row r="162" spans="2:14" x14ac:dyDescent="0.2">
      <c r="B162" s="762" t="s">
        <v>215</v>
      </c>
      <c r="C162" s="748">
        <f t="shared" ref="C162:C169" si="50">C148</f>
        <v>30.800999999999998</v>
      </c>
      <c r="D162" s="748">
        <f t="shared" ref="D162:D169" si="51">E148</f>
        <v>26.364000000000001</v>
      </c>
      <c r="E162" s="748">
        <f t="shared" ref="E162:E169" si="52">G148</f>
        <v>26.663</v>
      </c>
      <c r="F162" s="748">
        <f t="shared" ref="F162:F169" si="53">I148</f>
        <v>26.94</v>
      </c>
      <c r="G162" s="748">
        <f t="shared" ref="G162:G169" si="54">K148</f>
        <v>33.845999999999997</v>
      </c>
      <c r="H162" s="748">
        <f t="shared" ref="H162:H170" si="55">M148</f>
        <v>38.738</v>
      </c>
      <c r="I162" s="748">
        <f t="shared" ref="I162:I169" si="56">O148</f>
        <v>42.843000000000004</v>
      </c>
      <c r="J162" s="748">
        <f t="shared" ref="J162:J169" si="57">Q148</f>
        <v>36.829000000000001</v>
      </c>
      <c r="K162" s="748">
        <f t="shared" ref="K162:K169" si="58">S148</f>
        <v>31.773</v>
      </c>
      <c r="L162" s="748">
        <f t="shared" ref="L162:L169" si="59">U148</f>
        <v>27.837</v>
      </c>
      <c r="M162" s="749">
        <f t="shared" ref="M162:M169" si="60">W148</f>
        <v>31.116</v>
      </c>
      <c r="N162" s="726"/>
    </row>
    <row r="163" spans="2:14" x14ac:dyDescent="0.2">
      <c r="B163" s="747" t="s">
        <v>216</v>
      </c>
      <c r="C163" s="748">
        <f t="shared" si="50"/>
        <v>11.698</v>
      </c>
      <c r="D163" s="748">
        <f t="shared" si="51"/>
        <v>7.8289999999999997</v>
      </c>
      <c r="E163" s="748">
        <f t="shared" si="52"/>
        <v>5.9779999999999998</v>
      </c>
      <c r="F163" s="748">
        <f t="shared" si="53"/>
        <v>4.625</v>
      </c>
      <c r="G163" s="748">
        <f t="shared" si="54"/>
        <v>4.6959999999999997</v>
      </c>
      <c r="H163" s="748">
        <f t="shared" si="55"/>
        <v>5.3259999999999996</v>
      </c>
      <c r="I163" s="748">
        <f t="shared" si="56"/>
        <v>9.48</v>
      </c>
      <c r="J163" s="748">
        <f t="shared" si="57"/>
        <v>8.3369999999999997</v>
      </c>
      <c r="K163" s="748">
        <f t="shared" si="58"/>
        <v>6.8680000000000003</v>
      </c>
      <c r="L163" s="748">
        <f t="shared" si="59"/>
        <v>6.7009999999999996</v>
      </c>
      <c r="M163" s="749">
        <f t="shared" si="60"/>
        <v>9.1219999999999999</v>
      </c>
      <c r="N163" s="729"/>
    </row>
    <row r="164" spans="2:14" x14ac:dyDescent="0.2">
      <c r="B164" s="747" t="s">
        <v>217</v>
      </c>
      <c r="C164" s="748">
        <f t="shared" si="50"/>
        <v>13.526999999999999</v>
      </c>
      <c r="D164" s="748">
        <f t="shared" si="51"/>
        <v>9.7850000000000001</v>
      </c>
      <c r="E164" s="748">
        <f t="shared" si="52"/>
        <v>6.3810000000000002</v>
      </c>
      <c r="F164" s="748">
        <f t="shared" si="53"/>
        <v>5.3929999999999998</v>
      </c>
      <c r="G164" s="748">
        <f t="shared" si="54"/>
        <v>4.5149999999999997</v>
      </c>
      <c r="H164" s="748">
        <f t="shared" si="55"/>
        <v>4.1379999999999999</v>
      </c>
      <c r="I164" s="748">
        <f t="shared" si="56"/>
        <v>9.5</v>
      </c>
      <c r="J164" s="748">
        <f t="shared" si="57"/>
        <v>8.8179999999999996</v>
      </c>
      <c r="K164" s="748">
        <f t="shared" si="58"/>
        <v>6.8949999999999996</v>
      </c>
      <c r="L164" s="748">
        <f t="shared" si="59"/>
        <v>6.9329999999999998</v>
      </c>
      <c r="M164" s="749">
        <f t="shared" si="60"/>
        <v>10.579000000000001</v>
      </c>
      <c r="N164" s="729"/>
    </row>
    <row r="165" spans="2:14" x14ac:dyDescent="0.2">
      <c r="B165" s="747" t="s">
        <v>218</v>
      </c>
      <c r="C165" s="748">
        <f t="shared" si="50"/>
        <v>55.015999999999998</v>
      </c>
      <c r="D165" s="748">
        <f t="shared" si="51"/>
        <v>41.875999999999998</v>
      </c>
      <c r="E165" s="748">
        <f t="shared" si="52"/>
        <v>22.35</v>
      </c>
      <c r="F165" s="748">
        <f t="shared" si="53"/>
        <v>17.109000000000002</v>
      </c>
      <c r="G165" s="748">
        <f t="shared" si="54"/>
        <v>14.457000000000001</v>
      </c>
      <c r="H165" s="748">
        <f t="shared" si="55"/>
        <v>9.93</v>
      </c>
      <c r="I165" s="748">
        <f t="shared" si="56"/>
        <v>25.027999999999999</v>
      </c>
      <c r="J165" s="748">
        <f t="shared" si="57"/>
        <v>25.946000000000002</v>
      </c>
      <c r="K165" s="748">
        <f t="shared" si="58"/>
        <v>21.059000000000001</v>
      </c>
      <c r="L165" s="748">
        <f t="shared" si="59"/>
        <v>22.805</v>
      </c>
      <c r="M165" s="749">
        <f t="shared" si="60"/>
        <v>35.610999999999997</v>
      </c>
      <c r="N165" s="729"/>
    </row>
    <row r="166" spans="2:14" x14ac:dyDescent="0.2">
      <c r="B166" s="747" t="s">
        <v>219</v>
      </c>
      <c r="C166" s="748">
        <f t="shared" si="50"/>
        <v>80.415999999999997</v>
      </c>
      <c r="D166" s="748">
        <f t="shared" si="51"/>
        <v>67.849999999999994</v>
      </c>
      <c r="E166" s="748">
        <f t="shared" si="52"/>
        <v>32.35</v>
      </c>
      <c r="F166" s="748">
        <f t="shared" si="53"/>
        <v>16.073</v>
      </c>
      <c r="G166" s="748">
        <f t="shared" si="54"/>
        <v>18.754000000000001</v>
      </c>
      <c r="H166" s="748">
        <f t="shared" si="55"/>
        <v>13.414</v>
      </c>
      <c r="I166" s="748">
        <f t="shared" si="56"/>
        <v>17.241</v>
      </c>
      <c r="J166" s="748">
        <f t="shared" si="57"/>
        <v>17.369</v>
      </c>
      <c r="K166" s="748">
        <f t="shared" si="58"/>
        <v>27.015999999999998</v>
      </c>
      <c r="L166" s="748">
        <f t="shared" si="59"/>
        <v>31.007000000000001</v>
      </c>
      <c r="M166" s="749">
        <f t="shared" si="60"/>
        <v>36.880000000000003</v>
      </c>
      <c r="N166" s="729"/>
    </row>
    <row r="167" spans="2:14" x14ac:dyDescent="0.2">
      <c r="B167" s="747" t="s">
        <v>220</v>
      </c>
      <c r="C167" s="748">
        <f t="shared" si="50"/>
        <v>46.387999999999998</v>
      </c>
      <c r="D167" s="748">
        <f t="shared" si="51"/>
        <v>36.003</v>
      </c>
      <c r="E167" s="748">
        <f t="shared" si="52"/>
        <v>16.274999999999999</v>
      </c>
      <c r="F167" s="748">
        <f t="shared" si="53"/>
        <v>8.6229999999999993</v>
      </c>
      <c r="G167" s="748">
        <f t="shared" si="54"/>
        <v>11.211</v>
      </c>
      <c r="H167" s="748">
        <f t="shared" si="55"/>
        <v>7.7859999999999996</v>
      </c>
      <c r="I167" s="748">
        <f t="shared" si="56"/>
        <v>10.568</v>
      </c>
      <c r="J167" s="748">
        <f t="shared" si="57"/>
        <v>6.9770000000000003</v>
      </c>
      <c r="K167" s="748">
        <f t="shared" si="58"/>
        <v>17.97</v>
      </c>
      <c r="L167" s="748">
        <f t="shared" si="59"/>
        <v>14.852</v>
      </c>
      <c r="M167" s="749">
        <f t="shared" si="60"/>
        <v>15.725</v>
      </c>
      <c r="N167" s="729"/>
    </row>
    <row r="168" spans="2:14" x14ac:dyDescent="0.2">
      <c r="B168" s="747" t="s">
        <v>221</v>
      </c>
      <c r="C168" s="748">
        <f t="shared" si="50"/>
        <v>24.792000000000002</v>
      </c>
      <c r="D168" s="748">
        <f t="shared" si="51"/>
        <v>18.32</v>
      </c>
      <c r="E168" s="748">
        <f t="shared" si="52"/>
        <v>7.7370000000000001</v>
      </c>
      <c r="F168" s="748">
        <f t="shared" si="53"/>
        <v>4.452</v>
      </c>
      <c r="G168" s="748">
        <f t="shared" si="54"/>
        <v>6.2240000000000002</v>
      </c>
      <c r="H168" s="748">
        <f t="shared" si="55"/>
        <v>4.1420000000000003</v>
      </c>
      <c r="I168" s="748">
        <f t="shared" si="56"/>
        <v>6.5979999999999999</v>
      </c>
      <c r="J168" s="748">
        <f t="shared" si="57"/>
        <v>3.72</v>
      </c>
      <c r="K168" s="748">
        <f t="shared" si="58"/>
        <v>10.628</v>
      </c>
      <c r="L168" s="748">
        <f t="shared" si="59"/>
        <v>6.3570000000000002</v>
      </c>
      <c r="M168" s="749">
        <f t="shared" si="60"/>
        <v>6.38</v>
      </c>
      <c r="N168" s="729"/>
    </row>
    <row r="169" spans="2:14" x14ac:dyDescent="0.2">
      <c r="B169" s="747" t="s">
        <v>222</v>
      </c>
      <c r="C169" s="748">
        <f t="shared" si="50"/>
        <v>50.25</v>
      </c>
      <c r="D169" s="748">
        <f t="shared" si="51"/>
        <v>22.004000000000001</v>
      </c>
      <c r="E169" s="748">
        <f t="shared" si="52"/>
        <v>14.481999999999999</v>
      </c>
      <c r="F169" s="748">
        <f t="shared" si="53"/>
        <v>14.398</v>
      </c>
      <c r="G169" s="748">
        <f t="shared" si="54"/>
        <v>8.5250000000000004</v>
      </c>
      <c r="H169" s="748">
        <f t="shared" si="55"/>
        <v>4.55</v>
      </c>
      <c r="I169" s="748">
        <f t="shared" si="56"/>
        <v>12.106</v>
      </c>
      <c r="J169" s="748">
        <f t="shared" si="57"/>
        <v>3.5390000000000001</v>
      </c>
      <c r="K169" s="748">
        <f t="shared" si="58"/>
        <v>21.291</v>
      </c>
      <c r="L169" s="748">
        <f t="shared" si="59"/>
        <v>7.2309999999999999</v>
      </c>
      <c r="M169" s="749">
        <f t="shared" si="60"/>
        <v>6.3140000000000001</v>
      </c>
      <c r="N169" s="729"/>
    </row>
    <row r="170" spans="2:14" ht="13.5" thickBot="1" x14ac:dyDescent="0.25">
      <c r="B170" s="763" t="s">
        <v>80</v>
      </c>
      <c r="C170" s="764">
        <f t="shared" ref="C170" si="61">C156</f>
        <v>312.93900000000002</v>
      </c>
      <c r="D170" s="764">
        <f t="shared" ref="D170" si="62">E156</f>
        <v>230.13499999999999</v>
      </c>
      <c r="E170" s="764">
        <f t="shared" ref="E170" si="63">G156</f>
        <v>132.29499999999999</v>
      </c>
      <c r="F170" s="764">
        <f t="shared" ref="F170" si="64">I156</f>
        <v>97.617000000000004</v>
      </c>
      <c r="G170" s="764">
        <f t="shared" ref="G170" si="65">K156</f>
        <v>102.22799999999999</v>
      </c>
      <c r="H170" s="764">
        <f t="shared" si="55"/>
        <v>88.022999999999996</v>
      </c>
      <c r="I170" s="764">
        <f t="shared" ref="I170" si="66">O156</f>
        <v>133.364</v>
      </c>
      <c r="J170" s="764">
        <f t="shared" ref="J170" si="67">Q156</f>
        <v>111.53400000000001</v>
      </c>
      <c r="K170" s="764">
        <f t="shared" ref="K170" si="68">S156</f>
        <v>143.5</v>
      </c>
      <c r="L170" s="764">
        <f t="shared" ref="L170" si="69">U156</f>
        <v>123.72199999999999</v>
      </c>
      <c r="M170" s="765">
        <f t="shared" ref="M170" si="70">W156</f>
        <v>151.726</v>
      </c>
      <c r="N170" s="729"/>
    </row>
    <row r="173" spans="2:14" x14ac:dyDescent="0.2">
      <c r="B173" s="790" t="s">
        <v>746</v>
      </c>
      <c r="C173" s="722" t="s">
        <v>332</v>
      </c>
      <c r="D173" s="722" t="s">
        <v>223</v>
      </c>
      <c r="E173" s="722" t="s">
        <v>226</v>
      </c>
      <c r="F173" s="722" t="s">
        <v>227</v>
      </c>
      <c r="G173" s="722" t="s">
        <v>228</v>
      </c>
      <c r="H173" s="722" t="s">
        <v>229</v>
      </c>
      <c r="I173" s="722" t="s">
        <v>333</v>
      </c>
      <c r="J173" s="722" t="s">
        <v>334</v>
      </c>
      <c r="K173" s="722" t="s">
        <v>232</v>
      </c>
      <c r="L173" s="722" t="s">
        <v>233</v>
      </c>
      <c r="M173" s="722" t="s">
        <v>234</v>
      </c>
      <c r="N173" s="741"/>
    </row>
    <row r="174" spans="2:14" x14ac:dyDescent="0.2">
      <c r="B174" s="791"/>
      <c r="C174" s="721" t="s">
        <v>485</v>
      </c>
      <c r="D174" s="721" t="s">
        <v>485</v>
      </c>
      <c r="E174" s="721" t="s">
        <v>485</v>
      </c>
      <c r="F174" s="721" t="s">
        <v>485</v>
      </c>
      <c r="G174" s="721" t="s">
        <v>485</v>
      </c>
      <c r="H174" s="721" t="s">
        <v>485</v>
      </c>
      <c r="I174" s="721" t="s">
        <v>485</v>
      </c>
      <c r="J174" s="721" t="s">
        <v>485</v>
      </c>
      <c r="K174" s="721" t="s">
        <v>485</v>
      </c>
      <c r="L174" s="721" t="s">
        <v>485</v>
      </c>
      <c r="M174" s="723" t="s">
        <v>485</v>
      </c>
      <c r="N174" s="742"/>
    </row>
    <row r="175" spans="2:14" ht="41.25" thickBot="1" x14ac:dyDescent="0.25">
      <c r="B175" s="792"/>
      <c r="C175" s="724" t="s">
        <v>326</v>
      </c>
      <c r="D175" s="724" t="s">
        <v>326</v>
      </c>
      <c r="E175" s="724" t="s">
        <v>326</v>
      </c>
      <c r="F175" s="724" t="s">
        <v>326</v>
      </c>
      <c r="G175" s="724" t="s">
        <v>326</v>
      </c>
      <c r="H175" s="724" t="s">
        <v>326</v>
      </c>
      <c r="I175" s="724" t="s">
        <v>326</v>
      </c>
      <c r="J175" s="724" t="s">
        <v>326</v>
      </c>
      <c r="K175" s="724" t="s">
        <v>326</v>
      </c>
      <c r="L175" s="724" t="s">
        <v>326</v>
      </c>
      <c r="M175" s="724" t="s">
        <v>326</v>
      </c>
      <c r="N175" s="743"/>
    </row>
    <row r="176" spans="2:14" x14ac:dyDescent="0.2">
      <c r="B176" s="762" t="s">
        <v>215</v>
      </c>
      <c r="C176" s="748">
        <f t="shared" ref="C176:C184" si="71">SUM(C134,C148)</f>
        <v>32.074999999999996</v>
      </c>
      <c r="D176" s="748">
        <f t="shared" ref="D176:D184" si="72">SUM(D134,E148)</f>
        <v>27.310000000000002</v>
      </c>
      <c r="E176" s="748">
        <f t="shared" ref="E176:E184" si="73">SUM(E134,G148)</f>
        <v>27.806999999999999</v>
      </c>
      <c r="F176" s="748">
        <f t="shared" ref="F176:F184" si="74">SUM(F134,I148)</f>
        <v>27.829000000000001</v>
      </c>
      <c r="G176" s="748">
        <f t="shared" ref="G176:G184" si="75">SUM(G134,K148)</f>
        <v>34.983999999999995</v>
      </c>
      <c r="H176" s="748">
        <f t="shared" ref="H176:H184" si="76">SUM(H134,M148)</f>
        <v>39.976999999999997</v>
      </c>
      <c r="I176" s="748">
        <f t="shared" ref="I176:I184" si="77">SUM(I134,O148)</f>
        <v>44.394000000000005</v>
      </c>
      <c r="J176" s="748">
        <f t="shared" ref="J176:J184" si="78">SUM(J134,Q148)</f>
        <v>38.529000000000003</v>
      </c>
      <c r="K176" s="748">
        <f t="shared" ref="K176:K184" si="79">SUM(K134,S148)</f>
        <v>33.531999999999996</v>
      </c>
      <c r="L176" s="748">
        <f t="shared" ref="L176:L184" si="80">SUM(L134,U148)</f>
        <v>31.08</v>
      </c>
      <c r="M176" s="749">
        <f t="shared" ref="M176:M184" si="81">SUM(M134,W148)</f>
        <v>32.731000000000002</v>
      </c>
      <c r="N176" s="726"/>
    </row>
    <row r="177" spans="1:14" x14ac:dyDescent="0.2">
      <c r="B177" s="747" t="s">
        <v>216</v>
      </c>
      <c r="C177" s="748">
        <f t="shared" si="71"/>
        <v>11.955</v>
      </c>
      <c r="D177" s="748">
        <f t="shared" si="72"/>
        <v>8.0399999999999991</v>
      </c>
      <c r="E177" s="748">
        <f t="shared" si="73"/>
        <v>6.2249999999999996</v>
      </c>
      <c r="F177" s="748">
        <f t="shared" si="74"/>
        <v>4.7839999999999998</v>
      </c>
      <c r="G177" s="748">
        <f t="shared" si="75"/>
        <v>4.9529999999999994</v>
      </c>
      <c r="H177" s="748">
        <f t="shared" si="76"/>
        <v>5.6679999999999993</v>
      </c>
      <c r="I177" s="748">
        <f t="shared" si="77"/>
        <v>9.822000000000001</v>
      </c>
      <c r="J177" s="748">
        <f t="shared" si="78"/>
        <v>8.6370000000000005</v>
      </c>
      <c r="K177" s="748">
        <f t="shared" si="79"/>
        <v>7.2050000000000001</v>
      </c>
      <c r="L177" s="748">
        <f t="shared" si="80"/>
        <v>7.609</v>
      </c>
      <c r="M177" s="749">
        <f t="shared" si="81"/>
        <v>9.4759999999999991</v>
      </c>
      <c r="N177" s="729"/>
    </row>
    <row r="178" spans="1:14" x14ac:dyDescent="0.2">
      <c r="B178" s="747" t="s">
        <v>217</v>
      </c>
      <c r="C178" s="748">
        <f t="shared" si="71"/>
        <v>13.766999999999999</v>
      </c>
      <c r="D178" s="748">
        <f t="shared" si="72"/>
        <v>10.008000000000001</v>
      </c>
      <c r="E178" s="748">
        <f t="shared" si="73"/>
        <v>6.6280000000000001</v>
      </c>
      <c r="F178" s="748">
        <f t="shared" si="74"/>
        <v>5.5439999999999996</v>
      </c>
      <c r="G178" s="748">
        <f t="shared" si="75"/>
        <v>4.774</v>
      </c>
      <c r="H178" s="748">
        <f t="shared" si="76"/>
        <v>4.4790000000000001</v>
      </c>
      <c r="I178" s="748">
        <f t="shared" si="77"/>
        <v>9.8350000000000009</v>
      </c>
      <c r="J178" s="748">
        <f t="shared" si="78"/>
        <v>9.1050000000000004</v>
      </c>
      <c r="K178" s="748">
        <f t="shared" si="79"/>
        <v>7.2159999999999993</v>
      </c>
      <c r="L178" s="748">
        <f t="shared" si="80"/>
        <v>7.7649999999999997</v>
      </c>
      <c r="M178" s="749">
        <f t="shared" si="81"/>
        <v>10.929</v>
      </c>
      <c r="N178" s="729"/>
    </row>
    <row r="179" spans="1:14" x14ac:dyDescent="0.2">
      <c r="B179" s="747" t="s">
        <v>218</v>
      </c>
      <c r="C179" s="748">
        <f t="shared" si="71"/>
        <v>55.649000000000001</v>
      </c>
      <c r="D179" s="748">
        <f t="shared" si="72"/>
        <v>42.540999999999997</v>
      </c>
      <c r="E179" s="748">
        <f t="shared" si="73"/>
        <v>23.165000000000003</v>
      </c>
      <c r="F179" s="748">
        <f t="shared" si="74"/>
        <v>17.585000000000001</v>
      </c>
      <c r="G179" s="748">
        <f t="shared" si="75"/>
        <v>15.261000000000001</v>
      </c>
      <c r="H179" s="748">
        <f t="shared" si="76"/>
        <v>10.754</v>
      </c>
      <c r="I179" s="748">
        <f t="shared" si="77"/>
        <v>25.984999999999999</v>
      </c>
      <c r="J179" s="748">
        <f t="shared" si="78"/>
        <v>26.714000000000002</v>
      </c>
      <c r="K179" s="748">
        <f t="shared" si="79"/>
        <v>21.93</v>
      </c>
      <c r="L179" s="748">
        <f t="shared" si="80"/>
        <v>24.730999999999998</v>
      </c>
      <c r="M179" s="749">
        <f t="shared" si="81"/>
        <v>36.596999999999994</v>
      </c>
      <c r="N179" s="729"/>
    </row>
    <row r="180" spans="1:14" x14ac:dyDescent="0.2">
      <c r="B180" s="747" t="s">
        <v>219</v>
      </c>
      <c r="C180" s="748">
        <f t="shared" si="71"/>
        <v>81.001999999999995</v>
      </c>
      <c r="D180" s="748">
        <f t="shared" si="72"/>
        <v>68.480999999999995</v>
      </c>
      <c r="E180" s="748">
        <f t="shared" si="73"/>
        <v>33.218000000000004</v>
      </c>
      <c r="F180" s="748">
        <f t="shared" si="74"/>
        <v>16.562999999999999</v>
      </c>
      <c r="G180" s="748">
        <f t="shared" si="75"/>
        <v>19.630000000000003</v>
      </c>
      <c r="H180" s="748">
        <f t="shared" si="76"/>
        <v>14.044</v>
      </c>
      <c r="I180" s="748">
        <f t="shared" si="77"/>
        <v>18.248000000000001</v>
      </c>
      <c r="J180" s="748">
        <f t="shared" si="78"/>
        <v>18.045999999999999</v>
      </c>
      <c r="K180" s="748">
        <f t="shared" si="79"/>
        <v>27.895</v>
      </c>
      <c r="L180" s="748">
        <f t="shared" si="80"/>
        <v>32.31</v>
      </c>
      <c r="M180" s="749">
        <f t="shared" si="81"/>
        <v>37.829000000000001</v>
      </c>
      <c r="N180" s="729"/>
    </row>
    <row r="181" spans="1:14" x14ac:dyDescent="0.2">
      <c r="B181" s="747" t="s">
        <v>220</v>
      </c>
      <c r="C181" s="748">
        <f t="shared" si="71"/>
        <v>46.631999999999998</v>
      </c>
      <c r="D181" s="748">
        <f t="shared" si="72"/>
        <v>36.238</v>
      </c>
      <c r="E181" s="748">
        <f t="shared" si="73"/>
        <v>16.623999999999999</v>
      </c>
      <c r="F181" s="748">
        <f t="shared" si="74"/>
        <v>8.7919999999999998</v>
      </c>
      <c r="G181" s="748">
        <f t="shared" si="75"/>
        <v>11.572000000000001</v>
      </c>
      <c r="H181" s="748">
        <f t="shared" si="76"/>
        <v>8.0239999999999991</v>
      </c>
      <c r="I181" s="748">
        <f t="shared" si="77"/>
        <v>10.962999999999999</v>
      </c>
      <c r="J181" s="748">
        <f t="shared" si="78"/>
        <v>7.2270000000000003</v>
      </c>
      <c r="K181" s="748">
        <f t="shared" si="79"/>
        <v>18.390999999999998</v>
      </c>
      <c r="L181" s="748">
        <f t="shared" si="80"/>
        <v>15.271000000000001</v>
      </c>
      <c r="M181" s="749">
        <f t="shared" si="81"/>
        <v>16.169</v>
      </c>
      <c r="N181" s="729"/>
    </row>
    <row r="182" spans="1:14" x14ac:dyDescent="0.2">
      <c r="B182" s="747" t="s">
        <v>221</v>
      </c>
      <c r="C182" s="748">
        <f t="shared" si="71"/>
        <v>24.906000000000002</v>
      </c>
      <c r="D182" s="748">
        <f t="shared" si="72"/>
        <v>18.426000000000002</v>
      </c>
      <c r="E182" s="748">
        <f t="shared" si="73"/>
        <v>7.907</v>
      </c>
      <c r="F182" s="748">
        <f t="shared" si="74"/>
        <v>4.5289999999999999</v>
      </c>
      <c r="G182" s="748">
        <f t="shared" si="75"/>
        <v>6.391</v>
      </c>
      <c r="H182" s="748">
        <f t="shared" si="76"/>
        <v>4.2480000000000002</v>
      </c>
      <c r="I182" s="748">
        <f t="shared" si="77"/>
        <v>6.77</v>
      </c>
      <c r="J182" s="748">
        <f t="shared" si="78"/>
        <v>3.8260000000000001</v>
      </c>
      <c r="K182" s="748">
        <f t="shared" si="79"/>
        <v>10.83</v>
      </c>
      <c r="L182" s="748">
        <f t="shared" si="80"/>
        <v>6.532</v>
      </c>
      <c r="M182" s="749">
        <f t="shared" si="81"/>
        <v>6.5990000000000002</v>
      </c>
      <c r="N182" s="729"/>
    </row>
    <row r="183" spans="1:14" x14ac:dyDescent="0.2">
      <c r="B183" s="747" t="s">
        <v>222</v>
      </c>
      <c r="C183" s="748">
        <f t="shared" si="71"/>
        <v>50.353999999999999</v>
      </c>
      <c r="D183" s="748">
        <f t="shared" si="72"/>
        <v>22.071000000000002</v>
      </c>
      <c r="E183" s="748">
        <f t="shared" si="73"/>
        <v>14.668999999999999</v>
      </c>
      <c r="F183" s="748">
        <f t="shared" si="74"/>
        <v>14.478</v>
      </c>
      <c r="G183" s="748">
        <f t="shared" si="75"/>
        <v>8.7080000000000002</v>
      </c>
      <c r="H183" s="748">
        <f t="shared" si="76"/>
        <v>4.649</v>
      </c>
      <c r="I183" s="748">
        <f t="shared" si="77"/>
        <v>12.305</v>
      </c>
      <c r="J183" s="748">
        <f t="shared" si="78"/>
        <v>3.633</v>
      </c>
      <c r="K183" s="748">
        <f t="shared" si="79"/>
        <v>21.548999999999999</v>
      </c>
      <c r="L183" s="748">
        <f t="shared" si="80"/>
        <v>7.3849999999999998</v>
      </c>
      <c r="M183" s="749">
        <f t="shared" si="81"/>
        <v>6.5839999999999996</v>
      </c>
      <c r="N183" s="729"/>
    </row>
    <row r="184" spans="1:14" ht="13.5" thickBot="1" x14ac:dyDescent="0.25">
      <c r="B184" s="763" t="s">
        <v>80</v>
      </c>
      <c r="C184" s="764">
        <f t="shared" si="71"/>
        <v>316.392</v>
      </c>
      <c r="D184" s="764">
        <f t="shared" si="72"/>
        <v>233.22</v>
      </c>
      <c r="E184" s="764">
        <f t="shared" si="73"/>
        <v>136.321</v>
      </c>
      <c r="F184" s="764">
        <f t="shared" si="74"/>
        <v>100.10900000000001</v>
      </c>
      <c r="G184" s="764">
        <f t="shared" si="75"/>
        <v>106.274</v>
      </c>
      <c r="H184" s="764">
        <f t="shared" si="76"/>
        <v>91.842999999999989</v>
      </c>
      <c r="I184" s="764">
        <f t="shared" si="77"/>
        <v>138.32400000000001</v>
      </c>
      <c r="J184" s="764">
        <f t="shared" si="78"/>
        <v>115.71700000000001</v>
      </c>
      <c r="K184" s="764">
        <f t="shared" si="79"/>
        <v>148.548</v>
      </c>
      <c r="L184" s="764">
        <f t="shared" si="80"/>
        <v>132.68099999999998</v>
      </c>
      <c r="M184" s="765">
        <f t="shared" si="81"/>
        <v>156.91300000000001</v>
      </c>
      <c r="N184" s="729"/>
    </row>
    <row r="186" spans="1:14" x14ac:dyDescent="0.2">
      <c r="A186" s="275"/>
    </row>
    <row r="187" spans="1:14" x14ac:dyDescent="0.2">
      <c r="B187" s="790" t="s">
        <v>136</v>
      </c>
      <c r="C187" s="722" t="s">
        <v>332</v>
      </c>
      <c r="D187" s="722" t="s">
        <v>223</v>
      </c>
      <c r="E187" s="722" t="s">
        <v>226</v>
      </c>
      <c r="F187" s="722" t="s">
        <v>227</v>
      </c>
      <c r="G187" s="722" t="s">
        <v>228</v>
      </c>
      <c r="H187" s="722" t="s">
        <v>229</v>
      </c>
      <c r="I187" s="722" t="s">
        <v>333</v>
      </c>
      <c r="J187" s="722" t="s">
        <v>334</v>
      </c>
      <c r="K187" s="722" t="s">
        <v>232</v>
      </c>
      <c r="L187" s="722" t="s">
        <v>233</v>
      </c>
      <c r="M187" s="744" t="s">
        <v>234</v>
      </c>
    </row>
    <row r="188" spans="1:14" x14ac:dyDescent="0.2">
      <c r="B188" s="791"/>
      <c r="C188" s="721" t="s">
        <v>78</v>
      </c>
      <c r="D188" s="721" t="s">
        <v>78</v>
      </c>
      <c r="E188" s="721" t="s">
        <v>78</v>
      </c>
      <c r="F188" s="721" t="s">
        <v>78</v>
      </c>
      <c r="G188" s="721" t="s">
        <v>78</v>
      </c>
      <c r="H188" s="721" t="s">
        <v>78</v>
      </c>
      <c r="I188" s="721" t="s">
        <v>78</v>
      </c>
      <c r="J188" s="721" t="s">
        <v>78</v>
      </c>
      <c r="K188" s="721" t="s">
        <v>78</v>
      </c>
      <c r="L188" s="721" t="s">
        <v>78</v>
      </c>
      <c r="M188" s="745" t="s">
        <v>78</v>
      </c>
    </row>
    <row r="189" spans="1:14" ht="41.25" thickBot="1" x14ac:dyDescent="0.25">
      <c r="B189" s="792"/>
      <c r="C189" s="724" t="s">
        <v>326</v>
      </c>
      <c r="D189" s="724" t="s">
        <v>326</v>
      </c>
      <c r="E189" s="724" t="s">
        <v>326</v>
      </c>
      <c r="F189" s="724" t="s">
        <v>326</v>
      </c>
      <c r="G189" s="724" t="s">
        <v>326</v>
      </c>
      <c r="H189" s="724" t="s">
        <v>326</v>
      </c>
      <c r="I189" s="724" t="s">
        <v>326</v>
      </c>
      <c r="J189" s="724" t="s">
        <v>326</v>
      </c>
      <c r="K189" s="724" t="s">
        <v>326</v>
      </c>
      <c r="L189" s="724" t="s">
        <v>326</v>
      </c>
      <c r="M189" s="746" t="s">
        <v>326</v>
      </c>
    </row>
    <row r="190" spans="1:14" ht="25.5" x14ac:dyDescent="0.2">
      <c r="B190" s="725" t="s">
        <v>105</v>
      </c>
      <c r="C190" s="726">
        <v>345.17099999999999</v>
      </c>
      <c r="D190" s="726">
        <v>379.89100000000002</v>
      </c>
      <c r="E190" s="726">
        <v>414.10500000000002</v>
      </c>
      <c r="F190" s="726">
        <v>453.22199999999998</v>
      </c>
      <c r="G190" s="726">
        <v>487.601</v>
      </c>
      <c r="H190" s="726">
        <v>520.70100000000002</v>
      </c>
      <c r="I190" s="726">
        <v>546.24400000000003</v>
      </c>
      <c r="J190" s="726">
        <v>572.976</v>
      </c>
      <c r="K190" s="726">
        <v>593.77</v>
      </c>
      <c r="L190" s="726">
        <v>605.85599999999999</v>
      </c>
      <c r="M190" s="727">
        <v>610.69100000000003</v>
      </c>
    </row>
    <row r="191" spans="1:14" x14ac:dyDescent="0.2">
      <c r="B191" s="728" t="s">
        <v>94</v>
      </c>
      <c r="C191" s="729">
        <v>66.417000000000002</v>
      </c>
      <c r="D191" s="729">
        <v>72.069999999999993</v>
      </c>
      <c r="E191" s="729">
        <v>76.903000000000006</v>
      </c>
      <c r="F191" s="729">
        <v>83.067999999999998</v>
      </c>
      <c r="G191" s="729">
        <v>88.460999999999999</v>
      </c>
      <c r="H191" s="729">
        <v>94.408000000000001</v>
      </c>
      <c r="I191" s="729">
        <v>99.230999999999995</v>
      </c>
      <c r="J191" s="729">
        <v>105.27800000000001</v>
      </c>
      <c r="K191" s="729">
        <v>110.514</v>
      </c>
      <c r="L191" s="729">
        <v>115.569</v>
      </c>
      <c r="M191" s="730">
        <v>119.886</v>
      </c>
    </row>
    <row r="192" spans="1:14" x14ac:dyDescent="0.2">
      <c r="B192" s="728" t="s">
        <v>95</v>
      </c>
      <c r="C192" s="729">
        <v>59.185000000000002</v>
      </c>
      <c r="D192" s="729">
        <v>66.174999999999997</v>
      </c>
      <c r="E192" s="729">
        <v>73.114999999999995</v>
      </c>
      <c r="F192" s="729">
        <v>80.203000000000003</v>
      </c>
      <c r="G192" s="729">
        <v>87.042000000000002</v>
      </c>
      <c r="H192" s="729">
        <v>93.606999999999999</v>
      </c>
      <c r="I192" s="729">
        <v>100.251</v>
      </c>
      <c r="J192" s="729">
        <v>107.401</v>
      </c>
      <c r="K192" s="729">
        <v>114.354</v>
      </c>
      <c r="L192" s="729">
        <v>119.142</v>
      </c>
      <c r="M192" s="730">
        <v>122.965</v>
      </c>
    </row>
    <row r="193" spans="2:24" x14ac:dyDescent="0.2">
      <c r="B193" s="728" t="s">
        <v>96</v>
      </c>
      <c r="C193" s="729">
        <v>41.411999999999999</v>
      </c>
      <c r="D193" s="729">
        <v>42.518000000000001</v>
      </c>
      <c r="E193" s="729">
        <v>41.781999999999996</v>
      </c>
      <c r="F193" s="729">
        <v>41.994999999999997</v>
      </c>
      <c r="G193" s="729">
        <v>41.216999999999999</v>
      </c>
      <c r="H193" s="729">
        <v>40.92</v>
      </c>
      <c r="I193" s="729">
        <v>40.216999999999999</v>
      </c>
      <c r="J193" s="729">
        <v>40.204000000000001</v>
      </c>
      <c r="K193" s="729">
        <v>39.587000000000003</v>
      </c>
      <c r="L193" s="729">
        <v>39.329000000000001</v>
      </c>
      <c r="M193" s="730">
        <v>38.177999999999997</v>
      </c>
    </row>
    <row r="194" spans="2:24" x14ac:dyDescent="0.2">
      <c r="B194" s="728" t="s">
        <v>97</v>
      </c>
      <c r="C194" s="729">
        <v>31.376000000000001</v>
      </c>
      <c r="D194" s="729">
        <v>32.823999999999998</v>
      </c>
      <c r="E194" s="729">
        <v>33.531999999999996</v>
      </c>
      <c r="F194" s="729">
        <v>35.026000000000003</v>
      </c>
      <c r="G194" s="729">
        <v>35.628999999999998</v>
      </c>
      <c r="H194" s="729">
        <v>36.735999999999997</v>
      </c>
      <c r="I194" s="729">
        <v>37.067999999999998</v>
      </c>
      <c r="J194" s="729">
        <v>37.838000000000001</v>
      </c>
      <c r="K194" s="729">
        <v>37.786000000000001</v>
      </c>
      <c r="L194" s="729">
        <v>38.173999999999999</v>
      </c>
      <c r="M194" s="730">
        <v>37.884</v>
      </c>
    </row>
    <row r="195" spans="2:24" x14ac:dyDescent="0.2">
      <c r="B195" s="728" t="s">
        <v>98</v>
      </c>
      <c r="C195" s="729">
        <v>66.896000000000001</v>
      </c>
      <c r="D195" s="729">
        <v>76.040000000000006</v>
      </c>
      <c r="E195" s="729">
        <v>86.677000000000007</v>
      </c>
      <c r="F195" s="729">
        <v>98.736999999999995</v>
      </c>
      <c r="G195" s="729">
        <v>110.816</v>
      </c>
      <c r="H195" s="729">
        <v>121.251</v>
      </c>
      <c r="I195" s="729">
        <v>128.136</v>
      </c>
      <c r="J195" s="729">
        <v>134.876</v>
      </c>
      <c r="K195" s="729">
        <v>140.71600000000001</v>
      </c>
      <c r="L195" s="729">
        <v>141.49799999999999</v>
      </c>
      <c r="M195" s="730">
        <v>139.67699999999999</v>
      </c>
    </row>
    <row r="196" spans="2:24" x14ac:dyDescent="0.2">
      <c r="B196" s="728" t="s">
        <v>99</v>
      </c>
      <c r="C196" s="729">
        <v>2.0169999999999999</v>
      </c>
      <c r="D196" s="729">
        <v>2.2320000000000002</v>
      </c>
      <c r="E196" s="729">
        <v>2.31</v>
      </c>
      <c r="F196" s="729">
        <v>2.4910000000000001</v>
      </c>
      <c r="G196" s="729">
        <v>2.548</v>
      </c>
      <c r="H196" s="729">
        <v>2.6760000000000002</v>
      </c>
      <c r="I196" s="729">
        <v>2.665</v>
      </c>
      <c r="J196" s="729">
        <v>2.786</v>
      </c>
      <c r="K196" s="729">
        <v>2.8140000000000001</v>
      </c>
      <c r="L196" s="729">
        <v>3.004</v>
      </c>
      <c r="M196" s="730">
        <v>3.1539999999999999</v>
      </c>
    </row>
    <row r="197" spans="2:24" x14ac:dyDescent="0.2">
      <c r="B197" s="728" t="s">
        <v>100</v>
      </c>
      <c r="C197" s="729">
        <v>0</v>
      </c>
      <c r="D197" s="729">
        <v>0</v>
      </c>
      <c r="E197" s="729">
        <v>0</v>
      </c>
      <c r="F197" s="729">
        <v>0</v>
      </c>
      <c r="G197" s="729">
        <v>0</v>
      </c>
      <c r="H197" s="729">
        <v>0</v>
      </c>
      <c r="I197" s="729">
        <v>0</v>
      </c>
      <c r="J197" s="729">
        <v>0</v>
      </c>
      <c r="K197" s="729">
        <v>0</v>
      </c>
      <c r="L197" s="729">
        <v>0</v>
      </c>
      <c r="M197" s="730">
        <v>0</v>
      </c>
    </row>
    <row r="198" spans="2:24" x14ac:dyDescent="0.2">
      <c r="B198" s="728" t="s">
        <v>101</v>
      </c>
      <c r="C198" s="729">
        <v>0</v>
      </c>
      <c r="D198" s="729">
        <v>0</v>
      </c>
      <c r="E198" s="729">
        <v>0</v>
      </c>
      <c r="F198" s="729">
        <v>0</v>
      </c>
      <c r="G198" s="729">
        <v>0</v>
      </c>
      <c r="H198" s="729">
        <v>0</v>
      </c>
      <c r="I198" s="729">
        <v>0</v>
      </c>
      <c r="J198" s="729">
        <v>0</v>
      </c>
      <c r="K198" s="729">
        <v>0</v>
      </c>
      <c r="L198" s="729">
        <v>0</v>
      </c>
      <c r="M198" s="730">
        <v>0</v>
      </c>
    </row>
    <row r="199" spans="2:24" x14ac:dyDescent="0.2">
      <c r="B199" s="728" t="s">
        <v>102</v>
      </c>
      <c r="C199" s="729">
        <v>4.4169999999999998</v>
      </c>
      <c r="D199" s="729">
        <v>4.6550000000000002</v>
      </c>
      <c r="E199" s="729">
        <v>4.9779999999999998</v>
      </c>
      <c r="F199" s="729">
        <v>5.306</v>
      </c>
      <c r="G199" s="729">
        <v>5.58</v>
      </c>
      <c r="H199" s="729">
        <v>5.7290000000000001</v>
      </c>
      <c r="I199" s="729">
        <v>5.8869999999999996</v>
      </c>
      <c r="J199" s="729">
        <v>5.9189999999999996</v>
      </c>
      <c r="K199" s="729">
        <v>5.6870000000000003</v>
      </c>
      <c r="L199" s="729">
        <v>5.7439999999999998</v>
      </c>
      <c r="M199" s="730">
        <v>5.8040000000000003</v>
      </c>
    </row>
    <row r="200" spans="2:24" x14ac:dyDescent="0.2">
      <c r="B200" s="728" t="s">
        <v>103</v>
      </c>
      <c r="C200" s="729">
        <v>5.0000000000000001E-3</v>
      </c>
      <c r="D200" s="729">
        <v>3.5000000000000003E-2</v>
      </c>
      <c r="E200" s="729">
        <v>8.4000000000000005E-2</v>
      </c>
      <c r="F200" s="729">
        <v>0.15</v>
      </c>
      <c r="G200" s="729">
        <v>0.224</v>
      </c>
      <c r="H200" s="729">
        <v>0.28599999999999998</v>
      </c>
      <c r="I200" s="729">
        <v>0.34799999999999998</v>
      </c>
      <c r="J200" s="729">
        <v>0.41</v>
      </c>
      <c r="K200" s="729">
        <v>0.47099999999999997</v>
      </c>
      <c r="L200" s="729">
        <v>0.53</v>
      </c>
      <c r="M200" s="730">
        <v>0.58699999999999997</v>
      </c>
    </row>
    <row r="201" spans="2:24" ht="13.5" thickBot="1" x14ac:dyDescent="0.25">
      <c r="B201" s="761" t="s">
        <v>104</v>
      </c>
      <c r="C201" s="731">
        <v>73.445999999999998</v>
      </c>
      <c r="D201" s="731">
        <v>83.341999999999999</v>
      </c>
      <c r="E201" s="731">
        <v>94.724000000000004</v>
      </c>
      <c r="F201" s="731">
        <v>106.245</v>
      </c>
      <c r="G201" s="731">
        <v>116.083</v>
      </c>
      <c r="H201" s="731">
        <v>125.08799999999999</v>
      </c>
      <c r="I201" s="731">
        <v>132.44200000000001</v>
      </c>
      <c r="J201" s="731">
        <v>138.26499999999999</v>
      </c>
      <c r="K201" s="731">
        <v>141.84100000000001</v>
      </c>
      <c r="L201" s="731">
        <v>142.86500000000001</v>
      </c>
      <c r="M201" s="732">
        <v>142.55699999999999</v>
      </c>
    </row>
    <row r="204" spans="2:24" x14ac:dyDescent="0.2">
      <c r="B204" s="790" t="s">
        <v>136</v>
      </c>
      <c r="C204" s="793" t="s">
        <v>332</v>
      </c>
      <c r="D204" s="794"/>
      <c r="E204" s="793" t="s">
        <v>223</v>
      </c>
      <c r="F204" s="794"/>
      <c r="G204" s="793" t="s">
        <v>226</v>
      </c>
      <c r="H204" s="794"/>
      <c r="I204" s="793" t="s">
        <v>227</v>
      </c>
      <c r="J204" s="794"/>
      <c r="K204" s="793" t="s">
        <v>228</v>
      </c>
      <c r="L204" s="794"/>
      <c r="M204" s="793" t="s">
        <v>229</v>
      </c>
      <c r="N204" s="794"/>
      <c r="O204" s="793" t="s">
        <v>333</v>
      </c>
      <c r="P204" s="794"/>
      <c r="Q204" s="793" t="s">
        <v>334</v>
      </c>
      <c r="R204" s="794"/>
      <c r="S204" s="793" t="s">
        <v>232</v>
      </c>
      <c r="T204" s="794"/>
      <c r="U204" s="793" t="s">
        <v>233</v>
      </c>
      <c r="V204" s="794"/>
      <c r="W204" s="793" t="s">
        <v>234</v>
      </c>
      <c r="X204" s="795"/>
    </row>
    <row r="205" spans="2:24" x14ac:dyDescent="0.2">
      <c r="B205" s="791"/>
      <c r="C205" s="796" t="s">
        <v>79</v>
      </c>
      <c r="D205" s="797"/>
      <c r="E205" s="796" t="s">
        <v>79</v>
      </c>
      <c r="F205" s="797"/>
      <c r="G205" s="796" t="s">
        <v>79</v>
      </c>
      <c r="H205" s="797"/>
      <c r="I205" s="796" t="s">
        <v>79</v>
      </c>
      <c r="J205" s="797"/>
      <c r="K205" s="796" t="s">
        <v>79</v>
      </c>
      <c r="L205" s="797"/>
      <c r="M205" s="796" t="s">
        <v>79</v>
      </c>
      <c r="N205" s="797"/>
      <c r="O205" s="796"/>
      <c r="P205" s="797"/>
      <c r="Q205" s="796"/>
      <c r="R205" s="797"/>
      <c r="S205" s="796"/>
      <c r="T205" s="797"/>
      <c r="U205" s="796"/>
      <c r="V205" s="797"/>
      <c r="W205" s="796"/>
      <c r="X205" s="798"/>
    </row>
    <row r="206" spans="2:24" ht="41.25" thickBot="1" x14ac:dyDescent="0.25">
      <c r="B206" s="792"/>
      <c r="C206" s="724" t="s">
        <v>326</v>
      </c>
      <c r="D206" s="733" t="s">
        <v>82</v>
      </c>
      <c r="E206" s="724" t="s">
        <v>326</v>
      </c>
      <c r="F206" s="734" t="s">
        <v>82</v>
      </c>
      <c r="G206" s="724" t="s">
        <v>326</v>
      </c>
      <c r="H206" s="734" t="s">
        <v>82</v>
      </c>
      <c r="I206" s="724" t="s">
        <v>326</v>
      </c>
      <c r="J206" s="734" t="s">
        <v>82</v>
      </c>
      <c r="K206" s="724" t="s">
        <v>326</v>
      </c>
      <c r="L206" s="734" t="s">
        <v>82</v>
      </c>
      <c r="M206" s="724" t="s">
        <v>326</v>
      </c>
      <c r="N206" s="734" t="s">
        <v>82</v>
      </c>
      <c r="O206" s="724" t="s">
        <v>326</v>
      </c>
      <c r="P206" s="733" t="s">
        <v>82</v>
      </c>
      <c r="Q206" s="724" t="s">
        <v>326</v>
      </c>
      <c r="R206" s="733" t="s">
        <v>82</v>
      </c>
      <c r="S206" s="724" t="s">
        <v>326</v>
      </c>
      <c r="T206" s="733" t="s">
        <v>82</v>
      </c>
      <c r="U206" s="724" t="s">
        <v>326</v>
      </c>
      <c r="V206" s="733" t="s">
        <v>82</v>
      </c>
      <c r="W206" s="724" t="s">
        <v>326</v>
      </c>
      <c r="X206" s="733" t="s">
        <v>82</v>
      </c>
    </row>
    <row r="207" spans="2:24" ht="25.5" x14ac:dyDescent="0.2">
      <c r="B207" s="725" t="s">
        <v>105</v>
      </c>
      <c r="C207" s="726">
        <v>11158.816000000001</v>
      </c>
      <c r="D207" s="735">
        <v>4.2300000000000004</v>
      </c>
      <c r="E207" s="726">
        <v>11407.259</v>
      </c>
      <c r="F207" s="735">
        <v>4.1900000000000004</v>
      </c>
      <c r="G207" s="726">
        <v>12209.745000000001</v>
      </c>
      <c r="H207" s="735">
        <v>4.12</v>
      </c>
      <c r="I207" s="726">
        <v>13416.591</v>
      </c>
      <c r="J207" s="735">
        <v>3.96</v>
      </c>
      <c r="K207" s="726">
        <v>14617.087</v>
      </c>
      <c r="L207" s="735">
        <v>3.83</v>
      </c>
      <c r="M207" s="726">
        <v>15861.335999999999</v>
      </c>
      <c r="N207" s="735">
        <v>3.69</v>
      </c>
      <c r="O207" s="726">
        <v>16917.127</v>
      </c>
      <c r="P207" s="735">
        <v>3.59</v>
      </c>
      <c r="Q207" s="726">
        <v>17924.092000000001</v>
      </c>
      <c r="R207" s="735">
        <v>3.48</v>
      </c>
      <c r="S207" s="726">
        <v>18782.816999999999</v>
      </c>
      <c r="T207" s="735">
        <v>3.43</v>
      </c>
      <c r="U207" s="726">
        <v>19410.519</v>
      </c>
      <c r="V207" s="735">
        <v>3.46</v>
      </c>
      <c r="W207" s="726">
        <v>19886.168000000001</v>
      </c>
      <c r="X207" s="736">
        <v>3.53</v>
      </c>
    </row>
    <row r="208" spans="2:24" x14ac:dyDescent="0.2">
      <c r="B208" s="728" t="s">
        <v>94</v>
      </c>
      <c r="C208" s="729">
        <v>2728.8040000000001</v>
      </c>
      <c r="D208" s="737">
        <v>12.1</v>
      </c>
      <c r="E208" s="729">
        <v>2798.4580000000001</v>
      </c>
      <c r="F208" s="737">
        <v>11.97</v>
      </c>
      <c r="G208" s="729">
        <v>2937.9630000000002</v>
      </c>
      <c r="H208" s="737">
        <v>11.7</v>
      </c>
      <c r="I208" s="729">
        <v>3085.971</v>
      </c>
      <c r="J208" s="737">
        <v>11.45</v>
      </c>
      <c r="K208" s="729">
        <v>3209.712</v>
      </c>
      <c r="L208" s="737">
        <v>11.29</v>
      </c>
      <c r="M208" s="729">
        <v>3372.0949999999998</v>
      </c>
      <c r="N208" s="737">
        <v>11.07</v>
      </c>
      <c r="O208" s="729">
        <v>3559.9</v>
      </c>
      <c r="P208" s="737">
        <v>10.79</v>
      </c>
      <c r="Q208" s="729">
        <v>3713.65</v>
      </c>
      <c r="R208" s="737">
        <v>10.53</v>
      </c>
      <c r="S208" s="729">
        <v>3874.1410000000001</v>
      </c>
      <c r="T208" s="737">
        <v>10.35</v>
      </c>
      <c r="U208" s="729">
        <v>4029.4560000000001</v>
      </c>
      <c r="V208" s="737">
        <v>10.19</v>
      </c>
      <c r="W208" s="729">
        <v>4164.9399999999996</v>
      </c>
      <c r="X208" s="738">
        <v>10.07</v>
      </c>
    </row>
    <row r="209" spans="2:24" x14ac:dyDescent="0.2">
      <c r="B209" s="728" t="s">
        <v>95</v>
      </c>
      <c r="C209" s="729">
        <v>1620.567</v>
      </c>
      <c r="D209" s="737">
        <v>14.16</v>
      </c>
      <c r="E209" s="729">
        <v>1657.297</v>
      </c>
      <c r="F209" s="737">
        <v>13.89</v>
      </c>
      <c r="G209" s="729">
        <v>1749.5450000000001</v>
      </c>
      <c r="H209" s="737">
        <v>13.89</v>
      </c>
      <c r="I209" s="729">
        <v>1826.104</v>
      </c>
      <c r="J209" s="737">
        <v>14.17</v>
      </c>
      <c r="K209" s="729">
        <v>1945.181</v>
      </c>
      <c r="L209" s="737">
        <v>14.21</v>
      </c>
      <c r="M209" s="729">
        <v>2056.36</v>
      </c>
      <c r="N209" s="737">
        <v>14.24</v>
      </c>
      <c r="O209" s="729">
        <v>2083.355</v>
      </c>
      <c r="P209" s="737">
        <v>14.63</v>
      </c>
      <c r="Q209" s="729">
        <v>2161.337</v>
      </c>
      <c r="R209" s="737">
        <v>14.78</v>
      </c>
      <c r="S209" s="729">
        <v>2197.7649999999999</v>
      </c>
      <c r="T209" s="737">
        <v>14.96</v>
      </c>
      <c r="U209" s="729">
        <v>2228.6930000000002</v>
      </c>
      <c r="V209" s="737">
        <v>15.3</v>
      </c>
      <c r="W209" s="729">
        <v>2353.1709999999998</v>
      </c>
      <c r="X209" s="738">
        <v>15.06</v>
      </c>
    </row>
    <row r="210" spans="2:24" x14ac:dyDescent="0.2">
      <c r="B210" s="728" t="s">
        <v>96</v>
      </c>
      <c r="C210" s="729">
        <v>2444.0129999999999</v>
      </c>
      <c r="D210" s="737">
        <v>9.2200000000000006</v>
      </c>
      <c r="E210" s="729">
        <v>2182.569</v>
      </c>
      <c r="F210" s="737">
        <v>9.23</v>
      </c>
      <c r="G210" s="729">
        <v>2040.355</v>
      </c>
      <c r="H210" s="737">
        <v>9.7200000000000006</v>
      </c>
      <c r="I210" s="729">
        <v>2196.864</v>
      </c>
      <c r="J210" s="737">
        <v>9.4600000000000009</v>
      </c>
      <c r="K210" s="729">
        <v>2380.0639999999999</v>
      </c>
      <c r="L210" s="737">
        <v>9.1199999999999992</v>
      </c>
      <c r="M210" s="729">
        <v>2576.2159999999999</v>
      </c>
      <c r="N210" s="737">
        <v>8.75</v>
      </c>
      <c r="O210" s="729">
        <v>2763.866</v>
      </c>
      <c r="P210" s="737">
        <v>8.4600000000000009</v>
      </c>
      <c r="Q210" s="729">
        <v>2958.165</v>
      </c>
      <c r="R210" s="737">
        <v>8.18</v>
      </c>
      <c r="S210" s="729">
        <v>3093.799</v>
      </c>
      <c r="T210" s="737">
        <v>8.0399999999999991</v>
      </c>
      <c r="U210" s="729">
        <v>3139.1439999999998</v>
      </c>
      <c r="V210" s="737">
        <v>8.0500000000000007</v>
      </c>
      <c r="W210" s="729">
        <v>3037.4259999999999</v>
      </c>
      <c r="X210" s="738">
        <v>8.36</v>
      </c>
    </row>
    <row r="211" spans="2:24" x14ac:dyDescent="0.2">
      <c r="B211" s="728" t="s">
        <v>97</v>
      </c>
      <c r="C211" s="729">
        <v>1490.9829999999999</v>
      </c>
      <c r="D211" s="737">
        <v>11.35</v>
      </c>
      <c r="E211" s="729">
        <v>1442.097</v>
      </c>
      <c r="F211" s="737">
        <v>11.9</v>
      </c>
      <c r="G211" s="729">
        <v>1490.425</v>
      </c>
      <c r="H211" s="737">
        <v>12.24</v>
      </c>
      <c r="I211" s="729">
        <v>1651.807</v>
      </c>
      <c r="J211" s="737">
        <v>11.67</v>
      </c>
      <c r="K211" s="729">
        <v>1818.826</v>
      </c>
      <c r="L211" s="737">
        <v>11.13</v>
      </c>
      <c r="M211" s="729">
        <v>1978.135</v>
      </c>
      <c r="N211" s="737">
        <v>10.68</v>
      </c>
      <c r="O211" s="729">
        <v>2099.9250000000002</v>
      </c>
      <c r="P211" s="737">
        <v>10.38</v>
      </c>
      <c r="Q211" s="729">
        <v>2213.0509999999999</v>
      </c>
      <c r="R211" s="737">
        <v>10.17</v>
      </c>
      <c r="S211" s="729">
        <v>2295.0369999999998</v>
      </c>
      <c r="T211" s="737">
        <v>10.06</v>
      </c>
      <c r="U211" s="729">
        <v>2307.5070000000001</v>
      </c>
      <c r="V211" s="737">
        <v>10.16</v>
      </c>
      <c r="W211" s="729">
        <v>2284.181</v>
      </c>
      <c r="X211" s="738">
        <v>10.44</v>
      </c>
    </row>
    <row r="212" spans="2:24" x14ac:dyDescent="0.2">
      <c r="B212" s="728" t="s">
        <v>98</v>
      </c>
      <c r="C212" s="729">
        <v>1038.4690000000001</v>
      </c>
      <c r="D212" s="737">
        <v>11.36</v>
      </c>
      <c r="E212" s="729">
        <v>1154.2919999999999</v>
      </c>
      <c r="F212" s="737">
        <v>11.25</v>
      </c>
      <c r="G212" s="729">
        <v>1351.4069999999999</v>
      </c>
      <c r="H212" s="737">
        <v>11.12</v>
      </c>
      <c r="I212" s="729">
        <v>1544.277</v>
      </c>
      <c r="J212" s="737">
        <v>11.1</v>
      </c>
      <c r="K212" s="729">
        <v>1720.5550000000001</v>
      </c>
      <c r="L212" s="737">
        <v>11.2</v>
      </c>
      <c r="M212" s="729">
        <v>1908.9059999999999</v>
      </c>
      <c r="N212" s="737">
        <v>11.19</v>
      </c>
      <c r="O212" s="729">
        <v>2049.7020000000002</v>
      </c>
      <c r="P212" s="737">
        <v>11.18</v>
      </c>
      <c r="Q212" s="729">
        <v>2159.154</v>
      </c>
      <c r="R212" s="737">
        <v>11</v>
      </c>
      <c r="S212" s="729">
        <v>2270.3960000000002</v>
      </c>
      <c r="T212" s="737">
        <v>10.92</v>
      </c>
      <c r="U212" s="729">
        <v>2364.6280000000002</v>
      </c>
      <c r="V212" s="737">
        <v>10.92</v>
      </c>
      <c r="W212" s="729">
        <v>2419.5</v>
      </c>
      <c r="X212" s="738">
        <v>11.06</v>
      </c>
    </row>
    <row r="213" spans="2:24" x14ac:dyDescent="0.2">
      <c r="B213" s="728" t="s">
        <v>99</v>
      </c>
      <c r="C213" s="729">
        <v>81.313999999999993</v>
      </c>
      <c r="D213" s="737">
        <v>54.24</v>
      </c>
      <c r="E213" s="729">
        <v>91.695999999999998</v>
      </c>
      <c r="F213" s="737">
        <v>51.83</v>
      </c>
      <c r="G213" s="729">
        <v>103.60299999999999</v>
      </c>
      <c r="H213" s="737">
        <v>49.73</v>
      </c>
      <c r="I213" s="729">
        <v>106.664</v>
      </c>
      <c r="J213" s="737">
        <v>46.79</v>
      </c>
      <c r="K213" s="729">
        <v>80.631</v>
      </c>
      <c r="L213" s="737">
        <v>52.49</v>
      </c>
      <c r="M213" s="729">
        <v>90.861000000000004</v>
      </c>
      <c r="N213" s="737">
        <v>51.46</v>
      </c>
      <c r="O213" s="729">
        <v>101.699</v>
      </c>
      <c r="P213" s="737">
        <v>50.19</v>
      </c>
      <c r="Q213" s="729">
        <v>113.05</v>
      </c>
      <c r="R213" s="737">
        <v>48.82</v>
      </c>
      <c r="S213" s="729">
        <v>124.477</v>
      </c>
      <c r="T213" s="737">
        <v>47.56</v>
      </c>
      <c r="U213" s="729">
        <v>135.52000000000001</v>
      </c>
      <c r="V213" s="737">
        <v>46.54</v>
      </c>
      <c r="W213" s="729">
        <v>145.61199999999999</v>
      </c>
      <c r="X213" s="738">
        <v>45.82</v>
      </c>
    </row>
    <row r="214" spans="2:24" x14ac:dyDescent="0.2">
      <c r="B214" s="728" t="s">
        <v>100</v>
      </c>
      <c r="C214" s="729">
        <v>90.408000000000001</v>
      </c>
      <c r="D214" s="737">
        <v>25.46</v>
      </c>
      <c r="E214" s="729">
        <v>110.73099999999999</v>
      </c>
      <c r="F214" s="737">
        <v>23.88</v>
      </c>
      <c r="G214" s="729">
        <v>133.88800000000001</v>
      </c>
      <c r="H214" s="737">
        <v>22.57</v>
      </c>
      <c r="I214" s="729">
        <v>158.149</v>
      </c>
      <c r="J214" s="737">
        <v>21.39</v>
      </c>
      <c r="K214" s="729">
        <v>179.47</v>
      </c>
      <c r="L214" s="737">
        <v>20.62</v>
      </c>
      <c r="M214" s="729">
        <v>195.35</v>
      </c>
      <c r="N214" s="737">
        <v>20.37</v>
      </c>
      <c r="O214" s="729">
        <v>209.804</v>
      </c>
      <c r="P214" s="737">
        <v>20.18</v>
      </c>
      <c r="Q214" s="729">
        <v>222.286</v>
      </c>
      <c r="R214" s="737">
        <v>20.03</v>
      </c>
      <c r="S214" s="729">
        <v>230.447</v>
      </c>
      <c r="T214" s="737">
        <v>20.05</v>
      </c>
      <c r="U214" s="729">
        <v>238.10400000000001</v>
      </c>
      <c r="V214" s="737">
        <v>20.079999999999998</v>
      </c>
      <c r="W214" s="729">
        <v>246.75800000000001</v>
      </c>
      <c r="X214" s="738">
        <v>19.96</v>
      </c>
    </row>
    <row r="215" spans="2:24" x14ac:dyDescent="0.2">
      <c r="B215" s="728" t="s">
        <v>101</v>
      </c>
      <c r="C215" s="729">
        <v>187.58699999999999</v>
      </c>
      <c r="D215" s="737">
        <v>13.42</v>
      </c>
      <c r="E215" s="729">
        <v>226.05699999999999</v>
      </c>
      <c r="F215" s="737">
        <v>13.11</v>
      </c>
      <c r="G215" s="729">
        <v>275.71499999999997</v>
      </c>
      <c r="H215" s="737">
        <v>12.85</v>
      </c>
      <c r="I215" s="729">
        <v>330.53300000000002</v>
      </c>
      <c r="J215" s="737">
        <v>12.71</v>
      </c>
      <c r="K215" s="729">
        <v>388.73</v>
      </c>
      <c r="L215" s="737">
        <v>12.59</v>
      </c>
      <c r="M215" s="729">
        <v>447.51499999999999</v>
      </c>
      <c r="N215" s="737">
        <v>12.5</v>
      </c>
      <c r="O215" s="729">
        <v>504.29300000000001</v>
      </c>
      <c r="P215" s="737">
        <v>12.45</v>
      </c>
      <c r="Q215" s="729">
        <v>558.14300000000003</v>
      </c>
      <c r="R215" s="737">
        <v>12.45</v>
      </c>
      <c r="S215" s="729">
        <v>606.51199999999994</v>
      </c>
      <c r="T215" s="737">
        <v>12.51</v>
      </c>
      <c r="U215" s="729">
        <v>651.25699999999995</v>
      </c>
      <c r="V215" s="737">
        <v>12.59</v>
      </c>
      <c r="W215" s="729">
        <v>694.18399999999997</v>
      </c>
      <c r="X215" s="738">
        <v>12.66</v>
      </c>
    </row>
    <row r="216" spans="2:24" x14ac:dyDescent="0.2">
      <c r="B216" s="728" t="s">
        <v>102</v>
      </c>
      <c r="C216" s="729">
        <v>490.25200000000001</v>
      </c>
      <c r="D216" s="737">
        <v>19.37</v>
      </c>
      <c r="E216" s="729">
        <v>530.94100000000003</v>
      </c>
      <c r="F216" s="737">
        <v>18.690000000000001</v>
      </c>
      <c r="G216" s="729">
        <v>585.93499999999995</v>
      </c>
      <c r="H216" s="737">
        <v>17.77</v>
      </c>
      <c r="I216" s="729">
        <v>632.03099999999995</v>
      </c>
      <c r="J216" s="737">
        <v>17.18</v>
      </c>
      <c r="K216" s="729">
        <v>680.52700000000004</v>
      </c>
      <c r="L216" s="737">
        <v>16.670000000000002</v>
      </c>
      <c r="M216" s="729">
        <v>718.52200000000005</v>
      </c>
      <c r="N216" s="737">
        <v>16.399999999999999</v>
      </c>
      <c r="O216" s="729">
        <v>757.61599999999999</v>
      </c>
      <c r="P216" s="737">
        <v>16.079999999999998</v>
      </c>
      <c r="Q216" s="729">
        <v>784.92600000000004</v>
      </c>
      <c r="R216" s="737">
        <v>15.9</v>
      </c>
      <c r="S216" s="729">
        <v>811.76800000000003</v>
      </c>
      <c r="T216" s="737">
        <v>15.7</v>
      </c>
      <c r="U216" s="729">
        <v>835.024</v>
      </c>
      <c r="V216" s="737">
        <v>15.56</v>
      </c>
      <c r="W216" s="729">
        <v>853.46600000000001</v>
      </c>
      <c r="X216" s="738">
        <v>15.49</v>
      </c>
    </row>
    <row r="217" spans="2:24" x14ac:dyDescent="0.2">
      <c r="B217" s="728" t="s">
        <v>103</v>
      </c>
      <c r="C217" s="729">
        <v>203.55699999999999</v>
      </c>
      <c r="D217" s="737">
        <v>17.739999999999998</v>
      </c>
      <c r="E217" s="729">
        <v>261.05099999999999</v>
      </c>
      <c r="F217" s="737">
        <v>17.41</v>
      </c>
      <c r="G217" s="729">
        <v>341.48599999999999</v>
      </c>
      <c r="H217" s="737">
        <v>16.96</v>
      </c>
      <c r="I217" s="729">
        <v>430.64699999999999</v>
      </c>
      <c r="J217" s="737">
        <v>16.8</v>
      </c>
      <c r="K217" s="729">
        <v>522.23199999999997</v>
      </c>
      <c r="L217" s="737">
        <v>16.84</v>
      </c>
      <c r="M217" s="729">
        <v>614.71400000000006</v>
      </c>
      <c r="N217" s="737">
        <v>16.95</v>
      </c>
      <c r="O217" s="729">
        <v>706.69799999999998</v>
      </c>
      <c r="P217" s="737">
        <v>17.079999999999998</v>
      </c>
      <c r="Q217" s="729">
        <v>794.39200000000005</v>
      </c>
      <c r="R217" s="737">
        <v>17.190000000000001</v>
      </c>
      <c r="S217" s="729">
        <v>876.68200000000002</v>
      </c>
      <c r="T217" s="737">
        <v>17.29</v>
      </c>
      <c r="U217" s="729">
        <v>946.87099999999998</v>
      </c>
      <c r="V217" s="737">
        <v>17.510000000000002</v>
      </c>
      <c r="W217" s="729">
        <v>1014.979</v>
      </c>
      <c r="X217" s="738">
        <v>17.66</v>
      </c>
    </row>
    <row r="218" spans="2:24" ht="13.5" thickBot="1" x14ac:dyDescent="0.25">
      <c r="B218" s="761" t="s">
        <v>104</v>
      </c>
      <c r="C218" s="731">
        <v>786.92399999999998</v>
      </c>
      <c r="D218" s="739">
        <v>12.16</v>
      </c>
      <c r="E218" s="731">
        <v>958.95</v>
      </c>
      <c r="F218" s="739">
        <v>10.95</v>
      </c>
      <c r="G218" s="731">
        <v>1184.9480000000001</v>
      </c>
      <c r="H218" s="739">
        <v>9.93</v>
      </c>
      <c r="I218" s="731">
        <v>1429.0619999999999</v>
      </c>
      <c r="J218" s="739">
        <v>9.23</v>
      </c>
      <c r="K218" s="731">
        <v>1667.72</v>
      </c>
      <c r="L218" s="739">
        <v>8.7799999999999994</v>
      </c>
      <c r="M218" s="731">
        <v>1879.973</v>
      </c>
      <c r="N218" s="739">
        <v>8.52</v>
      </c>
      <c r="O218" s="731">
        <v>2060.9650000000001</v>
      </c>
      <c r="P218" s="739">
        <v>8.27</v>
      </c>
      <c r="Q218" s="731">
        <v>2230.2240000000002</v>
      </c>
      <c r="R218" s="739">
        <v>8.15</v>
      </c>
      <c r="S218" s="731">
        <v>2390.3829999999998</v>
      </c>
      <c r="T218" s="739">
        <v>8.1</v>
      </c>
      <c r="U218" s="731">
        <v>2526.547</v>
      </c>
      <c r="V218" s="739">
        <v>8.07</v>
      </c>
      <c r="W218" s="731">
        <v>2664.953</v>
      </c>
      <c r="X218" s="740">
        <v>8.0500000000000007</v>
      </c>
    </row>
    <row r="221" spans="2:24" x14ac:dyDescent="0.2">
      <c r="B221" s="790" t="s">
        <v>136</v>
      </c>
      <c r="C221" s="722" t="s">
        <v>332</v>
      </c>
      <c r="D221" s="722" t="s">
        <v>223</v>
      </c>
      <c r="E221" s="722" t="s">
        <v>226</v>
      </c>
      <c r="F221" s="722" t="s">
        <v>227</v>
      </c>
      <c r="G221" s="722" t="s">
        <v>228</v>
      </c>
      <c r="H221" s="722" t="s">
        <v>229</v>
      </c>
      <c r="I221" s="722" t="s">
        <v>333</v>
      </c>
      <c r="J221" s="722" t="s">
        <v>334</v>
      </c>
      <c r="K221" s="722" t="s">
        <v>232</v>
      </c>
      <c r="L221" s="722" t="s">
        <v>233</v>
      </c>
      <c r="M221" s="722" t="s">
        <v>234</v>
      </c>
      <c r="N221" s="741"/>
    </row>
    <row r="222" spans="2:24" x14ac:dyDescent="0.2">
      <c r="B222" s="791"/>
      <c r="C222" s="721" t="s">
        <v>309</v>
      </c>
      <c r="D222" s="721" t="s">
        <v>309</v>
      </c>
      <c r="E222" s="721" t="s">
        <v>309</v>
      </c>
      <c r="F222" s="721" t="s">
        <v>309</v>
      </c>
      <c r="G222" s="721" t="s">
        <v>309</v>
      </c>
      <c r="H222" s="721" t="s">
        <v>309</v>
      </c>
      <c r="I222" s="721" t="s">
        <v>309</v>
      </c>
      <c r="J222" s="721" t="s">
        <v>309</v>
      </c>
      <c r="K222" s="721" t="s">
        <v>309</v>
      </c>
      <c r="L222" s="721" t="s">
        <v>309</v>
      </c>
      <c r="M222" s="723" t="s">
        <v>309</v>
      </c>
      <c r="N222" s="742"/>
    </row>
    <row r="223" spans="2:24" ht="41.25" thickBot="1" x14ac:dyDescent="0.25">
      <c r="B223" s="792"/>
      <c r="C223" s="724" t="s">
        <v>326</v>
      </c>
      <c r="D223" s="724" t="s">
        <v>326</v>
      </c>
      <c r="E223" s="724" t="s">
        <v>326</v>
      </c>
      <c r="F223" s="724" t="s">
        <v>326</v>
      </c>
      <c r="G223" s="724" t="s">
        <v>326</v>
      </c>
      <c r="H223" s="724" t="s">
        <v>326</v>
      </c>
      <c r="I223" s="724" t="s">
        <v>326</v>
      </c>
      <c r="J223" s="724" t="s">
        <v>326</v>
      </c>
      <c r="K223" s="724" t="s">
        <v>326</v>
      </c>
      <c r="L223" s="724" t="s">
        <v>326</v>
      </c>
      <c r="M223" s="724" t="s">
        <v>326</v>
      </c>
      <c r="N223" s="743"/>
    </row>
    <row r="224" spans="2:24" ht="25.5" x14ac:dyDescent="0.2">
      <c r="B224" s="757" t="s">
        <v>105</v>
      </c>
      <c r="C224" s="758">
        <f t="shared" ref="C224:C232" si="82">C207</f>
        <v>11158.816000000001</v>
      </c>
      <c r="D224" s="758">
        <f t="shared" ref="D224:D232" si="83">E207</f>
        <v>11407.259</v>
      </c>
      <c r="E224" s="758">
        <f t="shared" ref="E224:E232" si="84">G207</f>
        <v>12209.745000000001</v>
      </c>
      <c r="F224" s="758">
        <f t="shared" ref="F224:F232" si="85">I207</f>
        <v>13416.591</v>
      </c>
      <c r="G224" s="758">
        <f t="shared" ref="G224:G232" si="86">K207</f>
        <v>14617.087</v>
      </c>
      <c r="H224" s="758">
        <f t="shared" ref="H224:H232" si="87">M207</f>
        <v>15861.335999999999</v>
      </c>
      <c r="I224" s="758">
        <f t="shared" ref="I224:I232" si="88">O207</f>
        <v>16917.127</v>
      </c>
      <c r="J224" s="758">
        <f t="shared" ref="J224:J232" si="89">Q207</f>
        <v>17924.092000000001</v>
      </c>
      <c r="K224" s="758">
        <f t="shared" ref="K224:K232" si="90">S207</f>
        <v>18782.816999999999</v>
      </c>
      <c r="L224" s="758">
        <f t="shared" ref="L224:L232" si="91">U207</f>
        <v>19410.519</v>
      </c>
      <c r="M224" s="759">
        <f t="shared" ref="M224:M232" si="92">W207</f>
        <v>19886.168000000001</v>
      </c>
      <c r="N224" s="726"/>
    </row>
    <row r="225" spans="2:14" x14ac:dyDescent="0.2">
      <c r="B225" s="747" t="s">
        <v>94</v>
      </c>
      <c r="C225" s="748">
        <f t="shared" si="82"/>
        <v>2728.8040000000001</v>
      </c>
      <c r="D225" s="748">
        <f t="shared" si="83"/>
        <v>2798.4580000000001</v>
      </c>
      <c r="E225" s="748">
        <f t="shared" si="84"/>
        <v>2937.9630000000002</v>
      </c>
      <c r="F225" s="748">
        <f t="shared" si="85"/>
        <v>3085.971</v>
      </c>
      <c r="G225" s="748">
        <f t="shared" si="86"/>
        <v>3209.712</v>
      </c>
      <c r="H225" s="748">
        <f t="shared" si="87"/>
        <v>3372.0949999999998</v>
      </c>
      <c r="I225" s="748">
        <f t="shared" si="88"/>
        <v>3559.9</v>
      </c>
      <c r="J225" s="748">
        <f t="shared" si="89"/>
        <v>3713.65</v>
      </c>
      <c r="K225" s="748">
        <f t="shared" si="90"/>
        <v>3874.1410000000001</v>
      </c>
      <c r="L225" s="748">
        <f t="shared" si="91"/>
        <v>4029.4560000000001</v>
      </c>
      <c r="M225" s="749">
        <f t="shared" si="92"/>
        <v>4164.9399999999996</v>
      </c>
      <c r="N225" s="729"/>
    </row>
    <row r="226" spans="2:14" x14ac:dyDescent="0.2">
      <c r="B226" s="747" t="s">
        <v>95</v>
      </c>
      <c r="C226" s="748">
        <f t="shared" si="82"/>
        <v>1620.567</v>
      </c>
      <c r="D226" s="748">
        <f t="shared" si="83"/>
        <v>1657.297</v>
      </c>
      <c r="E226" s="748">
        <f t="shared" si="84"/>
        <v>1749.5450000000001</v>
      </c>
      <c r="F226" s="748">
        <f t="shared" si="85"/>
        <v>1826.104</v>
      </c>
      <c r="G226" s="748">
        <f t="shared" si="86"/>
        <v>1945.181</v>
      </c>
      <c r="H226" s="748">
        <f t="shared" si="87"/>
        <v>2056.36</v>
      </c>
      <c r="I226" s="748">
        <f t="shared" si="88"/>
        <v>2083.355</v>
      </c>
      <c r="J226" s="748">
        <f t="shared" si="89"/>
        <v>2161.337</v>
      </c>
      <c r="K226" s="748">
        <f t="shared" si="90"/>
        <v>2197.7649999999999</v>
      </c>
      <c r="L226" s="748">
        <f t="shared" si="91"/>
        <v>2228.6930000000002</v>
      </c>
      <c r="M226" s="749">
        <f t="shared" si="92"/>
        <v>2353.1709999999998</v>
      </c>
      <c r="N226" s="729"/>
    </row>
    <row r="227" spans="2:14" x14ac:dyDescent="0.2">
      <c r="B227" s="747" t="s">
        <v>96</v>
      </c>
      <c r="C227" s="748">
        <f t="shared" si="82"/>
        <v>2444.0129999999999</v>
      </c>
      <c r="D227" s="748">
        <f t="shared" si="83"/>
        <v>2182.569</v>
      </c>
      <c r="E227" s="748">
        <f t="shared" si="84"/>
        <v>2040.355</v>
      </c>
      <c r="F227" s="748">
        <f t="shared" si="85"/>
        <v>2196.864</v>
      </c>
      <c r="G227" s="748">
        <f t="shared" si="86"/>
        <v>2380.0639999999999</v>
      </c>
      <c r="H227" s="748">
        <f t="shared" si="87"/>
        <v>2576.2159999999999</v>
      </c>
      <c r="I227" s="748">
        <f t="shared" si="88"/>
        <v>2763.866</v>
      </c>
      <c r="J227" s="748">
        <f t="shared" si="89"/>
        <v>2958.165</v>
      </c>
      <c r="K227" s="748">
        <f t="shared" si="90"/>
        <v>3093.799</v>
      </c>
      <c r="L227" s="748">
        <f t="shared" si="91"/>
        <v>3139.1439999999998</v>
      </c>
      <c r="M227" s="749">
        <f t="shared" si="92"/>
        <v>3037.4259999999999</v>
      </c>
      <c r="N227" s="729"/>
    </row>
    <row r="228" spans="2:14" x14ac:dyDescent="0.2">
      <c r="B228" s="747" t="s">
        <v>97</v>
      </c>
      <c r="C228" s="748">
        <f t="shared" si="82"/>
        <v>1490.9829999999999</v>
      </c>
      <c r="D228" s="748">
        <f t="shared" si="83"/>
        <v>1442.097</v>
      </c>
      <c r="E228" s="748">
        <f t="shared" si="84"/>
        <v>1490.425</v>
      </c>
      <c r="F228" s="748">
        <f t="shared" si="85"/>
        <v>1651.807</v>
      </c>
      <c r="G228" s="748">
        <f t="shared" si="86"/>
        <v>1818.826</v>
      </c>
      <c r="H228" s="748">
        <f t="shared" si="87"/>
        <v>1978.135</v>
      </c>
      <c r="I228" s="748">
        <f t="shared" si="88"/>
        <v>2099.9250000000002</v>
      </c>
      <c r="J228" s="748">
        <f t="shared" si="89"/>
        <v>2213.0509999999999</v>
      </c>
      <c r="K228" s="748">
        <f t="shared" si="90"/>
        <v>2295.0369999999998</v>
      </c>
      <c r="L228" s="748">
        <f t="shared" si="91"/>
        <v>2307.5070000000001</v>
      </c>
      <c r="M228" s="749">
        <f t="shared" si="92"/>
        <v>2284.181</v>
      </c>
      <c r="N228" s="729"/>
    </row>
    <row r="229" spans="2:14" x14ac:dyDescent="0.2">
      <c r="B229" s="747" t="s">
        <v>98</v>
      </c>
      <c r="C229" s="748">
        <f t="shared" si="82"/>
        <v>1038.4690000000001</v>
      </c>
      <c r="D229" s="748">
        <f t="shared" si="83"/>
        <v>1154.2919999999999</v>
      </c>
      <c r="E229" s="748">
        <f t="shared" si="84"/>
        <v>1351.4069999999999</v>
      </c>
      <c r="F229" s="748">
        <f t="shared" si="85"/>
        <v>1544.277</v>
      </c>
      <c r="G229" s="748">
        <f t="shared" si="86"/>
        <v>1720.5550000000001</v>
      </c>
      <c r="H229" s="748">
        <f t="shared" si="87"/>
        <v>1908.9059999999999</v>
      </c>
      <c r="I229" s="748">
        <f t="shared" si="88"/>
        <v>2049.7020000000002</v>
      </c>
      <c r="J229" s="748">
        <f t="shared" si="89"/>
        <v>2159.154</v>
      </c>
      <c r="K229" s="748">
        <f t="shared" si="90"/>
        <v>2270.3960000000002</v>
      </c>
      <c r="L229" s="748">
        <f t="shared" si="91"/>
        <v>2364.6280000000002</v>
      </c>
      <c r="M229" s="749">
        <f t="shared" si="92"/>
        <v>2419.5</v>
      </c>
      <c r="N229" s="729"/>
    </row>
    <row r="230" spans="2:14" x14ac:dyDescent="0.2">
      <c r="B230" s="747" t="s">
        <v>99</v>
      </c>
      <c r="C230" s="748">
        <f t="shared" si="82"/>
        <v>81.313999999999993</v>
      </c>
      <c r="D230" s="748">
        <f t="shared" si="83"/>
        <v>91.695999999999998</v>
      </c>
      <c r="E230" s="748">
        <f t="shared" si="84"/>
        <v>103.60299999999999</v>
      </c>
      <c r="F230" s="748">
        <f t="shared" si="85"/>
        <v>106.664</v>
      </c>
      <c r="G230" s="748">
        <f t="shared" si="86"/>
        <v>80.631</v>
      </c>
      <c r="H230" s="748">
        <f t="shared" si="87"/>
        <v>90.861000000000004</v>
      </c>
      <c r="I230" s="748">
        <f t="shared" si="88"/>
        <v>101.699</v>
      </c>
      <c r="J230" s="748">
        <f t="shared" si="89"/>
        <v>113.05</v>
      </c>
      <c r="K230" s="748">
        <f t="shared" si="90"/>
        <v>124.477</v>
      </c>
      <c r="L230" s="748">
        <f t="shared" si="91"/>
        <v>135.52000000000001</v>
      </c>
      <c r="M230" s="749">
        <f t="shared" si="92"/>
        <v>145.61199999999999</v>
      </c>
      <c r="N230" s="729"/>
    </row>
    <row r="231" spans="2:14" x14ac:dyDescent="0.2">
      <c r="B231" s="747" t="s">
        <v>100</v>
      </c>
      <c r="C231" s="748">
        <f t="shared" si="82"/>
        <v>90.408000000000001</v>
      </c>
      <c r="D231" s="748">
        <f t="shared" si="83"/>
        <v>110.73099999999999</v>
      </c>
      <c r="E231" s="748">
        <f t="shared" si="84"/>
        <v>133.88800000000001</v>
      </c>
      <c r="F231" s="748">
        <f t="shared" si="85"/>
        <v>158.149</v>
      </c>
      <c r="G231" s="748">
        <f t="shared" si="86"/>
        <v>179.47</v>
      </c>
      <c r="H231" s="748">
        <f t="shared" si="87"/>
        <v>195.35</v>
      </c>
      <c r="I231" s="748">
        <f t="shared" si="88"/>
        <v>209.804</v>
      </c>
      <c r="J231" s="748">
        <f t="shared" si="89"/>
        <v>222.286</v>
      </c>
      <c r="K231" s="748">
        <f t="shared" si="90"/>
        <v>230.447</v>
      </c>
      <c r="L231" s="748">
        <f t="shared" si="91"/>
        <v>238.10400000000001</v>
      </c>
      <c r="M231" s="749">
        <f t="shared" si="92"/>
        <v>246.75800000000001</v>
      </c>
      <c r="N231" s="729"/>
    </row>
    <row r="232" spans="2:14" x14ac:dyDescent="0.2">
      <c r="B232" s="747" t="s">
        <v>101</v>
      </c>
      <c r="C232" s="748">
        <f t="shared" si="82"/>
        <v>187.58699999999999</v>
      </c>
      <c r="D232" s="748">
        <f t="shared" si="83"/>
        <v>226.05699999999999</v>
      </c>
      <c r="E232" s="748">
        <f t="shared" si="84"/>
        <v>275.71499999999997</v>
      </c>
      <c r="F232" s="748">
        <f t="shared" si="85"/>
        <v>330.53300000000002</v>
      </c>
      <c r="G232" s="748">
        <f t="shared" si="86"/>
        <v>388.73</v>
      </c>
      <c r="H232" s="748">
        <f t="shared" si="87"/>
        <v>447.51499999999999</v>
      </c>
      <c r="I232" s="748">
        <f t="shared" si="88"/>
        <v>504.29300000000001</v>
      </c>
      <c r="J232" s="748">
        <f t="shared" si="89"/>
        <v>558.14300000000003</v>
      </c>
      <c r="K232" s="748">
        <f t="shared" si="90"/>
        <v>606.51199999999994</v>
      </c>
      <c r="L232" s="748">
        <f t="shared" si="91"/>
        <v>651.25699999999995</v>
      </c>
      <c r="M232" s="749">
        <f t="shared" si="92"/>
        <v>694.18399999999997</v>
      </c>
      <c r="N232" s="729"/>
    </row>
    <row r="233" spans="2:14" x14ac:dyDescent="0.2">
      <c r="B233" s="747" t="s">
        <v>102</v>
      </c>
      <c r="C233" s="748">
        <f t="shared" ref="C233:C235" si="93">C216</f>
        <v>490.25200000000001</v>
      </c>
      <c r="D233" s="748">
        <f t="shared" ref="D233:D235" si="94">E216</f>
        <v>530.94100000000003</v>
      </c>
      <c r="E233" s="748">
        <f t="shared" ref="E233:E235" si="95">G216</f>
        <v>585.93499999999995</v>
      </c>
      <c r="F233" s="748">
        <f t="shared" ref="F233:F235" si="96">I216</f>
        <v>632.03099999999995</v>
      </c>
      <c r="G233" s="748">
        <f t="shared" ref="G233:G235" si="97">K216</f>
        <v>680.52700000000004</v>
      </c>
      <c r="H233" s="748">
        <f t="shared" ref="H233:H235" si="98">M216</f>
        <v>718.52200000000005</v>
      </c>
      <c r="I233" s="748">
        <f t="shared" ref="I233:I235" si="99">O216</f>
        <v>757.61599999999999</v>
      </c>
      <c r="J233" s="748">
        <f t="shared" ref="J233:J235" si="100">Q216</f>
        <v>784.92600000000004</v>
      </c>
      <c r="K233" s="748">
        <f t="shared" ref="K233:K235" si="101">S216</f>
        <v>811.76800000000003</v>
      </c>
      <c r="L233" s="748">
        <f t="shared" ref="L233:L235" si="102">U216</f>
        <v>835.024</v>
      </c>
      <c r="M233" s="749">
        <f t="shared" ref="M233:M235" si="103">W216</f>
        <v>853.46600000000001</v>
      </c>
      <c r="N233" s="729"/>
    </row>
    <row r="234" spans="2:14" x14ac:dyDescent="0.2">
      <c r="B234" s="747" t="s">
        <v>103</v>
      </c>
      <c r="C234" s="748">
        <f t="shared" si="93"/>
        <v>203.55699999999999</v>
      </c>
      <c r="D234" s="748">
        <f t="shared" si="94"/>
        <v>261.05099999999999</v>
      </c>
      <c r="E234" s="748">
        <f t="shared" si="95"/>
        <v>341.48599999999999</v>
      </c>
      <c r="F234" s="748">
        <f t="shared" si="96"/>
        <v>430.64699999999999</v>
      </c>
      <c r="G234" s="748">
        <f t="shared" si="97"/>
        <v>522.23199999999997</v>
      </c>
      <c r="H234" s="748">
        <f t="shared" si="98"/>
        <v>614.71400000000006</v>
      </c>
      <c r="I234" s="748">
        <f t="shared" si="99"/>
        <v>706.69799999999998</v>
      </c>
      <c r="J234" s="748">
        <f t="shared" si="100"/>
        <v>794.39200000000005</v>
      </c>
      <c r="K234" s="748">
        <f t="shared" si="101"/>
        <v>876.68200000000002</v>
      </c>
      <c r="L234" s="748">
        <f t="shared" si="102"/>
        <v>946.87099999999998</v>
      </c>
      <c r="M234" s="749">
        <f t="shared" si="103"/>
        <v>1014.979</v>
      </c>
      <c r="N234" s="729"/>
    </row>
    <row r="235" spans="2:14" ht="13.5" thickBot="1" x14ac:dyDescent="0.25">
      <c r="B235" s="750" t="s">
        <v>104</v>
      </c>
      <c r="C235" s="751">
        <f t="shared" si="93"/>
        <v>786.92399999999998</v>
      </c>
      <c r="D235" s="751">
        <f t="shared" si="94"/>
        <v>958.95</v>
      </c>
      <c r="E235" s="751">
        <f t="shared" si="95"/>
        <v>1184.9480000000001</v>
      </c>
      <c r="F235" s="751">
        <f t="shared" si="96"/>
        <v>1429.0619999999999</v>
      </c>
      <c r="G235" s="751">
        <f t="shared" si="97"/>
        <v>1667.72</v>
      </c>
      <c r="H235" s="751">
        <f t="shared" si="98"/>
        <v>1879.973</v>
      </c>
      <c r="I235" s="751">
        <f t="shared" si="99"/>
        <v>2060.9650000000001</v>
      </c>
      <c r="J235" s="751">
        <f t="shared" si="100"/>
        <v>2230.2240000000002</v>
      </c>
      <c r="K235" s="751">
        <f t="shared" si="101"/>
        <v>2390.3829999999998</v>
      </c>
      <c r="L235" s="751">
        <f t="shared" si="102"/>
        <v>2526.547</v>
      </c>
      <c r="M235" s="752">
        <f t="shared" si="103"/>
        <v>2664.953</v>
      </c>
      <c r="N235" s="729"/>
    </row>
    <row r="238" spans="2:14" x14ac:dyDescent="0.2">
      <c r="B238" s="790" t="s">
        <v>136</v>
      </c>
      <c r="C238" s="722" t="s">
        <v>332</v>
      </c>
      <c r="D238" s="722" t="s">
        <v>223</v>
      </c>
      <c r="E238" s="722" t="s">
        <v>226</v>
      </c>
      <c r="F238" s="722" t="s">
        <v>227</v>
      </c>
      <c r="G238" s="722" t="s">
        <v>228</v>
      </c>
      <c r="H238" s="722" t="s">
        <v>229</v>
      </c>
      <c r="I238" s="722" t="s">
        <v>333</v>
      </c>
      <c r="J238" s="722" t="s">
        <v>334</v>
      </c>
      <c r="K238" s="722" t="s">
        <v>232</v>
      </c>
      <c r="L238" s="722" t="s">
        <v>233</v>
      </c>
      <c r="M238" s="722" t="s">
        <v>234</v>
      </c>
      <c r="N238" s="741"/>
    </row>
    <row r="239" spans="2:14" x14ac:dyDescent="0.2">
      <c r="B239" s="791"/>
      <c r="C239" s="721" t="s">
        <v>485</v>
      </c>
      <c r="D239" s="721" t="s">
        <v>485</v>
      </c>
      <c r="E239" s="721" t="s">
        <v>485</v>
      </c>
      <c r="F239" s="721" t="s">
        <v>485</v>
      </c>
      <c r="G239" s="721" t="s">
        <v>485</v>
      </c>
      <c r="H239" s="721" t="s">
        <v>485</v>
      </c>
      <c r="I239" s="721" t="s">
        <v>485</v>
      </c>
      <c r="J239" s="721" t="s">
        <v>485</v>
      </c>
      <c r="K239" s="721" t="s">
        <v>485</v>
      </c>
      <c r="L239" s="721" t="s">
        <v>485</v>
      </c>
      <c r="M239" s="723" t="s">
        <v>485</v>
      </c>
      <c r="N239" s="742"/>
    </row>
    <row r="240" spans="2:14" ht="41.25" thickBot="1" x14ac:dyDescent="0.25">
      <c r="B240" s="792"/>
      <c r="C240" s="724" t="s">
        <v>326</v>
      </c>
      <c r="D240" s="724" t="s">
        <v>326</v>
      </c>
      <c r="E240" s="724" t="s">
        <v>326</v>
      </c>
      <c r="F240" s="724" t="s">
        <v>326</v>
      </c>
      <c r="G240" s="724" t="s">
        <v>326</v>
      </c>
      <c r="H240" s="724" t="s">
        <v>326</v>
      </c>
      <c r="I240" s="724" t="s">
        <v>326</v>
      </c>
      <c r="J240" s="724" t="s">
        <v>326</v>
      </c>
      <c r="K240" s="724" t="s">
        <v>326</v>
      </c>
      <c r="L240" s="724" t="s">
        <v>326</v>
      </c>
      <c r="M240" s="724" t="s">
        <v>326</v>
      </c>
      <c r="N240" s="743"/>
    </row>
    <row r="241" spans="1:14" ht="25.5" x14ac:dyDescent="0.2">
      <c r="B241" s="757" t="s">
        <v>105</v>
      </c>
      <c r="C241" s="758">
        <f t="shared" ref="C241:C252" si="104">SUM(C190,C207)</f>
        <v>11503.987000000001</v>
      </c>
      <c r="D241" s="758">
        <f t="shared" ref="D241:D252" si="105">SUM(D190,E207)</f>
        <v>11787.15</v>
      </c>
      <c r="E241" s="758">
        <f t="shared" ref="E241:E252" si="106">SUM(E190,G207)</f>
        <v>12623.85</v>
      </c>
      <c r="F241" s="758">
        <f t="shared" ref="F241:F252" si="107">SUM(F190,I207)</f>
        <v>13869.813</v>
      </c>
      <c r="G241" s="758">
        <f t="shared" ref="G241:G252" si="108">SUM(G190,K207)</f>
        <v>15104.688</v>
      </c>
      <c r="H241" s="758">
        <f t="shared" ref="H241:H252" si="109">SUM(H190,M207)</f>
        <v>16382.037</v>
      </c>
      <c r="I241" s="758">
        <f t="shared" ref="I241:I252" si="110">SUM(I190,O207)</f>
        <v>17463.370999999999</v>
      </c>
      <c r="J241" s="758">
        <f t="shared" ref="J241:J252" si="111">SUM(J190,Q207)</f>
        <v>18497.067999999999</v>
      </c>
      <c r="K241" s="758">
        <f t="shared" ref="K241:K252" si="112">SUM(K190,S207)</f>
        <v>19376.587</v>
      </c>
      <c r="L241" s="758">
        <f t="shared" ref="L241:L252" si="113">SUM(L190,U207)</f>
        <v>20016.375</v>
      </c>
      <c r="M241" s="759">
        <f t="shared" ref="M241:M252" si="114">SUM(M190,W207)</f>
        <v>20496.859</v>
      </c>
      <c r="N241" s="726"/>
    </row>
    <row r="242" spans="1:14" x14ac:dyDescent="0.2">
      <c r="B242" s="747" t="s">
        <v>94</v>
      </c>
      <c r="C242" s="748">
        <f t="shared" si="104"/>
        <v>2795.221</v>
      </c>
      <c r="D242" s="748">
        <f t="shared" si="105"/>
        <v>2870.5280000000002</v>
      </c>
      <c r="E242" s="748">
        <f t="shared" si="106"/>
        <v>3014.866</v>
      </c>
      <c r="F242" s="748">
        <f t="shared" si="107"/>
        <v>3169.0390000000002</v>
      </c>
      <c r="G242" s="748">
        <f t="shared" si="108"/>
        <v>3298.1729999999998</v>
      </c>
      <c r="H242" s="748">
        <f t="shared" si="109"/>
        <v>3466.5029999999997</v>
      </c>
      <c r="I242" s="748">
        <f t="shared" si="110"/>
        <v>3659.1310000000003</v>
      </c>
      <c r="J242" s="748">
        <f t="shared" si="111"/>
        <v>3818.9279999999999</v>
      </c>
      <c r="K242" s="748">
        <f t="shared" si="112"/>
        <v>3984.6550000000002</v>
      </c>
      <c r="L242" s="748">
        <f t="shared" si="113"/>
        <v>4145.0250000000005</v>
      </c>
      <c r="M242" s="749">
        <f t="shared" si="114"/>
        <v>4284.826</v>
      </c>
      <c r="N242" s="729"/>
    </row>
    <row r="243" spans="1:14" x14ac:dyDescent="0.2">
      <c r="B243" s="747" t="s">
        <v>95</v>
      </c>
      <c r="C243" s="748">
        <f t="shared" si="104"/>
        <v>1679.752</v>
      </c>
      <c r="D243" s="748">
        <f t="shared" si="105"/>
        <v>1723.472</v>
      </c>
      <c r="E243" s="748">
        <f t="shared" si="106"/>
        <v>1822.66</v>
      </c>
      <c r="F243" s="748">
        <f t="shared" si="107"/>
        <v>1906.307</v>
      </c>
      <c r="G243" s="748">
        <f t="shared" si="108"/>
        <v>2032.223</v>
      </c>
      <c r="H243" s="748">
        <f t="shared" si="109"/>
        <v>2149.9670000000001</v>
      </c>
      <c r="I243" s="748">
        <f t="shared" si="110"/>
        <v>2183.6060000000002</v>
      </c>
      <c r="J243" s="748">
        <f t="shared" si="111"/>
        <v>2268.7379999999998</v>
      </c>
      <c r="K243" s="748">
        <f t="shared" si="112"/>
        <v>2312.1189999999997</v>
      </c>
      <c r="L243" s="748">
        <f t="shared" si="113"/>
        <v>2347.835</v>
      </c>
      <c r="M243" s="749">
        <f t="shared" si="114"/>
        <v>2476.136</v>
      </c>
      <c r="N243" s="729"/>
    </row>
    <row r="244" spans="1:14" x14ac:dyDescent="0.2">
      <c r="B244" s="747" t="s">
        <v>96</v>
      </c>
      <c r="C244" s="748">
        <f t="shared" si="104"/>
        <v>2485.4249999999997</v>
      </c>
      <c r="D244" s="748">
        <f t="shared" si="105"/>
        <v>2225.087</v>
      </c>
      <c r="E244" s="748">
        <f t="shared" si="106"/>
        <v>2082.1370000000002</v>
      </c>
      <c r="F244" s="748">
        <f t="shared" si="107"/>
        <v>2238.8589999999999</v>
      </c>
      <c r="G244" s="748">
        <f t="shared" si="108"/>
        <v>2421.2809999999999</v>
      </c>
      <c r="H244" s="748">
        <f t="shared" si="109"/>
        <v>2617.136</v>
      </c>
      <c r="I244" s="748">
        <f t="shared" si="110"/>
        <v>2804.0830000000001</v>
      </c>
      <c r="J244" s="748">
        <f t="shared" si="111"/>
        <v>2998.3690000000001</v>
      </c>
      <c r="K244" s="748">
        <f t="shared" si="112"/>
        <v>3133.386</v>
      </c>
      <c r="L244" s="748">
        <f t="shared" si="113"/>
        <v>3178.473</v>
      </c>
      <c r="M244" s="749">
        <f t="shared" si="114"/>
        <v>3075.6039999999998</v>
      </c>
      <c r="N244" s="729"/>
    </row>
    <row r="245" spans="1:14" x14ac:dyDescent="0.2">
      <c r="B245" s="747" t="s">
        <v>97</v>
      </c>
      <c r="C245" s="748">
        <f t="shared" si="104"/>
        <v>1522.3589999999999</v>
      </c>
      <c r="D245" s="748">
        <f t="shared" si="105"/>
        <v>1474.921</v>
      </c>
      <c r="E245" s="748">
        <f t="shared" si="106"/>
        <v>1523.9569999999999</v>
      </c>
      <c r="F245" s="748">
        <f t="shared" si="107"/>
        <v>1686.8330000000001</v>
      </c>
      <c r="G245" s="748">
        <f t="shared" si="108"/>
        <v>1854.4549999999999</v>
      </c>
      <c r="H245" s="748">
        <f t="shared" si="109"/>
        <v>2014.8710000000001</v>
      </c>
      <c r="I245" s="748">
        <f t="shared" si="110"/>
        <v>2136.9930000000004</v>
      </c>
      <c r="J245" s="748">
        <f t="shared" si="111"/>
        <v>2250.8890000000001</v>
      </c>
      <c r="K245" s="748">
        <f t="shared" si="112"/>
        <v>2332.8229999999999</v>
      </c>
      <c r="L245" s="748">
        <f t="shared" si="113"/>
        <v>2345.681</v>
      </c>
      <c r="M245" s="749">
        <f t="shared" si="114"/>
        <v>2322.0650000000001</v>
      </c>
      <c r="N245" s="729"/>
    </row>
    <row r="246" spans="1:14" x14ac:dyDescent="0.2">
      <c r="B246" s="747" t="s">
        <v>98</v>
      </c>
      <c r="C246" s="748">
        <f t="shared" si="104"/>
        <v>1105.365</v>
      </c>
      <c r="D246" s="748">
        <f t="shared" si="105"/>
        <v>1230.3319999999999</v>
      </c>
      <c r="E246" s="748">
        <f t="shared" si="106"/>
        <v>1438.0839999999998</v>
      </c>
      <c r="F246" s="748">
        <f t="shared" si="107"/>
        <v>1643.0140000000001</v>
      </c>
      <c r="G246" s="748">
        <f t="shared" si="108"/>
        <v>1831.3710000000001</v>
      </c>
      <c r="H246" s="748">
        <f t="shared" si="109"/>
        <v>2030.1569999999999</v>
      </c>
      <c r="I246" s="748">
        <f t="shared" si="110"/>
        <v>2177.8380000000002</v>
      </c>
      <c r="J246" s="748">
        <f t="shared" si="111"/>
        <v>2294.0300000000002</v>
      </c>
      <c r="K246" s="748">
        <f t="shared" si="112"/>
        <v>2411.1120000000001</v>
      </c>
      <c r="L246" s="748">
        <f t="shared" si="113"/>
        <v>2506.1260000000002</v>
      </c>
      <c r="M246" s="749">
        <f t="shared" si="114"/>
        <v>2559.1770000000001</v>
      </c>
      <c r="N246" s="729"/>
    </row>
    <row r="247" spans="1:14" x14ac:dyDescent="0.2">
      <c r="B247" s="747" t="s">
        <v>99</v>
      </c>
      <c r="C247" s="748">
        <f t="shared" si="104"/>
        <v>83.330999999999989</v>
      </c>
      <c r="D247" s="748">
        <f t="shared" si="105"/>
        <v>93.927999999999997</v>
      </c>
      <c r="E247" s="748">
        <f t="shared" si="106"/>
        <v>105.913</v>
      </c>
      <c r="F247" s="748">
        <f t="shared" si="107"/>
        <v>109.155</v>
      </c>
      <c r="G247" s="748">
        <f t="shared" si="108"/>
        <v>83.179000000000002</v>
      </c>
      <c r="H247" s="748">
        <f t="shared" si="109"/>
        <v>93.537000000000006</v>
      </c>
      <c r="I247" s="748">
        <f t="shared" si="110"/>
        <v>104.364</v>
      </c>
      <c r="J247" s="748">
        <f t="shared" si="111"/>
        <v>115.836</v>
      </c>
      <c r="K247" s="748">
        <f t="shared" si="112"/>
        <v>127.291</v>
      </c>
      <c r="L247" s="748">
        <f t="shared" si="113"/>
        <v>138.524</v>
      </c>
      <c r="M247" s="749">
        <f t="shared" si="114"/>
        <v>148.76599999999999</v>
      </c>
      <c r="N247" s="729"/>
    </row>
    <row r="248" spans="1:14" x14ac:dyDescent="0.2">
      <c r="B248" s="747" t="s">
        <v>100</v>
      </c>
      <c r="C248" s="748">
        <f t="shared" si="104"/>
        <v>90.408000000000001</v>
      </c>
      <c r="D248" s="748">
        <f t="shared" si="105"/>
        <v>110.73099999999999</v>
      </c>
      <c r="E248" s="748">
        <f t="shared" si="106"/>
        <v>133.88800000000001</v>
      </c>
      <c r="F248" s="748">
        <f t="shared" si="107"/>
        <v>158.149</v>
      </c>
      <c r="G248" s="748">
        <f t="shared" si="108"/>
        <v>179.47</v>
      </c>
      <c r="H248" s="748">
        <f t="shared" si="109"/>
        <v>195.35</v>
      </c>
      <c r="I248" s="748">
        <f t="shared" si="110"/>
        <v>209.804</v>
      </c>
      <c r="J248" s="748">
        <f t="shared" si="111"/>
        <v>222.286</v>
      </c>
      <c r="K248" s="748">
        <f t="shared" si="112"/>
        <v>230.447</v>
      </c>
      <c r="L248" s="748">
        <f t="shared" si="113"/>
        <v>238.10400000000001</v>
      </c>
      <c r="M248" s="749">
        <f t="shared" si="114"/>
        <v>246.75800000000001</v>
      </c>
      <c r="N248" s="729"/>
    </row>
    <row r="249" spans="1:14" x14ac:dyDescent="0.2">
      <c r="B249" s="747" t="s">
        <v>101</v>
      </c>
      <c r="C249" s="748">
        <f t="shared" si="104"/>
        <v>187.58699999999999</v>
      </c>
      <c r="D249" s="748">
        <f t="shared" si="105"/>
        <v>226.05699999999999</v>
      </c>
      <c r="E249" s="748">
        <f t="shared" si="106"/>
        <v>275.71499999999997</v>
      </c>
      <c r="F249" s="748">
        <f t="shared" si="107"/>
        <v>330.53300000000002</v>
      </c>
      <c r="G249" s="748">
        <f t="shared" si="108"/>
        <v>388.73</v>
      </c>
      <c r="H249" s="748">
        <f t="shared" si="109"/>
        <v>447.51499999999999</v>
      </c>
      <c r="I249" s="748">
        <f t="shared" si="110"/>
        <v>504.29300000000001</v>
      </c>
      <c r="J249" s="748">
        <f t="shared" si="111"/>
        <v>558.14300000000003</v>
      </c>
      <c r="K249" s="748">
        <f t="shared" si="112"/>
        <v>606.51199999999994</v>
      </c>
      <c r="L249" s="748">
        <f t="shared" si="113"/>
        <v>651.25699999999995</v>
      </c>
      <c r="M249" s="749">
        <f t="shared" si="114"/>
        <v>694.18399999999997</v>
      </c>
      <c r="N249" s="729"/>
    </row>
    <row r="250" spans="1:14" x14ac:dyDescent="0.2">
      <c r="B250" s="747" t="s">
        <v>102</v>
      </c>
      <c r="C250" s="748">
        <f t="shared" si="104"/>
        <v>494.66899999999998</v>
      </c>
      <c r="D250" s="748">
        <f t="shared" si="105"/>
        <v>535.596</v>
      </c>
      <c r="E250" s="748">
        <f t="shared" si="106"/>
        <v>590.9129999999999</v>
      </c>
      <c r="F250" s="748">
        <f t="shared" si="107"/>
        <v>637.33699999999999</v>
      </c>
      <c r="G250" s="748">
        <f t="shared" si="108"/>
        <v>686.10700000000008</v>
      </c>
      <c r="H250" s="748">
        <f t="shared" si="109"/>
        <v>724.25100000000009</v>
      </c>
      <c r="I250" s="748">
        <f t="shared" si="110"/>
        <v>763.50299999999993</v>
      </c>
      <c r="J250" s="748">
        <f t="shared" si="111"/>
        <v>790.84500000000003</v>
      </c>
      <c r="K250" s="748">
        <f t="shared" si="112"/>
        <v>817.45500000000004</v>
      </c>
      <c r="L250" s="748">
        <f t="shared" si="113"/>
        <v>840.76800000000003</v>
      </c>
      <c r="M250" s="749">
        <f t="shared" si="114"/>
        <v>859.27</v>
      </c>
      <c r="N250" s="729"/>
    </row>
    <row r="251" spans="1:14" x14ac:dyDescent="0.2">
      <c r="B251" s="747" t="s">
        <v>103</v>
      </c>
      <c r="C251" s="748">
        <f t="shared" si="104"/>
        <v>203.56199999999998</v>
      </c>
      <c r="D251" s="748">
        <f t="shared" si="105"/>
        <v>261.08600000000001</v>
      </c>
      <c r="E251" s="748">
        <f t="shared" si="106"/>
        <v>341.57</v>
      </c>
      <c r="F251" s="748">
        <f t="shared" si="107"/>
        <v>430.79699999999997</v>
      </c>
      <c r="G251" s="748">
        <f t="shared" si="108"/>
        <v>522.45600000000002</v>
      </c>
      <c r="H251" s="748">
        <f t="shared" si="109"/>
        <v>615</v>
      </c>
      <c r="I251" s="748">
        <f t="shared" si="110"/>
        <v>707.04599999999994</v>
      </c>
      <c r="J251" s="748">
        <f t="shared" si="111"/>
        <v>794.80200000000002</v>
      </c>
      <c r="K251" s="748">
        <f t="shared" si="112"/>
        <v>877.15300000000002</v>
      </c>
      <c r="L251" s="748">
        <f t="shared" si="113"/>
        <v>947.40099999999995</v>
      </c>
      <c r="M251" s="749">
        <f t="shared" si="114"/>
        <v>1015.566</v>
      </c>
      <c r="N251" s="729"/>
    </row>
    <row r="252" spans="1:14" ht="13.5" thickBot="1" x14ac:dyDescent="0.25">
      <c r="B252" s="750" t="s">
        <v>104</v>
      </c>
      <c r="C252" s="751">
        <f t="shared" si="104"/>
        <v>860.37</v>
      </c>
      <c r="D252" s="751">
        <f t="shared" si="105"/>
        <v>1042.2920000000001</v>
      </c>
      <c r="E252" s="751">
        <f t="shared" si="106"/>
        <v>1279.672</v>
      </c>
      <c r="F252" s="751">
        <f t="shared" si="107"/>
        <v>1535.3069999999998</v>
      </c>
      <c r="G252" s="751">
        <f t="shared" si="108"/>
        <v>1783.8030000000001</v>
      </c>
      <c r="H252" s="751">
        <f t="shared" si="109"/>
        <v>2005.0609999999999</v>
      </c>
      <c r="I252" s="751">
        <f t="shared" si="110"/>
        <v>2193.4070000000002</v>
      </c>
      <c r="J252" s="751">
        <f t="shared" si="111"/>
        <v>2368.489</v>
      </c>
      <c r="K252" s="751">
        <f t="shared" si="112"/>
        <v>2532.2239999999997</v>
      </c>
      <c r="L252" s="751">
        <f t="shared" si="113"/>
        <v>2669.4120000000003</v>
      </c>
      <c r="M252" s="752">
        <f t="shared" si="114"/>
        <v>2807.5099999999998</v>
      </c>
      <c r="N252" s="729"/>
    </row>
    <row r="254" spans="1:14" x14ac:dyDescent="0.2">
      <c r="A254" s="275"/>
    </row>
    <row r="255" spans="1:14" x14ac:dyDescent="0.2">
      <c r="B255" s="790" t="s">
        <v>747</v>
      </c>
      <c r="C255" s="722" t="s">
        <v>332</v>
      </c>
      <c r="D255" s="722" t="s">
        <v>223</v>
      </c>
      <c r="E255" s="722" t="s">
        <v>226</v>
      </c>
      <c r="F255" s="722" t="s">
        <v>227</v>
      </c>
      <c r="G255" s="722" t="s">
        <v>228</v>
      </c>
      <c r="H255" s="722" t="s">
        <v>229</v>
      </c>
      <c r="I255" s="722" t="s">
        <v>333</v>
      </c>
      <c r="J255" s="722" t="s">
        <v>334</v>
      </c>
      <c r="K255" s="722" t="s">
        <v>232</v>
      </c>
      <c r="L255" s="722" t="s">
        <v>233</v>
      </c>
      <c r="M255" s="744" t="s">
        <v>234</v>
      </c>
    </row>
    <row r="256" spans="1:14" x14ac:dyDescent="0.2">
      <c r="B256" s="791"/>
      <c r="C256" s="721" t="s">
        <v>78</v>
      </c>
      <c r="D256" s="721" t="s">
        <v>78</v>
      </c>
      <c r="E256" s="721" t="s">
        <v>78</v>
      </c>
      <c r="F256" s="721" t="s">
        <v>78</v>
      </c>
      <c r="G256" s="721" t="s">
        <v>78</v>
      </c>
      <c r="H256" s="721" t="s">
        <v>78</v>
      </c>
      <c r="I256" s="721" t="s">
        <v>78</v>
      </c>
      <c r="J256" s="721" t="s">
        <v>78</v>
      </c>
      <c r="K256" s="721" t="s">
        <v>78</v>
      </c>
      <c r="L256" s="721" t="s">
        <v>78</v>
      </c>
      <c r="M256" s="745" t="s">
        <v>78</v>
      </c>
    </row>
    <row r="257" spans="2:24" ht="41.25" thickBot="1" x14ac:dyDescent="0.25">
      <c r="B257" s="792"/>
      <c r="C257" s="724" t="s">
        <v>326</v>
      </c>
      <c r="D257" s="724" t="s">
        <v>326</v>
      </c>
      <c r="E257" s="724" t="s">
        <v>326</v>
      </c>
      <c r="F257" s="724" t="s">
        <v>326</v>
      </c>
      <c r="G257" s="724" t="s">
        <v>326</v>
      </c>
      <c r="H257" s="724" t="s">
        <v>326</v>
      </c>
      <c r="I257" s="724" t="s">
        <v>326</v>
      </c>
      <c r="J257" s="724" t="s">
        <v>326</v>
      </c>
      <c r="K257" s="724" t="s">
        <v>326</v>
      </c>
      <c r="L257" s="724" t="s">
        <v>326</v>
      </c>
      <c r="M257" s="746" t="s">
        <v>326</v>
      </c>
    </row>
    <row r="258" spans="2:24" ht="25.5" x14ac:dyDescent="0.2">
      <c r="B258" s="725" t="s">
        <v>105</v>
      </c>
      <c r="C258" s="726">
        <v>10.11</v>
      </c>
      <c r="D258" s="726">
        <v>10.412000000000001</v>
      </c>
      <c r="E258" s="726">
        <v>10.885</v>
      </c>
      <c r="F258" s="726">
        <v>10.715999999999999</v>
      </c>
      <c r="G258" s="726">
        <v>10.385999999999999</v>
      </c>
      <c r="H258" s="726">
        <v>10.122</v>
      </c>
      <c r="I258" s="726">
        <v>9.7789999999999999</v>
      </c>
      <c r="J258" s="726">
        <v>9.4420000000000002</v>
      </c>
      <c r="K258" s="726">
        <v>9.16</v>
      </c>
      <c r="L258" s="726">
        <v>8.7959999999999994</v>
      </c>
      <c r="M258" s="727">
        <v>8.2780000000000005</v>
      </c>
    </row>
    <row r="259" spans="2:24" x14ac:dyDescent="0.2">
      <c r="B259" s="728" t="s">
        <v>94</v>
      </c>
      <c r="C259" s="729">
        <v>1.6339999999999999</v>
      </c>
      <c r="D259" s="729">
        <v>1.6220000000000001</v>
      </c>
      <c r="E259" s="729">
        <v>1.593</v>
      </c>
      <c r="F259" s="729">
        <v>1.643</v>
      </c>
      <c r="G259" s="729">
        <v>1.667</v>
      </c>
      <c r="H259" s="729">
        <v>1.7290000000000001</v>
      </c>
      <c r="I259" s="729">
        <v>1.7749999999999999</v>
      </c>
      <c r="J259" s="729">
        <v>1.829</v>
      </c>
      <c r="K259" s="729">
        <v>1.89</v>
      </c>
      <c r="L259" s="729">
        <v>1.9259999999999999</v>
      </c>
      <c r="M259" s="730">
        <v>1.9279999999999999</v>
      </c>
    </row>
    <row r="260" spans="2:24" x14ac:dyDescent="0.2">
      <c r="B260" s="728" t="s">
        <v>95</v>
      </c>
      <c r="C260" s="729">
        <v>2.0219999999999998</v>
      </c>
      <c r="D260" s="729">
        <v>2.0009999999999999</v>
      </c>
      <c r="E260" s="729">
        <v>1.946</v>
      </c>
      <c r="F260" s="729">
        <v>1.91</v>
      </c>
      <c r="G260" s="729">
        <v>1.9350000000000001</v>
      </c>
      <c r="H260" s="729">
        <v>2.0169999999999999</v>
      </c>
      <c r="I260" s="729">
        <v>2.1150000000000002</v>
      </c>
      <c r="J260" s="729">
        <v>2.2330000000000001</v>
      </c>
      <c r="K260" s="729">
        <v>2.3519999999999999</v>
      </c>
      <c r="L260" s="729">
        <v>2.4169999999999998</v>
      </c>
      <c r="M260" s="730">
        <v>2.4249999999999998</v>
      </c>
    </row>
    <row r="261" spans="2:24" x14ac:dyDescent="0.2">
      <c r="B261" s="728" t="s">
        <v>96</v>
      </c>
      <c r="C261" s="729">
        <v>0.92900000000000005</v>
      </c>
      <c r="D261" s="729">
        <v>0.80900000000000005</v>
      </c>
      <c r="E261" s="729">
        <v>0.67500000000000004</v>
      </c>
      <c r="F261" s="729">
        <v>0.59199999999999997</v>
      </c>
      <c r="G261" s="729">
        <v>0.56799999999999995</v>
      </c>
      <c r="H261" s="729">
        <v>0.59599999999999997</v>
      </c>
      <c r="I261" s="729">
        <v>0.63200000000000001</v>
      </c>
      <c r="J261" s="729">
        <v>0.63200000000000001</v>
      </c>
      <c r="K261" s="729">
        <v>0.60799999999999998</v>
      </c>
      <c r="L261" s="729">
        <v>0.57899999999999996</v>
      </c>
      <c r="M261" s="730">
        <v>0.53200000000000003</v>
      </c>
    </row>
    <row r="262" spans="2:24" x14ac:dyDescent="0.2">
      <c r="B262" s="728" t="s">
        <v>97</v>
      </c>
      <c r="C262" s="729">
        <v>0.629</v>
      </c>
      <c r="D262" s="729">
        <v>0.55300000000000005</v>
      </c>
      <c r="E262" s="729">
        <v>0.50900000000000001</v>
      </c>
      <c r="F262" s="729">
        <v>0.46400000000000002</v>
      </c>
      <c r="G262" s="729">
        <v>0.43</v>
      </c>
      <c r="H262" s="729">
        <v>0.42</v>
      </c>
      <c r="I262" s="729">
        <v>0.40300000000000002</v>
      </c>
      <c r="J262" s="729">
        <v>0.38200000000000001</v>
      </c>
      <c r="K262" s="729">
        <v>0.35299999999999998</v>
      </c>
      <c r="L262" s="729">
        <v>0.33</v>
      </c>
      <c r="M262" s="730">
        <v>0.29899999999999999</v>
      </c>
    </row>
    <row r="263" spans="2:24" x14ac:dyDescent="0.2">
      <c r="B263" s="728" t="s">
        <v>98</v>
      </c>
      <c r="C263" s="729">
        <v>2.2709999999999999</v>
      </c>
      <c r="D263" s="729">
        <v>2.5979999999999999</v>
      </c>
      <c r="E263" s="729">
        <v>2.9489999999999998</v>
      </c>
      <c r="F263" s="729">
        <v>3.06</v>
      </c>
      <c r="G263" s="729">
        <v>3.0739999999999998</v>
      </c>
      <c r="H263" s="729">
        <v>2.9830000000000001</v>
      </c>
      <c r="I263" s="729">
        <v>2.7919999999999998</v>
      </c>
      <c r="J263" s="729">
        <v>2.5840000000000001</v>
      </c>
      <c r="K263" s="729">
        <v>2.3940000000000001</v>
      </c>
      <c r="L263" s="729">
        <v>2.1720000000000002</v>
      </c>
      <c r="M263" s="730">
        <v>1.8939999999999999</v>
      </c>
    </row>
    <row r="264" spans="2:24" x14ac:dyDescent="0.2">
      <c r="B264" s="728" t="s">
        <v>99</v>
      </c>
      <c r="C264" s="729">
        <v>5.2999999999999999E-2</v>
      </c>
      <c r="D264" s="729">
        <v>5.1999999999999998E-2</v>
      </c>
      <c r="E264" s="729">
        <v>4.9000000000000002E-2</v>
      </c>
      <c r="F264" s="729">
        <v>4.5999999999999999E-2</v>
      </c>
      <c r="G264" s="729">
        <v>4.2999999999999997E-2</v>
      </c>
      <c r="H264" s="729">
        <v>0.04</v>
      </c>
      <c r="I264" s="729">
        <v>3.6999999999999998E-2</v>
      </c>
      <c r="J264" s="729">
        <v>3.5000000000000003E-2</v>
      </c>
      <c r="K264" s="729">
        <v>3.9E-2</v>
      </c>
      <c r="L264" s="729">
        <v>4.2000000000000003E-2</v>
      </c>
      <c r="M264" s="730">
        <v>4.2000000000000003E-2</v>
      </c>
    </row>
    <row r="265" spans="2:24" x14ac:dyDescent="0.2">
      <c r="B265" s="728" t="s">
        <v>100</v>
      </c>
      <c r="C265" s="729">
        <v>0</v>
      </c>
      <c r="D265" s="729">
        <v>0</v>
      </c>
      <c r="E265" s="729">
        <v>0</v>
      </c>
      <c r="F265" s="729">
        <v>0</v>
      </c>
      <c r="G265" s="729">
        <v>0</v>
      </c>
      <c r="H265" s="729">
        <v>0</v>
      </c>
      <c r="I265" s="729">
        <v>0</v>
      </c>
      <c r="J265" s="729">
        <v>0</v>
      </c>
      <c r="K265" s="729">
        <v>0</v>
      </c>
      <c r="L265" s="729">
        <v>0</v>
      </c>
      <c r="M265" s="730">
        <v>0</v>
      </c>
    </row>
    <row r="266" spans="2:24" x14ac:dyDescent="0.2">
      <c r="B266" s="728" t="s">
        <v>101</v>
      </c>
      <c r="C266" s="729">
        <v>0</v>
      </c>
      <c r="D266" s="729">
        <v>0</v>
      </c>
      <c r="E266" s="729">
        <v>0</v>
      </c>
      <c r="F266" s="729">
        <v>0</v>
      </c>
      <c r="G266" s="729">
        <v>0</v>
      </c>
      <c r="H266" s="729">
        <v>0</v>
      </c>
      <c r="I266" s="729">
        <v>0</v>
      </c>
      <c r="J266" s="729">
        <v>0</v>
      </c>
      <c r="K266" s="729">
        <v>0</v>
      </c>
      <c r="L266" s="729">
        <v>0</v>
      </c>
      <c r="M266" s="730">
        <v>0</v>
      </c>
    </row>
    <row r="267" spans="2:24" x14ac:dyDescent="0.2">
      <c r="B267" s="728" t="s">
        <v>102</v>
      </c>
      <c r="C267" s="729">
        <v>7.3999999999999996E-2</v>
      </c>
      <c r="D267" s="729">
        <v>7.0000000000000007E-2</v>
      </c>
      <c r="E267" s="729">
        <v>9.4E-2</v>
      </c>
      <c r="F267" s="729">
        <v>0.09</v>
      </c>
      <c r="G267" s="729">
        <v>8.1000000000000003E-2</v>
      </c>
      <c r="H267" s="729">
        <v>7.0999999999999994E-2</v>
      </c>
      <c r="I267" s="729">
        <v>6.0999999999999999E-2</v>
      </c>
      <c r="J267" s="729">
        <v>5.1999999999999998E-2</v>
      </c>
      <c r="K267" s="729">
        <v>3.6999999999999998E-2</v>
      </c>
      <c r="L267" s="729">
        <v>4.2999999999999997E-2</v>
      </c>
      <c r="M267" s="730">
        <v>4.7E-2</v>
      </c>
    </row>
    <row r="268" spans="2:24" x14ac:dyDescent="0.2">
      <c r="B268" s="728" t="s">
        <v>103</v>
      </c>
      <c r="C268" s="729">
        <v>1E-3</v>
      </c>
      <c r="D268" s="729">
        <v>8.9999999999999993E-3</v>
      </c>
      <c r="E268" s="729">
        <v>0.01</v>
      </c>
      <c r="F268" s="729">
        <v>1.4999999999999999E-2</v>
      </c>
      <c r="G268" s="729">
        <v>1.6E-2</v>
      </c>
      <c r="H268" s="729">
        <v>1.7000000000000001E-2</v>
      </c>
      <c r="I268" s="729">
        <v>1.7000000000000001E-2</v>
      </c>
      <c r="J268" s="729">
        <v>1.7000000000000001E-2</v>
      </c>
      <c r="K268" s="729">
        <v>1.6E-2</v>
      </c>
      <c r="L268" s="729">
        <v>1.6E-2</v>
      </c>
      <c r="M268" s="730">
        <v>1.4999999999999999E-2</v>
      </c>
    </row>
    <row r="269" spans="2:24" ht="13.5" thickBot="1" x14ac:dyDescent="0.25">
      <c r="B269" s="761" t="s">
        <v>104</v>
      </c>
      <c r="C269" s="731">
        <v>2.496</v>
      </c>
      <c r="D269" s="731">
        <v>2.6960000000000002</v>
      </c>
      <c r="E269" s="731">
        <v>3.0590000000000002</v>
      </c>
      <c r="F269" s="731">
        <v>2.8969999999999998</v>
      </c>
      <c r="G269" s="731">
        <v>2.5720000000000001</v>
      </c>
      <c r="H269" s="731">
        <v>2.25</v>
      </c>
      <c r="I269" s="731">
        <v>1.946</v>
      </c>
      <c r="J269" s="731">
        <v>1.679</v>
      </c>
      <c r="K269" s="731">
        <v>1.47</v>
      </c>
      <c r="L269" s="731">
        <v>1.272</v>
      </c>
      <c r="M269" s="732">
        <v>1.095</v>
      </c>
    </row>
    <row r="272" spans="2:24" x14ac:dyDescent="0.2">
      <c r="B272" s="790" t="s">
        <v>747</v>
      </c>
      <c r="C272" s="793" t="s">
        <v>332</v>
      </c>
      <c r="D272" s="794"/>
      <c r="E272" s="793" t="s">
        <v>223</v>
      </c>
      <c r="F272" s="794"/>
      <c r="G272" s="793" t="s">
        <v>226</v>
      </c>
      <c r="H272" s="794"/>
      <c r="I272" s="793" t="s">
        <v>227</v>
      </c>
      <c r="J272" s="794"/>
      <c r="K272" s="793" t="s">
        <v>228</v>
      </c>
      <c r="L272" s="794"/>
      <c r="M272" s="793" t="s">
        <v>229</v>
      </c>
      <c r="N272" s="794"/>
      <c r="O272" s="793" t="s">
        <v>333</v>
      </c>
      <c r="P272" s="794"/>
      <c r="Q272" s="793" t="s">
        <v>334</v>
      </c>
      <c r="R272" s="794"/>
      <c r="S272" s="793" t="s">
        <v>232</v>
      </c>
      <c r="T272" s="794"/>
      <c r="U272" s="793" t="s">
        <v>233</v>
      </c>
      <c r="V272" s="794"/>
      <c r="W272" s="793" t="s">
        <v>234</v>
      </c>
      <c r="X272" s="795"/>
    </row>
    <row r="273" spans="2:24" x14ac:dyDescent="0.2">
      <c r="B273" s="791"/>
      <c r="C273" s="796" t="s">
        <v>79</v>
      </c>
      <c r="D273" s="797"/>
      <c r="E273" s="796" t="s">
        <v>79</v>
      </c>
      <c r="F273" s="797"/>
      <c r="G273" s="796" t="s">
        <v>79</v>
      </c>
      <c r="H273" s="797"/>
      <c r="I273" s="796" t="s">
        <v>79</v>
      </c>
      <c r="J273" s="797"/>
      <c r="K273" s="796" t="s">
        <v>79</v>
      </c>
      <c r="L273" s="797"/>
      <c r="M273" s="796" t="s">
        <v>79</v>
      </c>
      <c r="N273" s="797"/>
      <c r="O273" s="796"/>
      <c r="P273" s="797"/>
      <c r="Q273" s="796"/>
      <c r="R273" s="797"/>
      <c r="S273" s="796"/>
      <c r="T273" s="797"/>
      <c r="U273" s="796"/>
      <c r="V273" s="797"/>
      <c r="W273" s="796"/>
      <c r="X273" s="798"/>
    </row>
    <row r="274" spans="2:24" ht="41.25" thickBot="1" x14ac:dyDescent="0.25">
      <c r="B274" s="792"/>
      <c r="C274" s="724" t="s">
        <v>326</v>
      </c>
      <c r="D274" s="733" t="s">
        <v>82</v>
      </c>
      <c r="E274" s="724" t="s">
        <v>326</v>
      </c>
      <c r="F274" s="734" t="s">
        <v>82</v>
      </c>
      <c r="G274" s="724" t="s">
        <v>326</v>
      </c>
      <c r="H274" s="734" t="s">
        <v>82</v>
      </c>
      <c r="I274" s="724" t="s">
        <v>326</v>
      </c>
      <c r="J274" s="734" t="s">
        <v>82</v>
      </c>
      <c r="K274" s="724" t="s">
        <v>326</v>
      </c>
      <c r="L274" s="734" t="s">
        <v>82</v>
      </c>
      <c r="M274" s="724" t="s">
        <v>326</v>
      </c>
      <c r="N274" s="734" t="s">
        <v>82</v>
      </c>
      <c r="O274" s="724" t="s">
        <v>326</v>
      </c>
      <c r="P274" s="733" t="s">
        <v>82</v>
      </c>
      <c r="Q274" s="724" t="s">
        <v>326</v>
      </c>
      <c r="R274" s="733" t="s">
        <v>82</v>
      </c>
      <c r="S274" s="724" t="s">
        <v>326</v>
      </c>
      <c r="T274" s="733" t="s">
        <v>82</v>
      </c>
      <c r="U274" s="724" t="s">
        <v>326</v>
      </c>
      <c r="V274" s="733" t="s">
        <v>82</v>
      </c>
      <c r="W274" s="724" t="s">
        <v>326</v>
      </c>
      <c r="X274" s="733" t="s">
        <v>82</v>
      </c>
    </row>
    <row r="275" spans="2:24" ht="25.5" x14ac:dyDescent="0.2">
      <c r="B275" s="725" t="s">
        <v>105</v>
      </c>
      <c r="C275" s="726">
        <v>291.476</v>
      </c>
      <c r="D275" s="735">
        <v>3.71</v>
      </c>
      <c r="E275" s="726">
        <v>322.47899999999998</v>
      </c>
      <c r="F275" s="735">
        <v>3.32</v>
      </c>
      <c r="G275" s="726">
        <v>341.12200000000001</v>
      </c>
      <c r="H275" s="735">
        <v>3.49</v>
      </c>
      <c r="I275" s="726">
        <v>345.303</v>
      </c>
      <c r="J275" s="735">
        <v>3.42</v>
      </c>
      <c r="K275" s="726">
        <v>343.97300000000001</v>
      </c>
      <c r="L275" s="735">
        <v>3.36</v>
      </c>
      <c r="M275" s="726">
        <v>339.01</v>
      </c>
      <c r="N275" s="735">
        <v>3.36</v>
      </c>
      <c r="O275" s="726">
        <v>326.56</v>
      </c>
      <c r="P275" s="735">
        <v>3.42</v>
      </c>
      <c r="Q275" s="726">
        <v>307.28100000000001</v>
      </c>
      <c r="R275" s="735">
        <v>3.44</v>
      </c>
      <c r="S275" s="726">
        <v>284.596</v>
      </c>
      <c r="T275" s="735">
        <v>3.48</v>
      </c>
      <c r="U275" s="726">
        <v>255.596</v>
      </c>
      <c r="V275" s="735">
        <v>3.42</v>
      </c>
      <c r="W275" s="726">
        <v>231.376</v>
      </c>
      <c r="X275" s="736">
        <v>3.3</v>
      </c>
    </row>
    <row r="276" spans="2:24" x14ac:dyDescent="0.2">
      <c r="B276" s="728" t="s">
        <v>94</v>
      </c>
      <c r="C276" s="729">
        <v>47.898000000000003</v>
      </c>
      <c r="D276" s="737">
        <v>9.09</v>
      </c>
      <c r="E276" s="729">
        <v>50.145000000000003</v>
      </c>
      <c r="F276" s="737">
        <v>8.69</v>
      </c>
      <c r="G276" s="729">
        <v>50.993000000000002</v>
      </c>
      <c r="H276" s="737">
        <v>8.76</v>
      </c>
      <c r="I276" s="729">
        <v>50.445999999999998</v>
      </c>
      <c r="J276" s="737">
        <v>8.91</v>
      </c>
      <c r="K276" s="729">
        <v>50.094000000000001</v>
      </c>
      <c r="L276" s="737">
        <v>8.8800000000000008</v>
      </c>
      <c r="M276" s="729">
        <v>48.783000000000001</v>
      </c>
      <c r="N276" s="737">
        <v>9.08</v>
      </c>
      <c r="O276" s="729">
        <v>48.198</v>
      </c>
      <c r="P276" s="737">
        <v>9.0399999999999991</v>
      </c>
      <c r="Q276" s="729">
        <v>47.984000000000002</v>
      </c>
      <c r="R276" s="737">
        <v>8.84</v>
      </c>
      <c r="S276" s="729">
        <v>46.027000000000001</v>
      </c>
      <c r="T276" s="737">
        <v>8.83</v>
      </c>
      <c r="U276" s="729">
        <v>44.237000000000002</v>
      </c>
      <c r="V276" s="737">
        <v>8.82</v>
      </c>
      <c r="W276" s="729">
        <v>42.716000000000001</v>
      </c>
      <c r="X276" s="738">
        <v>8.8800000000000008</v>
      </c>
    </row>
    <row r="277" spans="2:24" x14ac:dyDescent="0.2">
      <c r="B277" s="728" t="s">
        <v>95</v>
      </c>
      <c r="C277" s="729">
        <v>37.314999999999998</v>
      </c>
      <c r="D277" s="737">
        <v>13.61</v>
      </c>
      <c r="E277" s="729">
        <v>38.972999999999999</v>
      </c>
      <c r="F277" s="737">
        <v>12.65</v>
      </c>
      <c r="G277" s="729">
        <v>38.948</v>
      </c>
      <c r="H277" s="737">
        <v>12.48</v>
      </c>
      <c r="I277" s="729">
        <v>39.591000000000001</v>
      </c>
      <c r="J277" s="737">
        <v>12.31</v>
      </c>
      <c r="K277" s="729">
        <v>38.829000000000001</v>
      </c>
      <c r="L277" s="737">
        <v>12.27</v>
      </c>
      <c r="M277" s="729">
        <v>37.896999999999998</v>
      </c>
      <c r="N277" s="737">
        <v>12.11</v>
      </c>
      <c r="O277" s="729">
        <v>35.834000000000003</v>
      </c>
      <c r="P277" s="737">
        <v>12.4</v>
      </c>
      <c r="Q277" s="729">
        <v>34.155999999999999</v>
      </c>
      <c r="R277" s="737">
        <v>12.57</v>
      </c>
      <c r="S277" s="729">
        <v>33.667999999999999</v>
      </c>
      <c r="T277" s="737">
        <v>12.15</v>
      </c>
      <c r="U277" s="729">
        <v>31.402999999999999</v>
      </c>
      <c r="V277" s="737">
        <v>12.32</v>
      </c>
      <c r="W277" s="729">
        <v>32.061999999999998</v>
      </c>
      <c r="X277" s="738">
        <v>11.94</v>
      </c>
    </row>
    <row r="278" spans="2:24" x14ac:dyDescent="0.2">
      <c r="B278" s="728" t="s">
        <v>96</v>
      </c>
      <c r="C278" s="729">
        <v>47.228999999999999</v>
      </c>
      <c r="D278" s="737">
        <v>12.4</v>
      </c>
      <c r="E278" s="729">
        <v>48.82</v>
      </c>
      <c r="F278" s="737">
        <v>8.2899999999999991</v>
      </c>
      <c r="G278" s="729">
        <v>48.871000000000002</v>
      </c>
      <c r="H278" s="737">
        <v>8.2200000000000006</v>
      </c>
      <c r="I278" s="729">
        <v>52.231000000000002</v>
      </c>
      <c r="J278" s="737">
        <v>8.35</v>
      </c>
      <c r="K278" s="729">
        <v>59.037999999999997</v>
      </c>
      <c r="L278" s="737">
        <v>8.9</v>
      </c>
      <c r="M278" s="729">
        <v>64.978999999999999</v>
      </c>
      <c r="N278" s="737">
        <v>9.6</v>
      </c>
      <c r="O278" s="729">
        <v>67.016999999999996</v>
      </c>
      <c r="P278" s="737">
        <v>10.08</v>
      </c>
      <c r="Q278" s="729">
        <v>63.378</v>
      </c>
      <c r="R278" s="737">
        <v>10.24</v>
      </c>
      <c r="S278" s="729">
        <v>57.511000000000003</v>
      </c>
      <c r="T278" s="737">
        <v>10.32</v>
      </c>
      <c r="U278" s="729">
        <v>48.113</v>
      </c>
      <c r="V278" s="737">
        <v>10.220000000000001</v>
      </c>
      <c r="W278" s="729">
        <v>36.368000000000002</v>
      </c>
      <c r="X278" s="738">
        <v>9.8000000000000007</v>
      </c>
    </row>
    <row r="279" spans="2:24" x14ac:dyDescent="0.2">
      <c r="B279" s="728" t="s">
        <v>97</v>
      </c>
      <c r="C279" s="729">
        <v>38.701000000000001</v>
      </c>
      <c r="D279" s="737">
        <v>10.72</v>
      </c>
      <c r="E279" s="729">
        <v>37.049999999999997</v>
      </c>
      <c r="F279" s="737">
        <v>10.32</v>
      </c>
      <c r="G279" s="729">
        <v>38.942</v>
      </c>
      <c r="H279" s="737">
        <v>9.9600000000000009</v>
      </c>
      <c r="I279" s="729">
        <v>40.725999999999999</v>
      </c>
      <c r="J279" s="737">
        <v>9.5</v>
      </c>
      <c r="K279" s="729">
        <v>42.104999999999997</v>
      </c>
      <c r="L279" s="737">
        <v>10.039999999999999</v>
      </c>
      <c r="M279" s="729">
        <v>42.381999999999998</v>
      </c>
      <c r="N279" s="737">
        <v>10.61</v>
      </c>
      <c r="O279" s="729">
        <v>40.103999999999999</v>
      </c>
      <c r="P279" s="737">
        <v>11.12</v>
      </c>
      <c r="Q279" s="729">
        <v>36.658999999999999</v>
      </c>
      <c r="R279" s="737">
        <v>11.59</v>
      </c>
      <c r="S279" s="729">
        <v>32.161999999999999</v>
      </c>
      <c r="T279" s="737">
        <v>11.85</v>
      </c>
      <c r="U279" s="729">
        <v>25.643999999999998</v>
      </c>
      <c r="V279" s="737">
        <v>11.15</v>
      </c>
      <c r="W279" s="729">
        <v>20.268000000000001</v>
      </c>
      <c r="X279" s="738">
        <v>10.78</v>
      </c>
    </row>
    <row r="280" spans="2:24" x14ac:dyDescent="0.2">
      <c r="B280" s="728" t="s">
        <v>98</v>
      </c>
      <c r="C280" s="729">
        <v>46.142000000000003</v>
      </c>
      <c r="D280" s="737">
        <v>10.51</v>
      </c>
      <c r="E280" s="729">
        <v>53.774000000000001</v>
      </c>
      <c r="F280" s="737">
        <v>11.51</v>
      </c>
      <c r="G280" s="729">
        <v>56.363999999999997</v>
      </c>
      <c r="H280" s="737">
        <v>13.28</v>
      </c>
      <c r="I280" s="729">
        <v>52.723999999999997</v>
      </c>
      <c r="J280" s="737">
        <v>13.57</v>
      </c>
      <c r="K280" s="729">
        <v>47.561999999999998</v>
      </c>
      <c r="L280" s="737">
        <v>13.54</v>
      </c>
      <c r="M280" s="729">
        <v>43.728000000000002</v>
      </c>
      <c r="N280" s="737">
        <v>12.41</v>
      </c>
      <c r="O280" s="729">
        <v>40.692999999999998</v>
      </c>
      <c r="P280" s="737">
        <v>11.84</v>
      </c>
      <c r="Q280" s="729">
        <v>37.119999999999997</v>
      </c>
      <c r="R280" s="737">
        <v>11.58</v>
      </c>
      <c r="S280" s="729">
        <v>33.145000000000003</v>
      </c>
      <c r="T280" s="737">
        <v>11.34</v>
      </c>
      <c r="U280" s="729">
        <v>30.395</v>
      </c>
      <c r="V280" s="737">
        <v>11.08</v>
      </c>
      <c r="W280" s="729">
        <v>27.707000000000001</v>
      </c>
      <c r="X280" s="738">
        <v>11.03</v>
      </c>
    </row>
    <row r="281" spans="2:24" x14ac:dyDescent="0.2">
      <c r="B281" s="728" t="s">
        <v>99</v>
      </c>
      <c r="C281" s="729">
        <v>2.879</v>
      </c>
      <c r="D281" s="737">
        <v>43.52</v>
      </c>
      <c r="E281" s="729">
        <v>2.99</v>
      </c>
      <c r="F281" s="737">
        <v>42.42</v>
      </c>
      <c r="G281" s="729">
        <v>3.0539999999999998</v>
      </c>
      <c r="H281" s="737">
        <v>41.48</v>
      </c>
      <c r="I281" s="729">
        <v>3.0270000000000001</v>
      </c>
      <c r="J281" s="737">
        <v>40.81</v>
      </c>
      <c r="K281" s="729">
        <v>2.173</v>
      </c>
      <c r="L281" s="737">
        <v>45.12</v>
      </c>
      <c r="M281" s="729">
        <v>2.1160000000000001</v>
      </c>
      <c r="N281" s="737">
        <v>44.98</v>
      </c>
      <c r="O281" s="729">
        <v>2.3809999999999998</v>
      </c>
      <c r="P281" s="737">
        <v>40.5</v>
      </c>
      <c r="Q281" s="729">
        <v>2.3250000000000002</v>
      </c>
      <c r="R281" s="737">
        <v>40.21</v>
      </c>
      <c r="S281" s="729">
        <v>2.5099999999999998</v>
      </c>
      <c r="T281" s="737">
        <v>40.520000000000003</v>
      </c>
      <c r="U281" s="729">
        <v>2.6339999999999999</v>
      </c>
      <c r="V281" s="737">
        <v>42.38</v>
      </c>
      <c r="W281" s="729">
        <v>2.6139999999999999</v>
      </c>
      <c r="X281" s="738">
        <v>43.68</v>
      </c>
    </row>
    <row r="282" spans="2:24" x14ac:dyDescent="0.2">
      <c r="B282" s="728" t="s">
        <v>100</v>
      </c>
      <c r="C282" s="729">
        <v>4.6760000000000002</v>
      </c>
      <c r="D282" s="737">
        <v>23.18</v>
      </c>
      <c r="E282" s="729">
        <v>4.8490000000000002</v>
      </c>
      <c r="F282" s="737">
        <v>21.42</v>
      </c>
      <c r="G282" s="729">
        <v>5.3010000000000002</v>
      </c>
      <c r="H282" s="737">
        <v>19.510000000000002</v>
      </c>
      <c r="I282" s="729">
        <v>5.19</v>
      </c>
      <c r="J282" s="737">
        <v>17.84</v>
      </c>
      <c r="K282" s="729">
        <v>4.5839999999999996</v>
      </c>
      <c r="L282" s="737">
        <v>17.739999999999998</v>
      </c>
      <c r="M282" s="729">
        <v>3.9449999999999998</v>
      </c>
      <c r="N282" s="737">
        <v>18.04</v>
      </c>
      <c r="O282" s="729">
        <v>3.3479999999999999</v>
      </c>
      <c r="P282" s="737">
        <v>18.34</v>
      </c>
      <c r="Q282" s="729">
        <v>2.843</v>
      </c>
      <c r="R282" s="737">
        <v>18.43</v>
      </c>
      <c r="S282" s="729">
        <v>2.3919999999999999</v>
      </c>
      <c r="T282" s="737">
        <v>18.309999999999999</v>
      </c>
      <c r="U282" s="729">
        <v>2.141</v>
      </c>
      <c r="V282" s="737">
        <v>18.62</v>
      </c>
      <c r="W282" s="729">
        <v>1.998</v>
      </c>
      <c r="X282" s="738">
        <v>19.239999999999998</v>
      </c>
    </row>
    <row r="283" spans="2:24" x14ac:dyDescent="0.2">
      <c r="B283" s="728" t="s">
        <v>101</v>
      </c>
      <c r="C283" s="729">
        <v>8.3569999999999993</v>
      </c>
      <c r="D283" s="737">
        <v>14.36</v>
      </c>
      <c r="E283" s="729">
        <v>10.083</v>
      </c>
      <c r="F283" s="737">
        <v>13.3</v>
      </c>
      <c r="G283" s="729">
        <v>11.802</v>
      </c>
      <c r="H283" s="737">
        <v>12.53</v>
      </c>
      <c r="I283" s="729">
        <v>12.471</v>
      </c>
      <c r="J283" s="737">
        <v>12.69</v>
      </c>
      <c r="K283" s="729">
        <v>12.956</v>
      </c>
      <c r="L283" s="737">
        <v>12.63</v>
      </c>
      <c r="M283" s="729">
        <v>12.936</v>
      </c>
      <c r="N283" s="737">
        <v>12.42</v>
      </c>
      <c r="O283" s="729">
        <v>12.587</v>
      </c>
      <c r="P283" s="737">
        <v>12.46</v>
      </c>
      <c r="Q283" s="729">
        <v>12.106999999999999</v>
      </c>
      <c r="R283" s="737">
        <v>12.49</v>
      </c>
      <c r="S283" s="729">
        <v>11.545999999999999</v>
      </c>
      <c r="T283" s="737">
        <v>12.53</v>
      </c>
      <c r="U283" s="729">
        <v>10.916</v>
      </c>
      <c r="V283" s="737">
        <v>12.62</v>
      </c>
      <c r="W283" s="729">
        <v>10.282999999999999</v>
      </c>
      <c r="X283" s="738">
        <v>12.72</v>
      </c>
    </row>
    <row r="284" spans="2:24" x14ac:dyDescent="0.2">
      <c r="B284" s="728" t="s">
        <v>102</v>
      </c>
      <c r="C284" s="729">
        <v>11.298999999999999</v>
      </c>
      <c r="D284" s="737">
        <v>17.100000000000001</v>
      </c>
      <c r="E284" s="729">
        <v>13.039</v>
      </c>
      <c r="F284" s="737">
        <v>14.26</v>
      </c>
      <c r="G284" s="729">
        <v>14.367000000000001</v>
      </c>
      <c r="H284" s="737">
        <v>14.28</v>
      </c>
      <c r="I284" s="729">
        <v>13.135</v>
      </c>
      <c r="J284" s="737">
        <v>14.5</v>
      </c>
      <c r="K284" s="729">
        <v>11.612</v>
      </c>
      <c r="L284" s="737">
        <v>15.01</v>
      </c>
      <c r="M284" s="729">
        <v>9.9830000000000005</v>
      </c>
      <c r="N284" s="737">
        <v>15.3</v>
      </c>
      <c r="O284" s="729">
        <v>8.6229999999999993</v>
      </c>
      <c r="P284" s="737">
        <v>15.33</v>
      </c>
      <c r="Q284" s="729">
        <v>7.7450000000000001</v>
      </c>
      <c r="R284" s="737">
        <v>15.76</v>
      </c>
      <c r="S284" s="729">
        <v>6.89</v>
      </c>
      <c r="T284" s="737">
        <v>16.739999999999998</v>
      </c>
      <c r="U284" s="729">
        <v>6.1639999999999997</v>
      </c>
      <c r="V284" s="737">
        <v>16.46</v>
      </c>
      <c r="W284" s="729">
        <v>5.5970000000000004</v>
      </c>
      <c r="X284" s="738">
        <v>16.809999999999999</v>
      </c>
    </row>
    <row r="285" spans="2:24" x14ac:dyDescent="0.2">
      <c r="B285" s="728" t="s">
        <v>103</v>
      </c>
      <c r="C285" s="729">
        <v>10.558</v>
      </c>
      <c r="D285" s="737">
        <v>19.68</v>
      </c>
      <c r="E285" s="729">
        <v>14.585000000000001</v>
      </c>
      <c r="F285" s="737">
        <v>17.79</v>
      </c>
      <c r="G285" s="729">
        <v>17.574000000000002</v>
      </c>
      <c r="H285" s="737">
        <v>18.260000000000002</v>
      </c>
      <c r="I285" s="729">
        <v>18.768000000000001</v>
      </c>
      <c r="J285" s="737">
        <v>18.48</v>
      </c>
      <c r="K285" s="729">
        <v>19.366</v>
      </c>
      <c r="L285" s="737">
        <v>18.95</v>
      </c>
      <c r="M285" s="729">
        <v>19.677</v>
      </c>
      <c r="N285" s="737">
        <v>19.25</v>
      </c>
      <c r="O285" s="729">
        <v>19.399999999999999</v>
      </c>
      <c r="P285" s="737">
        <v>19.8</v>
      </c>
      <c r="Q285" s="729">
        <v>18.21</v>
      </c>
      <c r="R285" s="737">
        <v>19.989999999999998</v>
      </c>
      <c r="S285" s="729">
        <v>17.256</v>
      </c>
      <c r="T285" s="737">
        <v>20.190000000000001</v>
      </c>
      <c r="U285" s="729">
        <v>16.094999999999999</v>
      </c>
      <c r="V285" s="737">
        <v>20.420000000000002</v>
      </c>
      <c r="W285" s="729">
        <v>14.923</v>
      </c>
      <c r="X285" s="738">
        <v>20.65</v>
      </c>
    </row>
    <row r="286" spans="2:24" ht="13.5" thickBot="1" x14ac:dyDescent="0.25">
      <c r="B286" s="761" t="s">
        <v>104</v>
      </c>
      <c r="C286" s="731">
        <v>37.682000000000002</v>
      </c>
      <c r="D286" s="739">
        <v>8.9499999999999993</v>
      </c>
      <c r="E286" s="731">
        <v>49.220999999999997</v>
      </c>
      <c r="F286" s="739">
        <v>8.39</v>
      </c>
      <c r="G286" s="731">
        <v>54.911999999999999</v>
      </c>
      <c r="H286" s="739">
        <v>8.2200000000000006</v>
      </c>
      <c r="I286" s="731">
        <v>56.33</v>
      </c>
      <c r="J286" s="739">
        <v>8.1199999999999992</v>
      </c>
      <c r="K286" s="731">
        <v>55.091000000000001</v>
      </c>
      <c r="L286" s="739">
        <v>8.01</v>
      </c>
      <c r="M286" s="731">
        <v>52.505000000000003</v>
      </c>
      <c r="N286" s="739">
        <v>7.93</v>
      </c>
      <c r="O286" s="731">
        <v>49.168999999999997</v>
      </c>
      <c r="P286" s="739">
        <v>8.09</v>
      </c>
      <c r="Q286" s="731">
        <v>45.634</v>
      </c>
      <c r="R286" s="739">
        <v>8.27</v>
      </c>
      <c r="S286" s="731">
        <v>42.356999999999999</v>
      </c>
      <c r="T286" s="739">
        <v>8.3699999999999992</v>
      </c>
      <c r="U286" s="731">
        <v>38.679000000000002</v>
      </c>
      <c r="V286" s="739">
        <v>8.16</v>
      </c>
      <c r="W286" s="731">
        <v>37.481000000000002</v>
      </c>
      <c r="X286" s="740">
        <v>7.97</v>
      </c>
    </row>
    <row r="289" spans="2:14" x14ac:dyDescent="0.2">
      <c r="B289" s="790" t="s">
        <v>747</v>
      </c>
      <c r="C289" s="722" t="s">
        <v>332</v>
      </c>
      <c r="D289" s="722" t="s">
        <v>223</v>
      </c>
      <c r="E289" s="722" t="s">
        <v>226</v>
      </c>
      <c r="F289" s="722" t="s">
        <v>227</v>
      </c>
      <c r="G289" s="722" t="s">
        <v>228</v>
      </c>
      <c r="H289" s="722" t="s">
        <v>229</v>
      </c>
      <c r="I289" s="722" t="s">
        <v>333</v>
      </c>
      <c r="J289" s="722" t="s">
        <v>334</v>
      </c>
      <c r="K289" s="722" t="s">
        <v>232</v>
      </c>
      <c r="L289" s="722" t="s">
        <v>233</v>
      </c>
      <c r="M289" s="722" t="s">
        <v>234</v>
      </c>
      <c r="N289" s="741"/>
    </row>
    <row r="290" spans="2:14" x14ac:dyDescent="0.2">
      <c r="B290" s="791"/>
      <c r="C290" s="721" t="s">
        <v>309</v>
      </c>
      <c r="D290" s="721" t="s">
        <v>309</v>
      </c>
      <c r="E290" s="721" t="s">
        <v>309</v>
      </c>
      <c r="F290" s="721" t="s">
        <v>309</v>
      </c>
      <c r="G290" s="721" t="s">
        <v>309</v>
      </c>
      <c r="H290" s="721" t="s">
        <v>309</v>
      </c>
      <c r="I290" s="721" t="s">
        <v>309</v>
      </c>
      <c r="J290" s="721" t="s">
        <v>309</v>
      </c>
      <c r="K290" s="721" t="s">
        <v>309</v>
      </c>
      <c r="L290" s="721" t="s">
        <v>309</v>
      </c>
      <c r="M290" s="723" t="s">
        <v>309</v>
      </c>
      <c r="N290" s="742"/>
    </row>
    <row r="291" spans="2:14" ht="41.25" thickBot="1" x14ac:dyDescent="0.25">
      <c r="B291" s="792"/>
      <c r="C291" s="724" t="s">
        <v>326</v>
      </c>
      <c r="D291" s="724" t="s">
        <v>326</v>
      </c>
      <c r="E291" s="724" t="s">
        <v>326</v>
      </c>
      <c r="F291" s="724" t="s">
        <v>326</v>
      </c>
      <c r="G291" s="724" t="s">
        <v>326</v>
      </c>
      <c r="H291" s="724" t="s">
        <v>326</v>
      </c>
      <c r="I291" s="724" t="s">
        <v>326</v>
      </c>
      <c r="J291" s="724" t="s">
        <v>326</v>
      </c>
      <c r="K291" s="724" t="s">
        <v>326</v>
      </c>
      <c r="L291" s="724" t="s">
        <v>326</v>
      </c>
      <c r="M291" s="724" t="s">
        <v>326</v>
      </c>
      <c r="N291" s="743"/>
    </row>
    <row r="292" spans="2:14" ht="25.5" x14ac:dyDescent="0.2">
      <c r="B292" s="757" t="s">
        <v>105</v>
      </c>
      <c r="C292" s="758">
        <f t="shared" ref="C292:C300" si="115">C275</f>
        <v>291.476</v>
      </c>
      <c r="D292" s="758">
        <f t="shared" ref="D292:D300" si="116">E275</f>
        <v>322.47899999999998</v>
      </c>
      <c r="E292" s="758">
        <f t="shared" ref="E292:E300" si="117">G275</f>
        <v>341.12200000000001</v>
      </c>
      <c r="F292" s="758">
        <f t="shared" ref="F292:F300" si="118">I275</f>
        <v>345.303</v>
      </c>
      <c r="G292" s="758">
        <f t="shared" ref="G292:G300" si="119">K275</f>
        <v>343.97300000000001</v>
      </c>
      <c r="H292" s="758">
        <f t="shared" ref="H292:H300" si="120">M275</f>
        <v>339.01</v>
      </c>
      <c r="I292" s="758">
        <f t="shared" ref="I292:I300" si="121">O275</f>
        <v>326.56</v>
      </c>
      <c r="J292" s="758">
        <f t="shared" ref="J292:J300" si="122">Q275</f>
        <v>307.28100000000001</v>
      </c>
      <c r="K292" s="758">
        <f t="shared" ref="K292:K300" si="123">S275</f>
        <v>284.596</v>
      </c>
      <c r="L292" s="758">
        <f t="shared" ref="L292:L300" si="124">U275</f>
        <v>255.596</v>
      </c>
      <c r="M292" s="759">
        <f t="shared" ref="M292:M300" si="125">W275</f>
        <v>231.376</v>
      </c>
      <c r="N292" s="726"/>
    </row>
    <row r="293" spans="2:14" x14ac:dyDescent="0.2">
      <c r="B293" s="747" t="s">
        <v>94</v>
      </c>
      <c r="C293" s="748">
        <f t="shared" si="115"/>
        <v>47.898000000000003</v>
      </c>
      <c r="D293" s="748">
        <f t="shared" si="116"/>
        <v>50.145000000000003</v>
      </c>
      <c r="E293" s="748">
        <f t="shared" si="117"/>
        <v>50.993000000000002</v>
      </c>
      <c r="F293" s="748">
        <f t="shared" si="118"/>
        <v>50.445999999999998</v>
      </c>
      <c r="G293" s="748">
        <f t="shared" si="119"/>
        <v>50.094000000000001</v>
      </c>
      <c r="H293" s="748">
        <f t="shared" si="120"/>
        <v>48.783000000000001</v>
      </c>
      <c r="I293" s="748">
        <f t="shared" si="121"/>
        <v>48.198</v>
      </c>
      <c r="J293" s="748">
        <f t="shared" si="122"/>
        <v>47.984000000000002</v>
      </c>
      <c r="K293" s="748">
        <f t="shared" si="123"/>
        <v>46.027000000000001</v>
      </c>
      <c r="L293" s="748">
        <f t="shared" si="124"/>
        <v>44.237000000000002</v>
      </c>
      <c r="M293" s="749">
        <f t="shared" si="125"/>
        <v>42.716000000000001</v>
      </c>
      <c r="N293" s="729"/>
    </row>
    <row r="294" spans="2:14" x14ac:dyDescent="0.2">
      <c r="B294" s="747" t="s">
        <v>95</v>
      </c>
      <c r="C294" s="748">
        <f t="shared" si="115"/>
        <v>37.314999999999998</v>
      </c>
      <c r="D294" s="748">
        <f t="shared" si="116"/>
        <v>38.972999999999999</v>
      </c>
      <c r="E294" s="748">
        <f t="shared" si="117"/>
        <v>38.948</v>
      </c>
      <c r="F294" s="748">
        <f t="shared" si="118"/>
        <v>39.591000000000001</v>
      </c>
      <c r="G294" s="748">
        <f t="shared" si="119"/>
        <v>38.829000000000001</v>
      </c>
      <c r="H294" s="748">
        <f t="shared" si="120"/>
        <v>37.896999999999998</v>
      </c>
      <c r="I294" s="748">
        <f t="shared" si="121"/>
        <v>35.834000000000003</v>
      </c>
      <c r="J294" s="748">
        <f t="shared" si="122"/>
        <v>34.155999999999999</v>
      </c>
      <c r="K294" s="748">
        <f t="shared" si="123"/>
        <v>33.667999999999999</v>
      </c>
      <c r="L294" s="748">
        <f t="shared" si="124"/>
        <v>31.402999999999999</v>
      </c>
      <c r="M294" s="749">
        <f t="shared" si="125"/>
        <v>32.061999999999998</v>
      </c>
      <c r="N294" s="729"/>
    </row>
    <row r="295" spans="2:14" x14ac:dyDescent="0.2">
      <c r="B295" s="747" t="s">
        <v>96</v>
      </c>
      <c r="C295" s="748">
        <f t="shared" si="115"/>
        <v>47.228999999999999</v>
      </c>
      <c r="D295" s="748">
        <f t="shared" si="116"/>
        <v>48.82</v>
      </c>
      <c r="E295" s="748">
        <f t="shared" si="117"/>
        <v>48.871000000000002</v>
      </c>
      <c r="F295" s="748">
        <f t="shared" si="118"/>
        <v>52.231000000000002</v>
      </c>
      <c r="G295" s="748">
        <f t="shared" si="119"/>
        <v>59.037999999999997</v>
      </c>
      <c r="H295" s="748">
        <f t="shared" si="120"/>
        <v>64.978999999999999</v>
      </c>
      <c r="I295" s="748">
        <f t="shared" si="121"/>
        <v>67.016999999999996</v>
      </c>
      <c r="J295" s="748">
        <f t="shared" si="122"/>
        <v>63.378</v>
      </c>
      <c r="K295" s="748">
        <f t="shared" si="123"/>
        <v>57.511000000000003</v>
      </c>
      <c r="L295" s="748">
        <f t="shared" si="124"/>
        <v>48.113</v>
      </c>
      <c r="M295" s="749">
        <f t="shared" si="125"/>
        <v>36.368000000000002</v>
      </c>
      <c r="N295" s="729"/>
    </row>
    <row r="296" spans="2:14" x14ac:dyDescent="0.2">
      <c r="B296" s="747" t="s">
        <v>97</v>
      </c>
      <c r="C296" s="748">
        <f t="shared" si="115"/>
        <v>38.701000000000001</v>
      </c>
      <c r="D296" s="748">
        <f t="shared" si="116"/>
        <v>37.049999999999997</v>
      </c>
      <c r="E296" s="748">
        <f t="shared" si="117"/>
        <v>38.942</v>
      </c>
      <c r="F296" s="748">
        <f t="shared" si="118"/>
        <v>40.725999999999999</v>
      </c>
      <c r="G296" s="748">
        <f t="shared" si="119"/>
        <v>42.104999999999997</v>
      </c>
      <c r="H296" s="748">
        <f t="shared" si="120"/>
        <v>42.381999999999998</v>
      </c>
      <c r="I296" s="748">
        <f t="shared" si="121"/>
        <v>40.103999999999999</v>
      </c>
      <c r="J296" s="748">
        <f t="shared" si="122"/>
        <v>36.658999999999999</v>
      </c>
      <c r="K296" s="748">
        <f t="shared" si="123"/>
        <v>32.161999999999999</v>
      </c>
      <c r="L296" s="748">
        <f t="shared" si="124"/>
        <v>25.643999999999998</v>
      </c>
      <c r="M296" s="749">
        <f t="shared" si="125"/>
        <v>20.268000000000001</v>
      </c>
      <c r="N296" s="729"/>
    </row>
    <row r="297" spans="2:14" x14ac:dyDescent="0.2">
      <c r="B297" s="747" t="s">
        <v>98</v>
      </c>
      <c r="C297" s="748">
        <f t="shared" si="115"/>
        <v>46.142000000000003</v>
      </c>
      <c r="D297" s="748">
        <f t="shared" si="116"/>
        <v>53.774000000000001</v>
      </c>
      <c r="E297" s="748">
        <f t="shared" si="117"/>
        <v>56.363999999999997</v>
      </c>
      <c r="F297" s="748">
        <f t="shared" si="118"/>
        <v>52.723999999999997</v>
      </c>
      <c r="G297" s="748">
        <f t="shared" si="119"/>
        <v>47.561999999999998</v>
      </c>
      <c r="H297" s="748">
        <f t="shared" si="120"/>
        <v>43.728000000000002</v>
      </c>
      <c r="I297" s="748">
        <f t="shared" si="121"/>
        <v>40.692999999999998</v>
      </c>
      <c r="J297" s="748">
        <f t="shared" si="122"/>
        <v>37.119999999999997</v>
      </c>
      <c r="K297" s="748">
        <f t="shared" si="123"/>
        <v>33.145000000000003</v>
      </c>
      <c r="L297" s="748">
        <f t="shared" si="124"/>
        <v>30.395</v>
      </c>
      <c r="M297" s="749">
        <f t="shared" si="125"/>
        <v>27.707000000000001</v>
      </c>
      <c r="N297" s="729"/>
    </row>
    <row r="298" spans="2:14" x14ac:dyDescent="0.2">
      <c r="B298" s="747" t="s">
        <v>99</v>
      </c>
      <c r="C298" s="748">
        <f t="shared" si="115"/>
        <v>2.879</v>
      </c>
      <c r="D298" s="748">
        <f t="shared" si="116"/>
        <v>2.99</v>
      </c>
      <c r="E298" s="748">
        <f t="shared" si="117"/>
        <v>3.0539999999999998</v>
      </c>
      <c r="F298" s="748">
        <f t="shared" si="118"/>
        <v>3.0270000000000001</v>
      </c>
      <c r="G298" s="748">
        <f t="shared" si="119"/>
        <v>2.173</v>
      </c>
      <c r="H298" s="748">
        <f t="shared" si="120"/>
        <v>2.1160000000000001</v>
      </c>
      <c r="I298" s="748">
        <f t="shared" si="121"/>
        <v>2.3809999999999998</v>
      </c>
      <c r="J298" s="748">
        <f t="shared" si="122"/>
        <v>2.3250000000000002</v>
      </c>
      <c r="K298" s="748">
        <f t="shared" si="123"/>
        <v>2.5099999999999998</v>
      </c>
      <c r="L298" s="748">
        <f t="shared" si="124"/>
        <v>2.6339999999999999</v>
      </c>
      <c r="M298" s="749">
        <f t="shared" si="125"/>
        <v>2.6139999999999999</v>
      </c>
      <c r="N298" s="729"/>
    </row>
    <row r="299" spans="2:14" x14ac:dyDescent="0.2">
      <c r="B299" s="747" t="s">
        <v>100</v>
      </c>
      <c r="C299" s="748">
        <f t="shared" si="115"/>
        <v>4.6760000000000002</v>
      </c>
      <c r="D299" s="748">
        <f t="shared" si="116"/>
        <v>4.8490000000000002</v>
      </c>
      <c r="E299" s="748">
        <f t="shared" si="117"/>
        <v>5.3010000000000002</v>
      </c>
      <c r="F299" s="748">
        <f t="shared" si="118"/>
        <v>5.19</v>
      </c>
      <c r="G299" s="748">
        <f t="shared" si="119"/>
        <v>4.5839999999999996</v>
      </c>
      <c r="H299" s="748">
        <f t="shared" si="120"/>
        <v>3.9449999999999998</v>
      </c>
      <c r="I299" s="748">
        <f t="shared" si="121"/>
        <v>3.3479999999999999</v>
      </c>
      <c r="J299" s="748">
        <f t="shared" si="122"/>
        <v>2.843</v>
      </c>
      <c r="K299" s="748">
        <f t="shared" si="123"/>
        <v>2.3919999999999999</v>
      </c>
      <c r="L299" s="748">
        <f t="shared" si="124"/>
        <v>2.141</v>
      </c>
      <c r="M299" s="749">
        <f t="shared" si="125"/>
        <v>1.998</v>
      </c>
      <c r="N299" s="729"/>
    </row>
    <row r="300" spans="2:14" x14ac:dyDescent="0.2">
      <c r="B300" s="747" t="s">
        <v>101</v>
      </c>
      <c r="C300" s="748">
        <f t="shared" si="115"/>
        <v>8.3569999999999993</v>
      </c>
      <c r="D300" s="748">
        <f t="shared" si="116"/>
        <v>10.083</v>
      </c>
      <c r="E300" s="748">
        <f t="shared" si="117"/>
        <v>11.802</v>
      </c>
      <c r="F300" s="748">
        <f t="shared" si="118"/>
        <v>12.471</v>
      </c>
      <c r="G300" s="748">
        <f t="shared" si="119"/>
        <v>12.956</v>
      </c>
      <c r="H300" s="748">
        <f t="shared" si="120"/>
        <v>12.936</v>
      </c>
      <c r="I300" s="748">
        <f t="shared" si="121"/>
        <v>12.587</v>
      </c>
      <c r="J300" s="748">
        <f t="shared" si="122"/>
        <v>12.106999999999999</v>
      </c>
      <c r="K300" s="748">
        <f t="shared" si="123"/>
        <v>11.545999999999999</v>
      </c>
      <c r="L300" s="748">
        <f t="shared" si="124"/>
        <v>10.916</v>
      </c>
      <c r="M300" s="749">
        <f t="shared" si="125"/>
        <v>10.282999999999999</v>
      </c>
      <c r="N300" s="729"/>
    </row>
    <row r="301" spans="2:14" x14ac:dyDescent="0.2">
      <c r="B301" s="747" t="s">
        <v>102</v>
      </c>
      <c r="C301" s="748">
        <f t="shared" ref="C301:C303" si="126">C284</f>
        <v>11.298999999999999</v>
      </c>
      <c r="D301" s="748">
        <f t="shared" ref="D301:D303" si="127">E284</f>
        <v>13.039</v>
      </c>
      <c r="E301" s="748">
        <f t="shared" ref="E301:E303" si="128">G284</f>
        <v>14.367000000000001</v>
      </c>
      <c r="F301" s="748">
        <f t="shared" ref="F301:F303" si="129">I284</f>
        <v>13.135</v>
      </c>
      <c r="G301" s="748">
        <f t="shared" ref="G301:G303" si="130">K284</f>
        <v>11.612</v>
      </c>
      <c r="H301" s="748">
        <f t="shared" ref="H301:H303" si="131">M284</f>
        <v>9.9830000000000005</v>
      </c>
      <c r="I301" s="748">
        <f t="shared" ref="I301:I303" si="132">O284</f>
        <v>8.6229999999999993</v>
      </c>
      <c r="J301" s="748">
        <f t="shared" ref="J301:J303" si="133">Q284</f>
        <v>7.7450000000000001</v>
      </c>
      <c r="K301" s="748">
        <f t="shared" ref="K301:K303" si="134">S284</f>
        <v>6.89</v>
      </c>
      <c r="L301" s="748">
        <f t="shared" ref="L301:L303" si="135">U284</f>
        <v>6.1639999999999997</v>
      </c>
      <c r="M301" s="749">
        <f t="shared" ref="M301:M303" si="136">W284</f>
        <v>5.5970000000000004</v>
      </c>
      <c r="N301" s="729"/>
    </row>
    <row r="302" spans="2:14" x14ac:dyDescent="0.2">
      <c r="B302" s="747" t="s">
        <v>103</v>
      </c>
      <c r="C302" s="748">
        <f t="shared" si="126"/>
        <v>10.558</v>
      </c>
      <c r="D302" s="748">
        <f t="shared" si="127"/>
        <v>14.585000000000001</v>
      </c>
      <c r="E302" s="748">
        <f t="shared" si="128"/>
        <v>17.574000000000002</v>
      </c>
      <c r="F302" s="748">
        <f t="shared" si="129"/>
        <v>18.768000000000001</v>
      </c>
      <c r="G302" s="748">
        <f t="shared" si="130"/>
        <v>19.366</v>
      </c>
      <c r="H302" s="748">
        <f t="shared" si="131"/>
        <v>19.677</v>
      </c>
      <c r="I302" s="748">
        <f t="shared" si="132"/>
        <v>19.399999999999999</v>
      </c>
      <c r="J302" s="748">
        <f t="shared" si="133"/>
        <v>18.21</v>
      </c>
      <c r="K302" s="748">
        <f t="shared" si="134"/>
        <v>17.256</v>
      </c>
      <c r="L302" s="748">
        <f t="shared" si="135"/>
        <v>16.094999999999999</v>
      </c>
      <c r="M302" s="749">
        <f t="shared" si="136"/>
        <v>14.923</v>
      </c>
      <c r="N302" s="729"/>
    </row>
    <row r="303" spans="2:14" ht="13.5" thickBot="1" x14ac:dyDescent="0.25">
      <c r="B303" s="750" t="s">
        <v>104</v>
      </c>
      <c r="C303" s="751">
        <f t="shared" si="126"/>
        <v>37.682000000000002</v>
      </c>
      <c r="D303" s="751">
        <f t="shared" si="127"/>
        <v>49.220999999999997</v>
      </c>
      <c r="E303" s="751">
        <f t="shared" si="128"/>
        <v>54.911999999999999</v>
      </c>
      <c r="F303" s="751">
        <f t="shared" si="129"/>
        <v>56.33</v>
      </c>
      <c r="G303" s="751">
        <f t="shared" si="130"/>
        <v>55.091000000000001</v>
      </c>
      <c r="H303" s="751">
        <f t="shared" si="131"/>
        <v>52.505000000000003</v>
      </c>
      <c r="I303" s="751">
        <f t="shared" si="132"/>
        <v>49.168999999999997</v>
      </c>
      <c r="J303" s="751">
        <f t="shared" si="133"/>
        <v>45.634</v>
      </c>
      <c r="K303" s="751">
        <f t="shared" si="134"/>
        <v>42.356999999999999</v>
      </c>
      <c r="L303" s="751">
        <f t="shared" si="135"/>
        <v>38.679000000000002</v>
      </c>
      <c r="M303" s="752">
        <f t="shared" si="136"/>
        <v>37.481000000000002</v>
      </c>
      <c r="N303" s="729"/>
    </row>
    <row r="306" spans="2:14" x14ac:dyDescent="0.2">
      <c r="B306" s="790" t="s">
        <v>747</v>
      </c>
      <c r="C306" s="722" t="s">
        <v>332</v>
      </c>
      <c r="D306" s="722" t="s">
        <v>223</v>
      </c>
      <c r="E306" s="722" t="s">
        <v>226</v>
      </c>
      <c r="F306" s="722" t="s">
        <v>227</v>
      </c>
      <c r="G306" s="722" t="s">
        <v>228</v>
      </c>
      <c r="H306" s="722" t="s">
        <v>229</v>
      </c>
      <c r="I306" s="722" t="s">
        <v>333</v>
      </c>
      <c r="J306" s="722" t="s">
        <v>334</v>
      </c>
      <c r="K306" s="722" t="s">
        <v>232</v>
      </c>
      <c r="L306" s="722" t="s">
        <v>233</v>
      </c>
      <c r="M306" s="722" t="s">
        <v>234</v>
      </c>
      <c r="N306" s="741"/>
    </row>
    <row r="307" spans="2:14" x14ac:dyDescent="0.2">
      <c r="B307" s="791"/>
      <c r="C307" s="721" t="s">
        <v>485</v>
      </c>
      <c r="D307" s="721" t="s">
        <v>485</v>
      </c>
      <c r="E307" s="721" t="s">
        <v>485</v>
      </c>
      <c r="F307" s="721" t="s">
        <v>485</v>
      </c>
      <c r="G307" s="721" t="s">
        <v>485</v>
      </c>
      <c r="H307" s="721" t="s">
        <v>485</v>
      </c>
      <c r="I307" s="721" t="s">
        <v>485</v>
      </c>
      <c r="J307" s="721" t="s">
        <v>485</v>
      </c>
      <c r="K307" s="721" t="s">
        <v>485</v>
      </c>
      <c r="L307" s="721" t="s">
        <v>485</v>
      </c>
      <c r="M307" s="723" t="s">
        <v>485</v>
      </c>
      <c r="N307" s="742"/>
    </row>
    <row r="308" spans="2:14" ht="41.25" thickBot="1" x14ac:dyDescent="0.25">
      <c r="B308" s="792"/>
      <c r="C308" s="724" t="s">
        <v>326</v>
      </c>
      <c r="D308" s="724" t="s">
        <v>326</v>
      </c>
      <c r="E308" s="724" t="s">
        <v>326</v>
      </c>
      <c r="F308" s="724" t="s">
        <v>326</v>
      </c>
      <c r="G308" s="724" t="s">
        <v>326</v>
      </c>
      <c r="H308" s="724" t="s">
        <v>326</v>
      </c>
      <c r="I308" s="724" t="s">
        <v>326</v>
      </c>
      <c r="J308" s="724" t="s">
        <v>326</v>
      </c>
      <c r="K308" s="724" t="s">
        <v>326</v>
      </c>
      <c r="L308" s="724" t="s">
        <v>326</v>
      </c>
      <c r="M308" s="724" t="s">
        <v>326</v>
      </c>
      <c r="N308" s="743"/>
    </row>
    <row r="309" spans="2:14" ht="25.5" x14ac:dyDescent="0.2">
      <c r="B309" s="757" t="s">
        <v>105</v>
      </c>
      <c r="C309" s="758">
        <f t="shared" ref="C309:C320" si="137">SUM(C258,C275)</f>
        <v>301.58600000000001</v>
      </c>
      <c r="D309" s="758">
        <f t="shared" ref="D309:D320" si="138">SUM(D258,E275)</f>
        <v>332.89099999999996</v>
      </c>
      <c r="E309" s="758">
        <f t="shared" ref="E309:E320" si="139">SUM(E258,G275)</f>
        <v>352.00700000000001</v>
      </c>
      <c r="F309" s="758">
        <f t="shared" ref="F309:F320" si="140">SUM(F258,I275)</f>
        <v>356.01900000000001</v>
      </c>
      <c r="G309" s="758">
        <f t="shared" ref="G309:G320" si="141">SUM(G258,K275)</f>
        <v>354.35900000000004</v>
      </c>
      <c r="H309" s="758">
        <f t="shared" ref="H309:H320" si="142">SUM(H258,M275)</f>
        <v>349.13200000000001</v>
      </c>
      <c r="I309" s="758">
        <f t="shared" ref="I309:I320" si="143">SUM(I258,O275)</f>
        <v>336.339</v>
      </c>
      <c r="J309" s="758">
        <f t="shared" ref="J309:J320" si="144">SUM(J258,Q275)</f>
        <v>316.72300000000001</v>
      </c>
      <c r="K309" s="758">
        <f t="shared" ref="K309:K320" si="145">SUM(K258,S275)</f>
        <v>293.75600000000003</v>
      </c>
      <c r="L309" s="758">
        <f t="shared" ref="L309:L320" si="146">SUM(L258,U275)</f>
        <v>264.392</v>
      </c>
      <c r="M309" s="759">
        <f t="shared" ref="M309:M320" si="147">SUM(M258,W275)</f>
        <v>239.654</v>
      </c>
      <c r="N309" s="726"/>
    </row>
    <row r="310" spans="2:14" x14ac:dyDescent="0.2">
      <c r="B310" s="747" t="s">
        <v>94</v>
      </c>
      <c r="C310" s="748">
        <f t="shared" si="137"/>
        <v>49.532000000000004</v>
      </c>
      <c r="D310" s="748">
        <f t="shared" si="138"/>
        <v>51.767000000000003</v>
      </c>
      <c r="E310" s="748">
        <f t="shared" si="139"/>
        <v>52.585999999999999</v>
      </c>
      <c r="F310" s="748">
        <f t="shared" si="140"/>
        <v>52.088999999999999</v>
      </c>
      <c r="G310" s="748">
        <f t="shared" si="141"/>
        <v>51.761000000000003</v>
      </c>
      <c r="H310" s="748">
        <f t="shared" si="142"/>
        <v>50.512</v>
      </c>
      <c r="I310" s="748">
        <f t="shared" si="143"/>
        <v>49.972999999999999</v>
      </c>
      <c r="J310" s="748">
        <f t="shared" si="144"/>
        <v>49.813000000000002</v>
      </c>
      <c r="K310" s="748">
        <f t="shared" si="145"/>
        <v>47.917000000000002</v>
      </c>
      <c r="L310" s="748">
        <f t="shared" si="146"/>
        <v>46.163000000000004</v>
      </c>
      <c r="M310" s="749">
        <f t="shared" si="147"/>
        <v>44.643999999999998</v>
      </c>
      <c r="N310" s="729"/>
    </row>
    <row r="311" spans="2:14" x14ac:dyDescent="0.2">
      <c r="B311" s="747" t="s">
        <v>95</v>
      </c>
      <c r="C311" s="748">
        <f t="shared" si="137"/>
        <v>39.336999999999996</v>
      </c>
      <c r="D311" s="748">
        <f t="shared" si="138"/>
        <v>40.973999999999997</v>
      </c>
      <c r="E311" s="748">
        <f t="shared" si="139"/>
        <v>40.893999999999998</v>
      </c>
      <c r="F311" s="748">
        <f t="shared" si="140"/>
        <v>41.500999999999998</v>
      </c>
      <c r="G311" s="748">
        <f t="shared" si="141"/>
        <v>40.764000000000003</v>
      </c>
      <c r="H311" s="748">
        <f t="shared" si="142"/>
        <v>39.914000000000001</v>
      </c>
      <c r="I311" s="748">
        <f t="shared" si="143"/>
        <v>37.949000000000005</v>
      </c>
      <c r="J311" s="748">
        <f t="shared" si="144"/>
        <v>36.388999999999996</v>
      </c>
      <c r="K311" s="748">
        <f t="shared" si="145"/>
        <v>36.019999999999996</v>
      </c>
      <c r="L311" s="748">
        <f t="shared" si="146"/>
        <v>33.82</v>
      </c>
      <c r="M311" s="749">
        <f t="shared" si="147"/>
        <v>34.486999999999995</v>
      </c>
      <c r="N311" s="729"/>
    </row>
    <row r="312" spans="2:14" x14ac:dyDescent="0.2">
      <c r="B312" s="747" t="s">
        <v>96</v>
      </c>
      <c r="C312" s="748">
        <f t="shared" si="137"/>
        <v>48.158000000000001</v>
      </c>
      <c r="D312" s="748">
        <f t="shared" si="138"/>
        <v>49.628999999999998</v>
      </c>
      <c r="E312" s="748">
        <f t="shared" si="139"/>
        <v>49.545999999999999</v>
      </c>
      <c r="F312" s="748">
        <f t="shared" si="140"/>
        <v>52.823</v>
      </c>
      <c r="G312" s="748">
        <f t="shared" si="141"/>
        <v>59.605999999999995</v>
      </c>
      <c r="H312" s="748">
        <f t="shared" si="142"/>
        <v>65.575000000000003</v>
      </c>
      <c r="I312" s="748">
        <f t="shared" si="143"/>
        <v>67.649000000000001</v>
      </c>
      <c r="J312" s="748">
        <f t="shared" si="144"/>
        <v>64.010000000000005</v>
      </c>
      <c r="K312" s="748">
        <f t="shared" si="145"/>
        <v>58.119</v>
      </c>
      <c r="L312" s="748">
        <f t="shared" si="146"/>
        <v>48.692</v>
      </c>
      <c r="M312" s="749">
        <f t="shared" si="147"/>
        <v>36.900000000000006</v>
      </c>
      <c r="N312" s="729"/>
    </row>
    <row r="313" spans="2:14" x14ac:dyDescent="0.2">
      <c r="B313" s="747" t="s">
        <v>97</v>
      </c>
      <c r="C313" s="748">
        <f t="shared" si="137"/>
        <v>39.33</v>
      </c>
      <c r="D313" s="748">
        <f t="shared" si="138"/>
        <v>37.602999999999994</v>
      </c>
      <c r="E313" s="748">
        <f t="shared" si="139"/>
        <v>39.451000000000001</v>
      </c>
      <c r="F313" s="748">
        <f t="shared" si="140"/>
        <v>41.19</v>
      </c>
      <c r="G313" s="748">
        <f t="shared" si="141"/>
        <v>42.534999999999997</v>
      </c>
      <c r="H313" s="748">
        <f t="shared" si="142"/>
        <v>42.802</v>
      </c>
      <c r="I313" s="748">
        <f t="shared" si="143"/>
        <v>40.506999999999998</v>
      </c>
      <c r="J313" s="748">
        <f t="shared" si="144"/>
        <v>37.040999999999997</v>
      </c>
      <c r="K313" s="748">
        <f t="shared" si="145"/>
        <v>32.515000000000001</v>
      </c>
      <c r="L313" s="748">
        <f t="shared" si="146"/>
        <v>25.973999999999997</v>
      </c>
      <c r="M313" s="749">
        <f t="shared" si="147"/>
        <v>20.567</v>
      </c>
      <c r="N313" s="729"/>
    </row>
    <row r="314" spans="2:14" x14ac:dyDescent="0.2">
      <c r="B314" s="747" t="s">
        <v>98</v>
      </c>
      <c r="C314" s="748">
        <f t="shared" si="137"/>
        <v>48.413000000000004</v>
      </c>
      <c r="D314" s="748">
        <f t="shared" si="138"/>
        <v>56.372</v>
      </c>
      <c r="E314" s="748">
        <f t="shared" si="139"/>
        <v>59.312999999999995</v>
      </c>
      <c r="F314" s="748">
        <f t="shared" si="140"/>
        <v>55.783999999999999</v>
      </c>
      <c r="G314" s="748">
        <f t="shared" si="141"/>
        <v>50.635999999999996</v>
      </c>
      <c r="H314" s="748">
        <f t="shared" si="142"/>
        <v>46.710999999999999</v>
      </c>
      <c r="I314" s="748">
        <f t="shared" si="143"/>
        <v>43.484999999999999</v>
      </c>
      <c r="J314" s="748">
        <f t="shared" si="144"/>
        <v>39.704000000000001</v>
      </c>
      <c r="K314" s="748">
        <f t="shared" si="145"/>
        <v>35.539000000000001</v>
      </c>
      <c r="L314" s="748">
        <f t="shared" si="146"/>
        <v>32.567</v>
      </c>
      <c r="M314" s="749">
        <f t="shared" si="147"/>
        <v>29.600999999999999</v>
      </c>
      <c r="N314" s="729"/>
    </row>
    <row r="315" spans="2:14" x14ac:dyDescent="0.2">
      <c r="B315" s="747" t="s">
        <v>99</v>
      </c>
      <c r="C315" s="748">
        <f t="shared" si="137"/>
        <v>2.9319999999999999</v>
      </c>
      <c r="D315" s="748">
        <f t="shared" si="138"/>
        <v>3.0420000000000003</v>
      </c>
      <c r="E315" s="748">
        <f t="shared" si="139"/>
        <v>3.1029999999999998</v>
      </c>
      <c r="F315" s="748">
        <f t="shared" si="140"/>
        <v>3.073</v>
      </c>
      <c r="G315" s="748">
        <f t="shared" si="141"/>
        <v>2.2160000000000002</v>
      </c>
      <c r="H315" s="748">
        <f t="shared" si="142"/>
        <v>2.1560000000000001</v>
      </c>
      <c r="I315" s="748">
        <f t="shared" si="143"/>
        <v>2.4179999999999997</v>
      </c>
      <c r="J315" s="748">
        <f t="shared" si="144"/>
        <v>2.3600000000000003</v>
      </c>
      <c r="K315" s="748">
        <f t="shared" si="145"/>
        <v>2.5489999999999999</v>
      </c>
      <c r="L315" s="748">
        <f t="shared" si="146"/>
        <v>2.6759999999999997</v>
      </c>
      <c r="M315" s="749">
        <f t="shared" si="147"/>
        <v>2.6559999999999997</v>
      </c>
      <c r="N315" s="729"/>
    </row>
    <row r="316" spans="2:14" x14ac:dyDescent="0.2">
      <c r="B316" s="747" t="s">
        <v>100</v>
      </c>
      <c r="C316" s="748">
        <f t="shared" si="137"/>
        <v>4.6760000000000002</v>
      </c>
      <c r="D316" s="748">
        <f t="shared" si="138"/>
        <v>4.8490000000000002</v>
      </c>
      <c r="E316" s="748">
        <f t="shared" si="139"/>
        <v>5.3010000000000002</v>
      </c>
      <c r="F316" s="748">
        <f t="shared" si="140"/>
        <v>5.19</v>
      </c>
      <c r="G316" s="748">
        <f t="shared" si="141"/>
        <v>4.5839999999999996</v>
      </c>
      <c r="H316" s="748">
        <f t="shared" si="142"/>
        <v>3.9449999999999998</v>
      </c>
      <c r="I316" s="748">
        <f t="shared" si="143"/>
        <v>3.3479999999999999</v>
      </c>
      <c r="J316" s="748">
        <f t="shared" si="144"/>
        <v>2.843</v>
      </c>
      <c r="K316" s="748">
        <f t="shared" si="145"/>
        <v>2.3919999999999999</v>
      </c>
      <c r="L316" s="748">
        <f t="shared" si="146"/>
        <v>2.141</v>
      </c>
      <c r="M316" s="749">
        <f t="shared" si="147"/>
        <v>1.998</v>
      </c>
      <c r="N316" s="729"/>
    </row>
    <row r="317" spans="2:14" x14ac:dyDescent="0.2">
      <c r="B317" s="747" t="s">
        <v>101</v>
      </c>
      <c r="C317" s="748">
        <f t="shared" si="137"/>
        <v>8.3569999999999993</v>
      </c>
      <c r="D317" s="748">
        <f t="shared" si="138"/>
        <v>10.083</v>
      </c>
      <c r="E317" s="748">
        <f t="shared" si="139"/>
        <v>11.802</v>
      </c>
      <c r="F317" s="748">
        <f t="shared" si="140"/>
        <v>12.471</v>
      </c>
      <c r="G317" s="748">
        <f t="shared" si="141"/>
        <v>12.956</v>
      </c>
      <c r="H317" s="748">
        <f t="shared" si="142"/>
        <v>12.936</v>
      </c>
      <c r="I317" s="748">
        <f t="shared" si="143"/>
        <v>12.587</v>
      </c>
      <c r="J317" s="748">
        <f t="shared" si="144"/>
        <v>12.106999999999999</v>
      </c>
      <c r="K317" s="748">
        <f t="shared" si="145"/>
        <v>11.545999999999999</v>
      </c>
      <c r="L317" s="748">
        <f t="shared" si="146"/>
        <v>10.916</v>
      </c>
      <c r="M317" s="749">
        <f t="shared" si="147"/>
        <v>10.282999999999999</v>
      </c>
      <c r="N317" s="729"/>
    </row>
    <row r="318" spans="2:14" x14ac:dyDescent="0.2">
      <c r="B318" s="747" t="s">
        <v>102</v>
      </c>
      <c r="C318" s="748">
        <f t="shared" si="137"/>
        <v>11.372999999999999</v>
      </c>
      <c r="D318" s="748">
        <f t="shared" si="138"/>
        <v>13.109</v>
      </c>
      <c r="E318" s="748">
        <f t="shared" si="139"/>
        <v>14.461</v>
      </c>
      <c r="F318" s="748">
        <f t="shared" si="140"/>
        <v>13.225</v>
      </c>
      <c r="G318" s="748">
        <f t="shared" si="141"/>
        <v>11.693</v>
      </c>
      <c r="H318" s="748">
        <f t="shared" si="142"/>
        <v>10.054</v>
      </c>
      <c r="I318" s="748">
        <f t="shared" si="143"/>
        <v>8.6839999999999993</v>
      </c>
      <c r="J318" s="748">
        <f t="shared" si="144"/>
        <v>7.7969999999999997</v>
      </c>
      <c r="K318" s="748">
        <f t="shared" si="145"/>
        <v>6.9269999999999996</v>
      </c>
      <c r="L318" s="748">
        <f t="shared" si="146"/>
        <v>6.2069999999999999</v>
      </c>
      <c r="M318" s="749">
        <f t="shared" si="147"/>
        <v>5.6440000000000001</v>
      </c>
      <c r="N318" s="729"/>
    </row>
    <row r="319" spans="2:14" x14ac:dyDescent="0.2">
      <c r="B319" s="747" t="s">
        <v>103</v>
      </c>
      <c r="C319" s="748">
        <f t="shared" si="137"/>
        <v>10.558999999999999</v>
      </c>
      <c r="D319" s="748">
        <f t="shared" si="138"/>
        <v>14.594000000000001</v>
      </c>
      <c r="E319" s="748">
        <f t="shared" si="139"/>
        <v>17.584000000000003</v>
      </c>
      <c r="F319" s="748">
        <f t="shared" si="140"/>
        <v>18.783000000000001</v>
      </c>
      <c r="G319" s="748">
        <f t="shared" si="141"/>
        <v>19.381999999999998</v>
      </c>
      <c r="H319" s="748">
        <f t="shared" si="142"/>
        <v>19.693999999999999</v>
      </c>
      <c r="I319" s="748">
        <f t="shared" si="143"/>
        <v>19.416999999999998</v>
      </c>
      <c r="J319" s="748">
        <f t="shared" si="144"/>
        <v>18.227</v>
      </c>
      <c r="K319" s="748">
        <f t="shared" si="145"/>
        <v>17.271999999999998</v>
      </c>
      <c r="L319" s="748">
        <f t="shared" si="146"/>
        <v>16.110999999999997</v>
      </c>
      <c r="M319" s="749">
        <f t="shared" si="147"/>
        <v>14.938000000000001</v>
      </c>
      <c r="N319" s="729"/>
    </row>
    <row r="320" spans="2:14" ht="13.5" thickBot="1" x14ac:dyDescent="0.25">
      <c r="B320" s="750" t="s">
        <v>104</v>
      </c>
      <c r="C320" s="751">
        <f t="shared" si="137"/>
        <v>40.178000000000004</v>
      </c>
      <c r="D320" s="751">
        <f t="shared" si="138"/>
        <v>51.916999999999994</v>
      </c>
      <c r="E320" s="751">
        <f t="shared" si="139"/>
        <v>57.970999999999997</v>
      </c>
      <c r="F320" s="751">
        <f t="shared" si="140"/>
        <v>59.226999999999997</v>
      </c>
      <c r="G320" s="751">
        <f t="shared" si="141"/>
        <v>57.663000000000004</v>
      </c>
      <c r="H320" s="751">
        <f t="shared" si="142"/>
        <v>54.755000000000003</v>
      </c>
      <c r="I320" s="751">
        <f t="shared" si="143"/>
        <v>51.114999999999995</v>
      </c>
      <c r="J320" s="751">
        <f t="shared" si="144"/>
        <v>47.313000000000002</v>
      </c>
      <c r="K320" s="751">
        <f t="shared" si="145"/>
        <v>43.826999999999998</v>
      </c>
      <c r="L320" s="751">
        <f t="shared" si="146"/>
        <v>39.951000000000001</v>
      </c>
      <c r="M320" s="752">
        <f t="shared" si="147"/>
        <v>38.576000000000001</v>
      </c>
      <c r="N320" s="729"/>
    </row>
  </sheetData>
  <mergeCells count="116">
    <mergeCell ref="U272:V272"/>
    <mergeCell ref="W272:X272"/>
    <mergeCell ref="E272:F272"/>
    <mergeCell ref="G272:H272"/>
    <mergeCell ref="I272:J272"/>
    <mergeCell ref="K272:L272"/>
    <mergeCell ref="M272:N272"/>
    <mergeCell ref="B289:B291"/>
    <mergeCell ref="B306:B308"/>
    <mergeCell ref="O273:P273"/>
    <mergeCell ref="Q273:R273"/>
    <mergeCell ref="S273:T273"/>
    <mergeCell ref="U273:V273"/>
    <mergeCell ref="W273:X273"/>
    <mergeCell ref="E273:F273"/>
    <mergeCell ref="G273:H273"/>
    <mergeCell ref="I273:J273"/>
    <mergeCell ref="K273:L273"/>
    <mergeCell ref="M273:N273"/>
    <mergeCell ref="B221:B223"/>
    <mergeCell ref="B238:B240"/>
    <mergeCell ref="B255:B257"/>
    <mergeCell ref="B272:B274"/>
    <mergeCell ref="C272:D272"/>
    <mergeCell ref="C273:D273"/>
    <mergeCell ref="O205:P205"/>
    <mergeCell ref="Q205:R205"/>
    <mergeCell ref="S205:T205"/>
    <mergeCell ref="O272:P272"/>
    <mergeCell ref="Q272:R272"/>
    <mergeCell ref="S272:T272"/>
    <mergeCell ref="U205:V205"/>
    <mergeCell ref="W205:X205"/>
    <mergeCell ref="E205:F205"/>
    <mergeCell ref="G205:H205"/>
    <mergeCell ref="I205:J205"/>
    <mergeCell ref="K205:L205"/>
    <mergeCell ref="M205:N205"/>
    <mergeCell ref="O204:P204"/>
    <mergeCell ref="Q204:R204"/>
    <mergeCell ref="S204:T204"/>
    <mergeCell ref="U204:V204"/>
    <mergeCell ref="W204:X204"/>
    <mergeCell ref="E204:F204"/>
    <mergeCell ref="G204:H204"/>
    <mergeCell ref="I204:J204"/>
    <mergeCell ref="K204:L204"/>
    <mergeCell ref="M204:N204"/>
    <mergeCell ref="B159:B161"/>
    <mergeCell ref="B173:B175"/>
    <mergeCell ref="B187:B189"/>
    <mergeCell ref="B204:B206"/>
    <mergeCell ref="C204:D204"/>
    <mergeCell ref="C205:D205"/>
    <mergeCell ref="O146:P146"/>
    <mergeCell ref="Q146:R146"/>
    <mergeCell ref="S146:T146"/>
    <mergeCell ref="U146:V146"/>
    <mergeCell ref="W146:X146"/>
    <mergeCell ref="E146:F146"/>
    <mergeCell ref="G146:H146"/>
    <mergeCell ref="I146:J146"/>
    <mergeCell ref="K146:L146"/>
    <mergeCell ref="M146:N146"/>
    <mergeCell ref="O145:P145"/>
    <mergeCell ref="Q145:R145"/>
    <mergeCell ref="S145:T145"/>
    <mergeCell ref="U145:V145"/>
    <mergeCell ref="W145:X145"/>
    <mergeCell ref="E145:F145"/>
    <mergeCell ref="G145:H145"/>
    <mergeCell ref="I145:J145"/>
    <mergeCell ref="K145:L145"/>
    <mergeCell ref="M145:N145"/>
    <mergeCell ref="B97:B99"/>
    <mergeCell ref="B114:B116"/>
    <mergeCell ref="B131:B133"/>
    <mergeCell ref="B145:B147"/>
    <mergeCell ref="C145:D145"/>
    <mergeCell ref="C146:D146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M80:N80"/>
    <mergeCell ref="O80:P80"/>
    <mergeCell ref="Q80:R80"/>
    <mergeCell ref="B63:B65"/>
    <mergeCell ref="B80:B82"/>
    <mergeCell ref="C80:D80"/>
    <mergeCell ref="E80:F80"/>
    <mergeCell ref="G80:H80"/>
    <mergeCell ref="B3:F3"/>
    <mergeCell ref="H3:N3"/>
    <mergeCell ref="P3:T3"/>
    <mergeCell ref="B18:F18"/>
    <mergeCell ref="H18:N18"/>
    <mergeCell ref="P18:T18"/>
    <mergeCell ref="B33:F33"/>
    <mergeCell ref="H33:N33"/>
    <mergeCell ref="P33:T33"/>
    <mergeCell ref="B48:F48"/>
    <mergeCell ref="H48:N48"/>
    <mergeCell ref="P48:T4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422</v>
      </c>
      <c r="C3" t="s">
        <v>406</v>
      </c>
    </row>
    <row r="5" spans="2:6" ht="15" customHeight="1" x14ac:dyDescent="0.2">
      <c r="B5" s="922" t="s">
        <v>270</v>
      </c>
      <c r="C5" s="88" t="s">
        <v>78</v>
      </c>
      <c r="D5" s="921" t="s">
        <v>79</v>
      </c>
      <c r="E5" s="921"/>
      <c r="F5" s="89" t="s">
        <v>80</v>
      </c>
    </row>
    <row r="6" spans="2:6" ht="30" customHeight="1" x14ac:dyDescent="0.2">
      <c r="B6" s="923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Yorkshire</v>
      </c>
      <c r="C7" s="91"/>
      <c r="D7" s="91"/>
      <c r="E7" s="93"/>
      <c r="F7" s="92"/>
    </row>
    <row r="8" spans="2:6" ht="15" customHeight="1" x14ac:dyDescent="0.2">
      <c r="B8" s="94" t="s">
        <v>341</v>
      </c>
      <c r="C8" s="645">
        <f>'Section 13 data'!$C$24</f>
        <v>3.6490000000000002E-2</v>
      </c>
      <c r="D8" s="646">
        <f>'Section 13 data'!$D$24</f>
        <v>1.3965399999999999</v>
      </c>
      <c r="E8" s="202">
        <f>'Section 13 data'!$E$24</f>
        <v>23.16</v>
      </c>
      <c r="F8" s="647">
        <f>SUM(C8,D8)</f>
        <v>1.4330299999999998</v>
      </c>
    </row>
    <row r="9" spans="2:6" ht="15" customHeight="1" x14ac:dyDescent="0.2">
      <c r="B9" s="95" t="s">
        <v>342</v>
      </c>
      <c r="C9" s="645">
        <f>'Section 13 data'!$C$25</f>
        <v>2.9069999999999999E-2</v>
      </c>
      <c r="D9" s="646">
        <f>'Section 13 data'!$D$25</f>
        <v>1.0331400000000002</v>
      </c>
      <c r="E9" s="202">
        <f>'Section 13 data'!$E$25</f>
        <v>26.17</v>
      </c>
      <c r="F9" s="647">
        <f t="shared" ref="F9:F17" si="0">SUM(C9,D9)</f>
        <v>1.0622100000000001</v>
      </c>
    </row>
    <row r="10" spans="2:6" ht="15" customHeight="1" x14ac:dyDescent="0.2">
      <c r="B10" s="96" t="s">
        <v>343</v>
      </c>
      <c r="C10" s="645">
        <f>'Section 13 data'!$C$26</f>
        <v>4.6640000000000001E-2</v>
      </c>
      <c r="D10" s="646">
        <f>'Section 13 data'!$D$26</f>
        <v>0.53616999999999992</v>
      </c>
      <c r="E10" s="202">
        <f>'Section 13 data'!$E$26</f>
        <v>30.58</v>
      </c>
      <c r="F10" s="647">
        <f t="shared" si="0"/>
        <v>0.58280999999999994</v>
      </c>
    </row>
    <row r="11" spans="2:6" ht="15" customHeight="1" x14ac:dyDescent="0.2">
      <c r="B11" s="94" t="s">
        <v>344</v>
      </c>
      <c r="C11" s="645">
        <f>'Section 13 data'!$C$27</f>
        <v>5.849E-2</v>
      </c>
      <c r="D11" s="646">
        <f>'Section 13 data'!$D$27</f>
        <v>0.77866999999999997</v>
      </c>
      <c r="E11" s="202">
        <f>'Section 13 data'!$E$27</f>
        <v>28.24</v>
      </c>
      <c r="F11" s="647">
        <f t="shared" si="0"/>
        <v>0.83716000000000002</v>
      </c>
    </row>
    <row r="12" spans="2:6" ht="15" customHeight="1" x14ac:dyDescent="0.2">
      <c r="B12" s="94" t="s">
        <v>345</v>
      </c>
      <c r="C12" s="645">
        <f>'Section 13 data'!$C$28</f>
        <v>0.12556</v>
      </c>
      <c r="D12" s="646">
        <f>'Section 13 data'!$D$28</f>
        <v>1.37266</v>
      </c>
      <c r="E12" s="202">
        <f>'Section 13 data'!$E$28</f>
        <v>19.75</v>
      </c>
      <c r="F12" s="647">
        <f t="shared" si="0"/>
        <v>1.4982199999999999</v>
      </c>
    </row>
    <row r="13" spans="2:6" ht="15" customHeight="1" x14ac:dyDescent="0.2">
      <c r="B13" s="94" t="s">
        <v>346</v>
      </c>
      <c r="C13" s="645">
        <f>'Section 13 data'!$C$29</f>
        <v>7.4099999999999999E-2</v>
      </c>
      <c r="D13" s="646">
        <f>'Section 13 data'!$D$29</f>
        <v>1.4641199999999999</v>
      </c>
      <c r="E13" s="202">
        <f>'Section 13 data'!$E$29</f>
        <v>20.83</v>
      </c>
      <c r="F13" s="647">
        <f t="shared" si="0"/>
        <v>1.5382199999999999</v>
      </c>
    </row>
    <row r="14" spans="2:6" ht="15" customHeight="1" x14ac:dyDescent="0.2">
      <c r="B14" s="94" t="s">
        <v>347</v>
      </c>
      <c r="C14" s="645">
        <f>'Section 13 data'!$C$30</f>
        <v>4.301E-2</v>
      </c>
      <c r="D14" s="646">
        <f>'Section 13 data'!$D$30</f>
        <v>2.2482800000000003</v>
      </c>
      <c r="E14" s="202">
        <f>'Section 13 data'!$E$30</f>
        <v>17.829999999999998</v>
      </c>
      <c r="F14" s="647">
        <f t="shared" si="0"/>
        <v>2.2912900000000005</v>
      </c>
    </row>
    <row r="15" spans="2:6" ht="15" customHeight="1" x14ac:dyDescent="0.2">
      <c r="B15" s="94" t="s">
        <v>348</v>
      </c>
      <c r="C15" s="645">
        <f>'Section 13 data'!$C$31</f>
        <v>1.66E-3</v>
      </c>
      <c r="D15" s="646">
        <f>'Section 13 data'!$D$31</f>
        <v>1.04375</v>
      </c>
      <c r="E15" s="202">
        <f>'Section 13 data'!$E$31</f>
        <v>35.51</v>
      </c>
      <c r="F15" s="647">
        <f t="shared" si="0"/>
        <v>1.04541</v>
      </c>
    </row>
    <row r="16" spans="2:6" ht="15" customHeight="1" x14ac:dyDescent="0.2">
      <c r="B16" s="94" t="s">
        <v>271</v>
      </c>
      <c r="C16" s="645">
        <f>'Section 13 data'!$C$32</f>
        <v>0</v>
      </c>
      <c r="D16" s="646">
        <f>'Section 13 data'!$D$32</f>
        <v>0.94516999999999995</v>
      </c>
      <c r="E16" s="202">
        <f>'Section 13 data'!$E$32</f>
        <v>46.04</v>
      </c>
      <c r="F16" s="647">
        <f t="shared" si="0"/>
        <v>0.94516999999999995</v>
      </c>
    </row>
    <row r="17" spans="2:6" ht="15" customHeight="1" x14ac:dyDescent="0.2">
      <c r="B17" s="97" t="s">
        <v>80</v>
      </c>
      <c r="C17" s="648">
        <f>'Section 13 data'!$C$8</f>
        <v>0.41500999999999999</v>
      </c>
      <c r="D17" s="648">
        <f>'Section 13 data'!$D$8</f>
        <v>10.818479999999999</v>
      </c>
      <c r="E17" s="318">
        <f>'Section 13 data'!$E$8</f>
        <v>8.59</v>
      </c>
      <c r="F17" s="648">
        <f t="shared" si="0"/>
        <v>11.23349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78A2836-2B8E-48AB-BE90-5735BFC018A7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C7E7F93-5F8E-4DC2-9EDA-115214AEC5F1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423</v>
      </c>
      <c r="C3" t="s">
        <v>407</v>
      </c>
    </row>
    <row r="5" spans="2:6" ht="15" customHeight="1" x14ac:dyDescent="0.2">
      <c r="B5" s="838" t="s">
        <v>268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924"/>
      <c r="C6" s="75" t="s">
        <v>326</v>
      </c>
      <c r="D6" s="75" t="s">
        <v>326</v>
      </c>
      <c r="E6" s="19" t="s">
        <v>82</v>
      </c>
      <c r="F6" s="75" t="s">
        <v>326</v>
      </c>
    </row>
    <row r="7" spans="2:6" ht="15" customHeight="1" x14ac:dyDescent="0.2">
      <c r="B7" s="143" t="str">
        <f>Index!$B$4</f>
        <v>Yorkshire</v>
      </c>
      <c r="C7" s="69"/>
      <c r="D7" s="69"/>
      <c r="E7" s="20"/>
      <c r="F7" s="71"/>
    </row>
    <row r="8" spans="2:6" ht="15" customHeight="1" x14ac:dyDescent="0.2">
      <c r="B8" s="81" t="s">
        <v>335</v>
      </c>
      <c r="C8" s="67">
        <f>'Section 13 data'!$J$13</f>
        <v>0</v>
      </c>
      <c r="D8" s="638">
        <f>'Section 13 data'!$K$13</f>
        <v>0</v>
      </c>
      <c r="E8" s="202">
        <f>'Section 13 data'!$L$13</f>
        <v>0</v>
      </c>
      <c r="F8" s="633">
        <f>SUM(C8,D8)</f>
        <v>0</v>
      </c>
    </row>
    <row r="9" spans="2:6" ht="15" customHeight="1" x14ac:dyDescent="0.2">
      <c r="B9" s="82" t="s">
        <v>336</v>
      </c>
      <c r="C9" s="67">
        <f>'Section 13 data'!$J$14</f>
        <v>8.9999999999999993E-3</v>
      </c>
      <c r="D9" s="638">
        <f>'Section 13 data'!$K$14</f>
        <v>28.593</v>
      </c>
      <c r="E9" s="202">
        <f>'Section 13 data'!$L$14</f>
        <v>29.77</v>
      </c>
      <c r="F9" s="633">
        <f t="shared" ref="F9:F15" si="0">SUM(C9,D9)</f>
        <v>28.602</v>
      </c>
    </row>
    <row r="10" spans="2:6" ht="15" customHeight="1" x14ac:dyDescent="0.2">
      <c r="B10" s="81" t="s">
        <v>337</v>
      </c>
      <c r="C10" s="67">
        <f>'Section 13 data'!$J$15</f>
        <v>2.0950000000000002</v>
      </c>
      <c r="D10" s="638">
        <f>'Section 13 data'!$K$15</f>
        <v>161.14699999999999</v>
      </c>
      <c r="E10" s="202">
        <f>'Section 13 data'!$L$15</f>
        <v>25.506139347704586</v>
      </c>
      <c r="F10" s="633">
        <f t="shared" si="0"/>
        <v>163.24199999999999</v>
      </c>
    </row>
    <row r="11" spans="2:6" ht="15" customHeight="1" x14ac:dyDescent="0.2">
      <c r="B11" s="81" t="s">
        <v>338</v>
      </c>
      <c r="C11" s="67">
        <f>'Section 13 data'!$J$16</f>
        <v>18.853999999999999</v>
      </c>
      <c r="D11" s="638">
        <f>'Section 13 data'!$K$16</f>
        <v>343.68200000000002</v>
      </c>
      <c r="E11" s="202">
        <f>'Section 13 data'!$L$16</f>
        <v>23.850684448592347</v>
      </c>
      <c r="F11" s="633">
        <f t="shared" si="0"/>
        <v>362.536</v>
      </c>
    </row>
    <row r="12" spans="2:6" ht="15" customHeight="1" x14ac:dyDescent="0.2">
      <c r="B12" s="81" t="s">
        <v>339</v>
      </c>
      <c r="C12" s="67">
        <f>'Section 13 data'!$J$17</f>
        <v>19.218</v>
      </c>
      <c r="D12" s="638">
        <f>'Section 13 data'!$K$17</f>
        <v>608.84699999999998</v>
      </c>
      <c r="E12" s="202">
        <f>'Section 13 data'!$L$17</f>
        <v>27.85</v>
      </c>
      <c r="F12" s="633">
        <f t="shared" si="0"/>
        <v>628.06499999999994</v>
      </c>
    </row>
    <row r="13" spans="2:6" ht="15" customHeight="1" x14ac:dyDescent="0.2">
      <c r="B13" s="81" t="s">
        <v>340</v>
      </c>
      <c r="C13" s="67">
        <f>'Section 13 data'!$J$18</f>
        <v>7.5259999999999998</v>
      </c>
      <c r="D13" s="638">
        <f>'Section 13 data'!$K$18</f>
        <v>1071.6099999999999</v>
      </c>
      <c r="E13" s="202">
        <f>'Section 13 data'!$L$18</f>
        <v>21.53</v>
      </c>
      <c r="F13" s="633">
        <f t="shared" si="0"/>
        <v>1079.136</v>
      </c>
    </row>
    <row r="14" spans="2:6" ht="15" customHeight="1" x14ac:dyDescent="0.2">
      <c r="B14" s="81" t="s">
        <v>269</v>
      </c>
      <c r="C14" s="67">
        <f>'Section 13 data'!$J$19</f>
        <v>16.155999999999999</v>
      </c>
      <c r="D14" s="638">
        <f>'Section 13 data'!$K$19</f>
        <v>457.78800000000001</v>
      </c>
      <c r="E14" s="202">
        <f>'Section 13 data'!$L$19</f>
        <v>34.155751969377931</v>
      </c>
      <c r="F14" s="633">
        <f t="shared" si="0"/>
        <v>473.94400000000002</v>
      </c>
    </row>
    <row r="15" spans="2:6" ht="15" customHeight="1" x14ac:dyDescent="0.2">
      <c r="B15" s="83" t="s">
        <v>80</v>
      </c>
      <c r="C15" s="639">
        <f>'Section 13 data'!$J$8</f>
        <v>63.856999999999999</v>
      </c>
      <c r="D15" s="639">
        <f>'Section 13 data'!$K$8</f>
        <v>2671.6669999999999</v>
      </c>
      <c r="E15" s="318">
        <f>'Section 13 data'!$L$8</f>
        <v>12.33</v>
      </c>
      <c r="F15" s="640">
        <f t="shared" si="0"/>
        <v>2735.5239999999999</v>
      </c>
    </row>
    <row r="17" spans="4:4" ht="15" customHeight="1" x14ac:dyDescent="0.2">
      <c r="D17" s="550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0A81A77-0C04-46C1-81B5-E469348EAF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3C85D-305A-41A4-B936-D83AFC2A8308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>
    <tabColor theme="5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424</v>
      </c>
      <c r="C3" t="s">
        <v>408</v>
      </c>
    </row>
    <row r="5" spans="2:6" ht="15" customHeight="1" x14ac:dyDescent="0.2">
      <c r="B5" s="841" t="s">
        <v>270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842"/>
      <c r="C6" s="75" t="s">
        <v>326</v>
      </c>
      <c r="D6" s="75" t="s">
        <v>326</v>
      </c>
      <c r="E6" s="21" t="s">
        <v>82</v>
      </c>
      <c r="F6" s="75" t="s">
        <v>326</v>
      </c>
    </row>
    <row r="7" spans="2:6" ht="15" customHeight="1" x14ac:dyDescent="0.2">
      <c r="B7" s="143" t="str">
        <f>Index!$B$4</f>
        <v>Yorkshire</v>
      </c>
      <c r="C7" s="69"/>
      <c r="D7" s="69"/>
      <c r="E7" s="22"/>
      <c r="F7" s="71"/>
    </row>
    <row r="8" spans="2:6" ht="15" customHeight="1" x14ac:dyDescent="0.2">
      <c r="B8" s="78" t="s">
        <v>341</v>
      </c>
      <c r="C8" s="67">
        <f>'Section 13 data'!$J$24</f>
        <v>0.14599999999999999</v>
      </c>
      <c r="D8" s="85">
        <f>'Section 13 data'!$K$24</f>
        <v>4.9000000000000004</v>
      </c>
      <c r="E8" s="202">
        <f>'Section 13 data'!$L$24</f>
        <v>27.39</v>
      </c>
      <c r="F8" s="633">
        <f>SUM(C8,D8)</f>
        <v>5.0460000000000003</v>
      </c>
    </row>
    <row r="9" spans="2:6" ht="15" customHeight="1" x14ac:dyDescent="0.2">
      <c r="B9" s="79" t="s">
        <v>342</v>
      </c>
      <c r="C9" s="67">
        <f>'Section 13 data'!$J$25</f>
        <v>1.6319999999999999</v>
      </c>
      <c r="D9" s="85">
        <f>'Section 13 data'!$K$25</f>
        <v>33.872</v>
      </c>
      <c r="E9" s="202">
        <f>'Section 13 data'!$L$25</f>
        <v>26.37</v>
      </c>
      <c r="F9" s="633">
        <f t="shared" ref="F9:F17" si="0">SUM(C9,D9)</f>
        <v>35.503999999999998</v>
      </c>
    </row>
    <row r="10" spans="2:6" ht="15" customHeight="1" x14ac:dyDescent="0.2">
      <c r="B10" s="80" t="s">
        <v>343</v>
      </c>
      <c r="C10" s="67">
        <f>'Section 13 data'!$J$26</f>
        <v>7.0019999999999998</v>
      </c>
      <c r="D10" s="85">
        <f>'Section 13 data'!$K$26</f>
        <v>49.823999999999998</v>
      </c>
      <c r="E10" s="202">
        <f>'Section 13 data'!$L$26</f>
        <v>25.31</v>
      </c>
      <c r="F10" s="633">
        <f t="shared" si="0"/>
        <v>56.826000000000001</v>
      </c>
    </row>
    <row r="11" spans="2:6" ht="15" customHeight="1" x14ac:dyDescent="0.2">
      <c r="B11" s="78" t="s">
        <v>344</v>
      </c>
      <c r="C11" s="67">
        <f>'Section 13 data'!$J$27</f>
        <v>11.141</v>
      </c>
      <c r="D11" s="85">
        <f>'Section 13 data'!$K$27</f>
        <v>94.153000000000006</v>
      </c>
      <c r="E11" s="202">
        <f>'Section 13 data'!$L$27</f>
        <v>25.57</v>
      </c>
      <c r="F11" s="633">
        <f t="shared" si="0"/>
        <v>105.29400000000001</v>
      </c>
    </row>
    <row r="12" spans="2:6" ht="15" customHeight="1" x14ac:dyDescent="0.2">
      <c r="B12" s="78" t="s">
        <v>345</v>
      </c>
      <c r="C12" s="67">
        <f>'Section 13 data'!$J$28</f>
        <v>21.134</v>
      </c>
      <c r="D12" s="85">
        <f>'Section 13 data'!$K$28</f>
        <v>333.75599999999997</v>
      </c>
      <c r="E12" s="202">
        <f>'Section 13 data'!$L$28</f>
        <v>20.29</v>
      </c>
      <c r="F12" s="633">
        <f t="shared" si="0"/>
        <v>354.89</v>
      </c>
    </row>
    <row r="13" spans="2:6" ht="15" customHeight="1" x14ac:dyDescent="0.2">
      <c r="B13" s="78" t="s">
        <v>346</v>
      </c>
      <c r="C13" s="67">
        <f>'Section 13 data'!$J$29</f>
        <v>14.307</v>
      </c>
      <c r="D13" s="85">
        <f>'Section 13 data'!$K$29</f>
        <v>442.64299999999997</v>
      </c>
      <c r="E13" s="202">
        <f>'Section 13 data'!$L$29</f>
        <v>22.17</v>
      </c>
      <c r="F13" s="633">
        <f t="shared" si="0"/>
        <v>456.95</v>
      </c>
    </row>
    <row r="14" spans="2:6" ht="15" customHeight="1" x14ac:dyDescent="0.2">
      <c r="B14" s="78" t="s">
        <v>347</v>
      </c>
      <c r="C14" s="67">
        <f>'Section 13 data'!$J$30</f>
        <v>8.048</v>
      </c>
      <c r="D14" s="85">
        <f>'Section 13 data'!$K$30</f>
        <v>727.43600000000004</v>
      </c>
      <c r="E14" s="202">
        <f>'Section 13 data'!$L$30</f>
        <v>20.49</v>
      </c>
      <c r="F14" s="633">
        <f t="shared" si="0"/>
        <v>735.48400000000004</v>
      </c>
    </row>
    <row r="15" spans="2:6" ht="15" customHeight="1" x14ac:dyDescent="0.2">
      <c r="B15" s="78" t="s">
        <v>348</v>
      </c>
      <c r="C15" s="67">
        <f>'Section 13 data'!$J$31</f>
        <v>0.44800000000000001</v>
      </c>
      <c r="D15" s="85">
        <f>'Section 13 data'!$K$31</f>
        <v>610.61699999999996</v>
      </c>
      <c r="E15" s="202">
        <f>'Section 13 data'!$L$31</f>
        <v>37.56</v>
      </c>
      <c r="F15" s="633">
        <f t="shared" si="0"/>
        <v>611.06499999999994</v>
      </c>
    </row>
    <row r="16" spans="2:6" ht="15" customHeight="1" x14ac:dyDescent="0.2">
      <c r="B16" s="78" t="s">
        <v>271</v>
      </c>
      <c r="C16" s="67">
        <f>'Section 13 data'!$J$32</f>
        <v>0</v>
      </c>
      <c r="D16" s="85">
        <f>'Section 13 data'!$K$32</f>
        <v>374.46699999999998</v>
      </c>
      <c r="E16" s="202">
        <f>'Section 13 data'!$L$32</f>
        <v>43.41</v>
      </c>
      <c r="F16" s="633">
        <f t="shared" si="0"/>
        <v>374.46699999999998</v>
      </c>
    </row>
    <row r="17" spans="2:6" ht="15" customHeight="1" x14ac:dyDescent="0.2">
      <c r="B17" s="86" t="s">
        <v>80</v>
      </c>
      <c r="C17" s="87">
        <f>'Section 13 data'!$J$8</f>
        <v>63.856999999999999</v>
      </c>
      <c r="D17" s="87">
        <f>'Section 13 data'!$K$8</f>
        <v>2671.6669999999999</v>
      </c>
      <c r="E17" s="318">
        <f>'Section 13 data'!$L$8</f>
        <v>12.33</v>
      </c>
      <c r="F17" s="87">
        <f t="shared" si="0"/>
        <v>2735.5239999999999</v>
      </c>
    </row>
    <row r="18" spans="2:6" ht="15" customHeight="1" x14ac:dyDescent="0.2">
      <c r="D18" s="550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3C824AD-4B74-444C-84BF-EA597F91744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08DF7FB-12FA-427C-A63F-BFD4358C70A1}">
            <xm:f>Sheet1!$D$4</xm:f>
            <xm:f>Sheet1!$E$4</xm:f>
            <x14:dxf>
              <numFmt numFmtId="173" formatCode="&quot;&lt; 1&quot;"/>
            </x14:dxf>
          </x14:cfRule>
          <xm:sqref>F8:F17 C8:D17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260</v>
      </c>
      <c r="C3" t="s">
        <v>434</v>
      </c>
    </row>
    <row r="5" spans="2:6" ht="15" customHeight="1" x14ac:dyDescent="0.2">
      <c r="B5" s="838" t="s">
        <v>268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924"/>
      <c r="C6" s="31" t="s">
        <v>272</v>
      </c>
      <c r="D6" s="31" t="s">
        <v>272</v>
      </c>
      <c r="E6" s="84" t="s">
        <v>82</v>
      </c>
      <c r="F6" s="31" t="s">
        <v>272</v>
      </c>
    </row>
    <row r="7" spans="2:6" ht="15" customHeight="1" x14ac:dyDescent="0.2">
      <c r="B7" s="143" t="str">
        <f>Index!$B$4</f>
        <v>Yorkshire</v>
      </c>
      <c r="C7" s="69"/>
      <c r="D7" s="69"/>
      <c r="E7" s="20"/>
      <c r="F7" s="71"/>
    </row>
    <row r="8" spans="2:6" ht="15" customHeight="1" x14ac:dyDescent="0.2">
      <c r="B8" s="81" t="s">
        <v>335</v>
      </c>
      <c r="C8" s="67">
        <f>'Section 13 data'!$Q$13</f>
        <v>0</v>
      </c>
      <c r="D8" s="638">
        <f>'Section 13 data'!$R$13</f>
        <v>0</v>
      </c>
      <c r="E8" s="202">
        <f>'Section 13 data'!$S$13</f>
        <v>0</v>
      </c>
      <c r="F8" s="633">
        <f>SUM(C8,D8)</f>
        <v>0</v>
      </c>
    </row>
    <row r="9" spans="2:6" ht="15" customHeight="1" x14ac:dyDescent="0.2">
      <c r="B9" s="82" t="s">
        <v>336</v>
      </c>
      <c r="C9" s="67">
        <f>'Section 13 data'!$Q$14</f>
        <v>1.982</v>
      </c>
      <c r="D9" s="638">
        <f>'Section 13 data'!$R$14</f>
        <v>3056.6979999999999</v>
      </c>
      <c r="E9" s="202">
        <f>'Section 13 data'!$S$14</f>
        <v>27.25</v>
      </c>
      <c r="F9" s="633">
        <f t="shared" ref="F9:F15" si="0">SUM(C9,D9)</f>
        <v>3058.68</v>
      </c>
    </row>
    <row r="10" spans="2:6" ht="15" customHeight="1" x14ac:dyDescent="0.2">
      <c r="B10" s="81" t="s">
        <v>337</v>
      </c>
      <c r="C10" s="67">
        <f>'Section 13 data'!$Q$15</f>
        <v>159.94399999999999</v>
      </c>
      <c r="D10" s="638">
        <f>'Section 13 data'!$R$15</f>
        <v>2264.4169999999999</v>
      </c>
      <c r="E10" s="202">
        <f>'Section 13 data'!$S$15</f>
        <v>18.875596871926785</v>
      </c>
      <c r="F10" s="633">
        <f t="shared" si="0"/>
        <v>2424.3609999999999</v>
      </c>
    </row>
    <row r="11" spans="2:6" ht="15" customHeight="1" x14ac:dyDescent="0.2">
      <c r="B11" s="81" t="s">
        <v>338</v>
      </c>
      <c r="C11" s="67">
        <f>'Section 13 data'!$Q$16</f>
        <v>125.337</v>
      </c>
      <c r="D11" s="638">
        <f>'Section 13 data'!$R$16</f>
        <v>791.21900000000005</v>
      </c>
      <c r="E11" s="202">
        <f>'Section 13 data'!$S$16</f>
        <v>20.50011471578858</v>
      </c>
      <c r="F11" s="633">
        <f t="shared" si="0"/>
        <v>916.55600000000004</v>
      </c>
    </row>
    <row r="12" spans="2:6" ht="15" customHeight="1" x14ac:dyDescent="0.2">
      <c r="B12" s="81" t="s">
        <v>339</v>
      </c>
      <c r="C12" s="67">
        <f>'Section 13 data'!$Q$17</f>
        <v>111.348</v>
      </c>
      <c r="D12" s="638">
        <f>'Section 13 data'!$R$17</f>
        <v>546.02</v>
      </c>
      <c r="E12" s="202">
        <f>'Section 13 data'!$S$17</f>
        <v>20.74</v>
      </c>
      <c r="F12" s="633">
        <f t="shared" si="0"/>
        <v>657.36799999999994</v>
      </c>
    </row>
    <row r="13" spans="2:6" ht="15" customHeight="1" x14ac:dyDescent="0.2">
      <c r="B13" s="81" t="s">
        <v>340</v>
      </c>
      <c r="C13" s="67">
        <f>'Section 13 data'!$Q$18</f>
        <v>12.696999999999999</v>
      </c>
      <c r="D13" s="638">
        <f>'Section 13 data'!$R$18</f>
        <v>1029.809</v>
      </c>
      <c r="E13" s="202">
        <f>'Section 13 data'!$S$18</f>
        <v>19.32</v>
      </c>
      <c r="F13" s="633">
        <f t="shared" si="0"/>
        <v>1042.5059999999999</v>
      </c>
    </row>
    <row r="14" spans="2:6" ht="15" customHeight="1" x14ac:dyDescent="0.2">
      <c r="B14" s="81" t="s">
        <v>269</v>
      </c>
      <c r="C14" s="67">
        <f>'Section 13 data'!$Q$19</f>
        <v>26.640999999999998</v>
      </c>
      <c r="D14" s="638">
        <f>'Section 13 data'!$R$19</f>
        <v>220.65299999999999</v>
      </c>
      <c r="E14" s="202">
        <f>'Section 13 data'!$S$19</f>
        <v>35.328330807900812</v>
      </c>
      <c r="F14" s="633">
        <f t="shared" si="0"/>
        <v>247.29399999999998</v>
      </c>
    </row>
    <row r="15" spans="2:6" ht="15" customHeight="1" x14ac:dyDescent="0.2">
      <c r="B15" s="83" t="s">
        <v>80</v>
      </c>
      <c r="C15" s="639">
        <f>'Section 13 data'!$Q$8</f>
        <v>437.94900000000001</v>
      </c>
      <c r="D15" s="639">
        <f>'Section 13 data'!$R$8</f>
        <v>7908.8159999999998</v>
      </c>
      <c r="E15" s="318">
        <f>'Section 13 data'!$S$8</f>
        <v>12.25</v>
      </c>
      <c r="F15" s="640">
        <f t="shared" si="0"/>
        <v>8346.7649999999994</v>
      </c>
    </row>
    <row r="17" spans="4:4" ht="15" customHeight="1" x14ac:dyDescent="0.2">
      <c r="D17" s="550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0E52EF-BE72-4C9E-B324-D9456ACFDF1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2B49F52-E8CA-48F4-868E-A59570C86E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262</v>
      </c>
      <c r="C3" t="s">
        <v>433</v>
      </c>
    </row>
    <row r="5" spans="2:6" ht="15" customHeight="1" x14ac:dyDescent="0.2">
      <c r="B5" s="841" t="s">
        <v>270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842"/>
      <c r="C6" s="75" t="s">
        <v>273</v>
      </c>
      <c r="D6" s="31" t="s">
        <v>272</v>
      </c>
      <c r="E6" s="9" t="s">
        <v>82</v>
      </c>
      <c r="F6" s="31" t="s">
        <v>272</v>
      </c>
    </row>
    <row r="7" spans="2:6" ht="15" customHeight="1" x14ac:dyDescent="0.2">
      <c r="B7" s="143" t="str">
        <f>Index!$B$4</f>
        <v>Yorkshire</v>
      </c>
      <c r="C7" s="69"/>
      <c r="D7" s="69"/>
      <c r="E7" s="70"/>
      <c r="F7" s="71"/>
    </row>
    <row r="8" spans="2:6" ht="15" customHeight="1" x14ac:dyDescent="0.2">
      <c r="B8" s="78" t="s">
        <v>341</v>
      </c>
      <c r="C8" s="634">
        <f>'Section 13 data'!$Q$24</f>
        <v>27.126999999999999</v>
      </c>
      <c r="D8" s="635">
        <f>'Section 13 data'!$R$24</f>
        <v>889.88199999999995</v>
      </c>
      <c r="E8" s="202">
        <f>'Section 13 data'!$S$24</f>
        <v>24.56</v>
      </c>
      <c r="F8" s="636">
        <f>SUM(C8,D8)</f>
        <v>917.0089999999999</v>
      </c>
    </row>
    <row r="9" spans="2:6" ht="15" customHeight="1" x14ac:dyDescent="0.2">
      <c r="B9" s="79" t="s">
        <v>342</v>
      </c>
      <c r="C9" s="634">
        <f>'Section 13 data'!$Q$25</f>
        <v>127.851</v>
      </c>
      <c r="D9" s="635">
        <f>'Section 13 data'!$R$25</f>
        <v>3180.681</v>
      </c>
      <c r="E9" s="202">
        <f>'Section 13 data'!$S$25</f>
        <v>26.92</v>
      </c>
      <c r="F9" s="636">
        <f t="shared" ref="F9:F17" si="0">SUM(C9,D9)</f>
        <v>3308.5320000000002</v>
      </c>
    </row>
    <row r="10" spans="2:6" ht="15" customHeight="1" x14ac:dyDescent="0.2">
      <c r="B10" s="80" t="s">
        <v>343</v>
      </c>
      <c r="C10" s="634">
        <f>'Section 13 data'!$Q$26</f>
        <v>116.79</v>
      </c>
      <c r="D10" s="635">
        <f>'Section 13 data'!$R$26</f>
        <v>853.61599999999999</v>
      </c>
      <c r="E10" s="202">
        <f>'Section 13 data'!$S$26</f>
        <v>25.05</v>
      </c>
      <c r="F10" s="636">
        <f t="shared" si="0"/>
        <v>970.40599999999995</v>
      </c>
    </row>
    <row r="11" spans="2:6" ht="15" customHeight="1" x14ac:dyDescent="0.2">
      <c r="B11" s="78" t="s">
        <v>344</v>
      </c>
      <c r="C11" s="634">
        <f>'Section 13 data'!$Q$27</f>
        <v>77.688000000000002</v>
      </c>
      <c r="D11" s="635">
        <f>'Section 13 data'!$R$27</f>
        <v>775.63900000000001</v>
      </c>
      <c r="E11" s="202">
        <f>'Section 13 data'!$S$27</f>
        <v>28.19</v>
      </c>
      <c r="F11" s="636">
        <f t="shared" si="0"/>
        <v>853.327</v>
      </c>
    </row>
    <row r="12" spans="2:6" ht="15" customHeight="1" x14ac:dyDescent="0.2">
      <c r="B12" s="78" t="s">
        <v>345</v>
      </c>
      <c r="C12" s="634">
        <f>'Section 13 data'!$Q$28</f>
        <v>64.337000000000003</v>
      </c>
      <c r="D12" s="635">
        <f>'Section 13 data'!$R$28</f>
        <v>1007.066</v>
      </c>
      <c r="E12" s="202">
        <f>'Section 13 data'!$S$28</f>
        <v>23.99</v>
      </c>
      <c r="F12" s="636">
        <f t="shared" si="0"/>
        <v>1071.403</v>
      </c>
    </row>
    <row r="13" spans="2:6" ht="15" customHeight="1" x14ac:dyDescent="0.2">
      <c r="B13" s="78" t="s">
        <v>346</v>
      </c>
      <c r="C13" s="634">
        <f>'Section 13 data'!$Q$29</f>
        <v>18.356000000000002</v>
      </c>
      <c r="D13" s="635">
        <f>'Section 13 data'!$R$29</f>
        <v>519.154</v>
      </c>
      <c r="E13" s="202">
        <f>'Section 13 data'!$S$29</f>
        <v>22.3</v>
      </c>
      <c r="F13" s="636">
        <f t="shared" si="0"/>
        <v>537.51</v>
      </c>
    </row>
    <row r="14" spans="2:6" ht="15" customHeight="1" x14ac:dyDescent="0.2">
      <c r="B14" s="78" t="s">
        <v>347</v>
      </c>
      <c r="C14" s="634">
        <f>'Section 13 data'!$Q$30</f>
        <v>5.68</v>
      </c>
      <c r="D14" s="635">
        <f>'Section 13 data'!$R$30</f>
        <v>475.59699999999998</v>
      </c>
      <c r="E14" s="202">
        <f>'Section 13 data'!$S$30</f>
        <v>20.32</v>
      </c>
      <c r="F14" s="636">
        <f t="shared" si="0"/>
        <v>481.27699999999999</v>
      </c>
    </row>
    <row r="15" spans="2:6" ht="15" customHeight="1" x14ac:dyDescent="0.2">
      <c r="B15" s="78" t="s">
        <v>348</v>
      </c>
      <c r="C15" s="634">
        <f>'Section 13 data'!$Q$31</f>
        <v>0.121</v>
      </c>
      <c r="D15" s="635">
        <f>'Section 13 data'!$R$31</f>
        <v>159.78800000000001</v>
      </c>
      <c r="E15" s="202">
        <f>'Section 13 data'!$S$31</f>
        <v>39.9</v>
      </c>
      <c r="F15" s="636">
        <f t="shared" si="0"/>
        <v>159.90900000000002</v>
      </c>
    </row>
    <row r="16" spans="2:6" ht="15" customHeight="1" x14ac:dyDescent="0.2">
      <c r="B16" s="78" t="s">
        <v>271</v>
      </c>
      <c r="C16" s="634">
        <f>'Section 13 data'!$Q$32</f>
        <v>0</v>
      </c>
      <c r="D16" s="635">
        <f>'Section 13 data'!$R$32</f>
        <v>47.393000000000001</v>
      </c>
      <c r="E16" s="202">
        <f>'Section 13 data'!$S$32</f>
        <v>39.49</v>
      </c>
      <c r="F16" s="636">
        <f t="shared" si="0"/>
        <v>47.393000000000001</v>
      </c>
    </row>
    <row r="17" spans="2:6" ht="15" customHeight="1" x14ac:dyDescent="0.2">
      <c r="B17" s="72" t="s">
        <v>80</v>
      </c>
      <c r="C17" s="87">
        <f>'Section 13 data'!$Q$8</f>
        <v>437.94900000000001</v>
      </c>
      <c r="D17" s="87">
        <f>'Section 13 data'!$R$8</f>
        <v>7908.8159999999998</v>
      </c>
      <c r="E17" s="318">
        <f>'Section 13 data'!$S$8</f>
        <v>12.25</v>
      </c>
      <c r="F17" s="87">
        <f t="shared" si="0"/>
        <v>8346.7649999999994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C147589-FBFD-4669-AA6B-C208AED44D13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16077BF-F198-4CCB-8E8B-D51B5DF611EB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264</v>
      </c>
      <c r="C3" t="s">
        <v>409</v>
      </c>
    </row>
    <row r="5" spans="2:12" ht="15" customHeight="1" x14ac:dyDescent="0.2">
      <c r="B5" s="845" t="s">
        <v>377</v>
      </c>
      <c r="C5" s="909" t="s">
        <v>386</v>
      </c>
      <c r="D5" s="909"/>
      <c r="E5" s="909"/>
      <c r="F5" s="901"/>
      <c r="H5" s="845" t="s">
        <v>377</v>
      </c>
      <c r="I5" s="794" t="s">
        <v>275</v>
      </c>
      <c r="J5" s="865"/>
      <c r="K5" s="865"/>
      <c r="L5" s="793"/>
    </row>
    <row r="6" spans="2:12" ht="45" customHeight="1" x14ac:dyDescent="0.2">
      <c r="B6" s="925"/>
      <c r="C6" s="13" t="s">
        <v>78</v>
      </c>
      <c r="D6" s="926" t="s">
        <v>79</v>
      </c>
      <c r="E6" s="926"/>
      <c r="F6" s="30" t="s">
        <v>276</v>
      </c>
      <c r="H6" s="925"/>
      <c r="I6" s="33" t="s">
        <v>277</v>
      </c>
      <c r="J6" s="34" t="s">
        <v>278</v>
      </c>
      <c r="K6" s="34" t="s">
        <v>387</v>
      </c>
      <c r="L6" s="35" t="s">
        <v>388</v>
      </c>
    </row>
    <row r="7" spans="2:12" ht="30" customHeight="1" x14ac:dyDescent="0.2">
      <c r="B7" s="925"/>
      <c r="C7" s="31" t="s">
        <v>81</v>
      </c>
      <c r="D7" s="31" t="s">
        <v>81</v>
      </c>
      <c r="E7" s="12" t="s">
        <v>82</v>
      </c>
      <c r="F7" s="32" t="s">
        <v>81</v>
      </c>
      <c r="H7" s="925"/>
      <c r="I7" s="303" t="s">
        <v>81</v>
      </c>
      <c r="J7" s="36" t="s">
        <v>81</v>
      </c>
      <c r="K7" s="304" t="s">
        <v>281</v>
      </c>
      <c r="L7" s="27" t="s">
        <v>281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Yorkshire</v>
      </c>
      <c r="C9" s="57">
        <f>'Section 13 data'!$C$8</f>
        <v>0.41500999999999999</v>
      </c>
      <c r="D9" s="57">
        <f>'Section 13 data'!$D$8</f>
        <v>10.818479999999999</v>
      </c>
      <c r="E9" s="58">
        <f>'Section 13 data'!$E$8</f>
        <v>8.59</v>
      </c>
      <c r="F9" s="76">
        <f>SUM(C9,D9)</f>
        <v>11.23349</v>
      </c>
      <c r="G9" s="25"/>
      <c r="H9" s="28" t="str">
        <f>Index!$B$4</f>
        <v>Yorkshire</v>
      </c>
      <c r="I9" s="59">
        <f>'Section 13 data'!$G$7</f>
        <v>69.355919999999998</v>
      </c>
      <c r="J9" s="60">
        <f>'Section 13 data'!$G$5</f>
        <v>100.85017000000001</v>
      </c>
      <c r="K9" s="43">
        <f>IF(I9=0,0,100*F9/I9)</f>
        <v>16.196872595735158</v>
      </c>
      <c r="L9" s="61">
        <f>IF(J9=0,0,100*F9/J9)</f>
        <v>11.138791337684408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468C5E-AC65-4195-807E-AB2295F6C506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9A1CA105-B53A-47D7-9698-CF67E2E89D00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266</v>
      </c>
      <c r="C3" t="s">
        <v>410</v>
      </c>
    </row>
    <row r="5" spans="2:12" ht="15" customHeight="1" x14ac:dyDescent="0.2">
      <c r="B5" s="845" t="s">
        <v>377</v>
      </c>
      <c r="C5" s="909" t="s">
        <v>389</v>
      </c>
      <c r="D5" s="909"/>
      <c r="E5" s="909"/>
      <c r="F5" s="901"/>
      <c r="G5" s="25"/>
      <c r="H5" s="845" t="s">
        <v>377</v>
      </c>
      <c r="I5" s="794" t="s">
        <v>283</v>
      </c>
      <c r="J5" s="865"/>
      <c r="K5" s="865"/>
      <c r="L5" s="793"/>
    </row>
    <row r="6" spans="2:12" ht="45" customHeight="1" x14ac:dyDescent="0.2">
      <c r="B6" s="927"/>
      <c r="C6" s="13" t="s">
        <v>78</v>
      </c>
      <c r="D6" s="926" t="s">
        <v>79</v>
      </c>
      <c r="E6" s="926"/>
      <c r="F6" s="30" t="s">
        <v>276</v>
      </c>
      <c r="G6" s="25"/>
      <c r="H6" s="927"/>
      <c r="I6" s="33" t="s">
        <v>277</v>
      </c>
      <c r="J6" s="34" t="s">
        <v>278</v>
      </c>
      <c r="K6" s="34" t="s">
        <v>387</v>
      </c>
      <c r="L6" s="35" t="s">
        <v>388</v>
      </c>
    </row>
    <row r="7" spans="2:12" ht="30" customHeight="1" x14ac:dyDescent="0.2">
      <c r="B7" s="927"/>
      <c r="C7" s="31" t="s">
        <v>326</v>
      </c>
      <c r="D7" s="31" t="s">
        <v>326</v>
      </c>
      <c r="E7" s="12" t="s">
        <v>82</v>
      </c>
      <c r="F7" s="32" t="s">
        <v>326</v>
      </c>
      <c r="G7" s="25"/>
      <c r="H7" s="927"/>
      <c r="I7" s="303" t="s">
        <v>326</v>
      </c>
      <c r="J7" s="36" t="s">
        <v>326</v>
      </c>
      <c r="K7" s="304" t="s">
        <v>281</v>
      </c>
      <c r="L7" s="27" t="s">
        <v>281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Yorkshire</v>
      </c>
      <c r="C9" s="67">
        <f>'Section 13 data'!$J$8</f>
        <v>63.856999999999999</v>
      </c>
      <c r="D9" s="67">
        <f>'Section 13 data'!$K$8</f>
        <v>2671.6669999999999</v>
      </c>
      <c r="E9" s="58">
        <f>'Section 13 data'!$L$8</f>
        <v>12.33</v>
      </c>
      <c r="F9" s="77">
        <f>SUM(C9,D9)</f>
        <v>2735.5239999999999</v>
      </c>
      <c r="G9" s="25"/>
      <c r="H9" s="28" t="str">
        <f>Index!$B$4</f>
        <v>Yorkshire</v>
      </c>
      <c r="I9" s="68">
        <f>'Section 13 data'!$N$7</f>
        <v>11587.5</v>
      </c>
      <c r="J9" s="43">
        <f>'Section 13 data'!$N$5</f>
        <v>19961.705999999998</v>
      </c>
      <c r="K9" s="43">
        <f>IF(I9=0,0,100*F9/I9)</f>
        <v>23.607542610571734</v>
      </c>
      <c r="L9" s="61">
        <f>IF(J9=0,0,100*F9/J9)</f>
        <v>13.703858778403008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BEBC85D-1327-44C3-BFEA-C6FA6EC56C0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CCEE10D-7E70-446B-B763-07467FE735B9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tabColor theme="5" tint="0.59999389629810485"/>
  </sheetPr>
  <dimension ref="B3:L9"/>
  <sheetViews>
    <sheetView topLeftCell="I1" workbookViewId="0">
      <selection activeCell="H5" sqref="H5:L9"/>
    </sheetView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331</v>
      </c>
      <c r="C3" t="s">
        <v>411</v>
      </c>
    </row>
    <row r="5" spans="2:12" ht="15" customHeight="1" x14ac:dyDescent="0.2">
      <c r="B5" s="845" t="s">
        <v>381</v>
      </c>
      <c r="C5" s="909" t="s">
        <v>390</v>
      </c>
      <c r="D5" s="909"/>
      <c r="E5" s="909"/>
      <c r="F5" s="901"/>
      <c r="G5" s="25"/>
      <c r="H5" s="845" t="s">
        <v>381</v>
      </c>
      <c r="I5" s="794" t="s">
        <v>285</v>
      </c>
      <c r="J5" s="865"/>
      <c r="K5" s="865"/>
      <c r="L5" s="793"/>
    </row>
    <row r="6" spans="2:12" ht="45" customHeight="1" x14ac:dyDescent="0.2">
      <c r="B6" s="927"/>
      <c r="C6" s="13" t="s">
        <v>78</v>
      </c>
      <c r="D6" s="926" t="s">
        <v>79</v>
      </c>
      <c r="E6" s="926"/>
      <c r="F6" s="30" t="s">
        <v>276</v>
      </c>
      <c r="G6" s="25"/>
      <c r="H6" s="927"/>
      <c r="I6" s="33" t="s">
        <v>277</v>
      </c>
      <c r="J6" s="34" t="s">
        <v>278</v>
      </c>
      <c r="K6" s="34" t="s">
        <v>387</v>
      </c>
      <c r="L6" s="35" t="s">
        <v>388</v>
      </c>
    </row>
    <row r="7" spans="2:12" ht="45" customHeight="1" x14ac:dyDescent="0.2">
      <c r="B7" s="927"/>
      <c r="C7" s="31" t="s">
        <v>272</v>
      </c>
      <c r="D7" s="31" t="s">
        <v>272</v>
      </c>
      <c r="E7" s="12" t="s">
        <v>82</v>
      </c>
      <c r="F7" s="32" t="s">
        <v>272</v>
      </c>
      <c r="G7" s="25"/>
      <c r="H7" s="927"/>
      <c r="I7" s="303" t="s">
        <v>272</v>
      </c>
      <c r="J7" s="36" t="s">
        <v>272</v>
      </c>
      <c r="K7" s="304" t="s">
        <v>281</v>
      </c>
      <c r="L7" s="27" t="s">
        <v>281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Yorkshire</v>
      </c>
      <c r="C9" s="67">
        <f>'Section 13 data'!$Q$8</f>
        <v>437.94900000000001</v>
      </c>
      <c r="D9" s="67">
        <f>'Section 13 data'!$R$8</f>
        <v>7908.8159999999998</v>
      </c>
      <c r="E9" s="58">
        <f>'Section 13 data'!$S$8</f>
        <v>12.25</v>
      </c>
      <c r="F9" s="77">
        <f>SUM(C9,D9)</f>
        <v>8346.7649999999994</v>
      </c>
      <c r="G9" s="25"/>
      <c r="H9" s="28" t="str">
        <f>Index!$B$4</f>
        <v>Yorkshire</v>
      </c>
      <c r="I9" s="68">
        <f>'Section 13 data'!$U$7</f>
        <v>78372.944000000003</v>
      </c>
      <c r="J9" s="43">
        <f>'Section 13 data'!$U$5</f>
        <v>110045.046</v>
      </c>
      <c r="K9" s="43">
        <f>IF(I9=0,0,100*F9/I9)</f>
        <v>10.65005928576576</v>
      </c>
      <c r="L9" s="61">
        <f>IF(J9=0,0,100*F9/J9)</f>
        <v>7.5848621118300956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B427CEE-D154-496C-A202-6E1E77E6D16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A19C37A-8D2D-4442-9070-AC1C73D5773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686</v>
      </c>
    </row>
    <row r="3" spans="1:2" ht="18" x14ac:dyDescent="0.25">
      <c r="B3" s="319" t="str">
        <f>Index!$E$114</f>
        <v>Tree health - sweet chestnut</v>
      </c>
    </row>
  </sheetData>
  <hyperlinks>
    <hyperlink ref="A1" location="Index!B114" display="Return to index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330</v>
      </c>
      <c r="C3" t="s">
        <v>413</v>
      </c>
    </row>
    <row r="5" spans="2:6" ht="15" customHeight="1" x14ac:dyDescent="0.2">
      <c r="B5" s="919" t="s">
        <v>268</v>
      </c>
      <c r="C5" s="88" t="s">
        <v>78</v>
      </c>
      <c r="D5" s="921" t="s">
        <v>79</v>
      </c>
      <c r="E5" s="921"/>
      <c r="F5" s="89" t="s">
        <v>80</v>
      </c>
    </row>
    <row r="6" spans="2:6" ht="30" customHeight="1" x14ac:dyDescent="0.2">
      <c r="B6" s="920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Yorkshire</v>
      </c>
      <c r="C7" s="91"/>
      <c r="D7" s="91"/>
      <c r="E7" s="18"/>
      <c r="F7" s="92"/>
    </row>
    <row r="8" spans="2:6" ht="15" customHeight="1" x14ac:dyDescent="0.2">
      <c r="B8" s="99" t="s">
        <v>335</v>
      </c>
      <c r="C8" s="649">
        <f>'Section 14 data'!$C$13</f>
        <v>0</v>
      </c>
      <c r="D8" s="650">
        <f>'Section 14 data'!$D$13</f>
        <v>1.0070000000000001E-2</v>
      </c>
      <c r="E8" s="202">
        <f>'Section 14 data'!$E$13</f>
        <v>97.64</v>
      </c>
      <c r="F8" s="651">
        <f>SUM(C8,D8)</f>
        <v>1.0070000000000001E-2</v>
      </c>
    </row>
    <row r="9" spans="2:6" ht="15" customHeight="1" x14ac:dyDescent="0.2">
      <c r="B9" s="100" t="s">
        <v>336</v>
      </c>
      <c r="C9" s="649">
        <f>'Section 14 data'!$C$14</f>
        <v>0</v>
      </c>
      <c r="D9" s="650">
        <f>'Section 14 data'!$D$14</f>
        <v>1.3890000000000001E-2</v>
      </c>
      <c r="E9" s="202">
        <f>'Section 14 data'!$E$14</f>
        <v>93.61</v>
      </c>
      <c r="F9" s="651">
        <f t="shared" ref="F9:F15" si="0">SUM(C9,D9)</f>
        <v>1.3890000000000001E-2</v>
      </c>
    </row>
    <row r="10" spans="2:6" ht="15" customHeight="1" x14ac:dyDescent="0.2">
      <c r="B10" s="99" t="s">
        <v>337</v>
      </c>
      <c r="C10" s="649">
        <f>'Section 14 data'!$C$15</f>
        <v>0</v>
      </c>
      <c r="D10" s="650">
        <f>'Section 14 data'!$D$15</f>
        <v>8.8910000000000003E-2</v>
      </c>
      <c r="E10" s="202">
        <f>'Section 14 data'!$E$15</f>
        <v>64.232575479673088</v>
      </c>
      <c r="F10" s="651">
        <f t="shared" si="0"/>
        <v>8.8910000000000003E-2</v>
      </c>
    </row>
    <row r="11" spans="2:6" ht="15" customHeight="1" x14ac:dyDescent="0.2">
      <c r="B11" s="99" t="s">
        <v>338</v>
      </c>
      <c r="C11" s="649">
        <f>'Section 14 data'!$C$16</f>
        <v>1.07E-3</v>
      </c>
      <c r="D11" s="650">
        <f>'Section 14 data'!$D$16</f>
        <v>4.8979999999999996E-2</v>
      </c>
      <c r="E11" s="202">
        <f>'Section 14 data'!$E$16</f>
        <v>80.28</v>
      </c>
      <c r="F11" s="651">
        <f t="shared" si="0"/>
        <v>5.0049999999999997E-2</v>
      </c>
    </row>
    <row r="12" spans="2:6" ht="15" customHeight="1" x14ac:dyDescent="0.2">
      <c r="B12" s="99" t="s">
        <v>339</v>
      </c>
      <c r="C12" s="649">
        <f>'Section 14 data'!$C$17</f>
        <v>4.2399999999999998E-3</v>
      </c>
      <c r="D12" s="650">
        <f>'Section 14 data'!$D$17</f>
        <v>0.13325000000000001</v>
      </c>
      <c r="E12" s="202">
        <f>'Section 14 data'!$E$17</f>
        <v>66.38</v>
      </c>
      <c r="F12" s="651">
        <f t="shared" si="0"/>
        <v>0.13749</v>
      </c>
    </row>
    <row r="13" spans="2:6" ht="15" customHeight="1" x14ac:dyDescent="0.2">
      <c r="B13" s="99" t="s">
        <v>340</v>
      </c>
      <c r="C13" s="649">
        <f>'Section 14 data'!$C$18</f>
        <v>3.48E-3</v>
      </c>
      <c r="D13" s="650">
        <f>'Section 14 data'!$D$18</f>
        <v>0</v>
      </c>
      <c r="E13" s="202">
        <f>'Section 14 data'!$E$18</f>
        <v>0</v>
      </c>
      <c r="F13" s="651">
        <f t="shared" si="0"/>
        <v>3.48E-3</v>
      </c>
    </row>
    <row r="14" spans="2:6" ht="15" customHeight="1" x14ac:dyDescent="0.2">
      <c r="B14" s="99" t="s">
        <v>269</v>
      </c>
      <c r="C14" s="649">
        <f>'Section 14 data'!$C$19</f>
        <v>0</v>
      </c>
      <c r="D14" s="650">
        <f>'Section 14 data'!$D$19</f>
        <v>0</v>
      </c>
      <c r="E14" s="202">
        <f>'Section 14 data'!$E$19</f>
        <v>0</v>
      </c>
      <c r="F14" s="651">
        <f t="shared" si="0"/>
        <v>0</v>
      </c>
    </row>
    <row r="15" spans="2:6" ht="15" customHeight="1" x14ac:dyDescent="0.2">
      <c r="B15" s="101" t="s">
        <v>80</v>
      </c>
      <c r="C15" s="102">
        <f>'Section 14 data'!$C$8</f>
        <v>8.8000000000000005E-3</v>
      </c>
      <c r="D15" s="102">
        <f>'Section 14 data'!$D$8</f>
        <v>0.29508000000000001</v>
      </c>
      <c r="E15" s="318">
        <f>'Section 14 data'!$E$8</f>
        <v>39.36</v>
      </c>
      <c r="F15" s="102">
        <f t="shared" si="0"/>
        <v>0.30387999999999998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6A08E33-13BE-4C3E-8E4A-26F053EADB7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0E807ED-6C4D-4862-9DF1-C479BF5AB224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118</vt:i4>
      </vt:variant>
      <vt:variant>
        <vt:lpstr>Charts</vt:lpstr>
      </vt:variant>
      <vt:variant>
        <vt:i4>152</vt:i4>
      </vt:variant>
    </vt:vector>
  </HeadingPairs>
  <TitlesOfParts>
    <vt:vector size="270" baseType="lpstr">
      <vt:lpstr>Section 2 data</vt:lpstr>
      <vt:lpstr>Section 3 data</vt:lpstr>
      <vt:lpstr>Section 4 data</vt:lpstr>
      <vt:lpstr>Section 5 data</vt:lpstr>
      <vt:lpstr>Section 6 data</vt:lpstr>
      <vt:lpstr>Section 8 data</vt:lpstr>
      <vt:lpstr>Section 9 chart data</vt:lpstr>
      <vt:lpstr>Section 10 chart data</vt:lpstr>
      <vt:lpstr>Section 11 chart data</vt:lpstr>
      <vt:lpstr>Section 12 data</vt:lpstr>
      <vt:lpstr>Section 13 data</vt:lpstr>
      <vt:lpstr>Section 14 data</vt:lpstr>
      <vt:lpstr>Section 15 data</vt:lpstr>
      <vt:lpstr>Square data</vt:lpstr>
      <vt:lpstr>Management data</vt:lpstr>
      <vt:lpstr>Thinning data</vt:lpstr>
      <vt:lpstr>Harvesting data</vt:lpstr>
      <vt:lpstr>Road distance data</vt:lpstr>
      <vt:lpstr>Road data</vt:lpstr>
      <vt:lpstr>Yield class data</vt:lpstr>
      <vt:lpstr>Key findings</vt:lpstr>
      <vt:lpstr>Table 0</vt:lpstr>
      <vt:lpstr>Index</vt:lpstr>
      <vt:lpstr>Section 1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Section 2</vt:lpstr>
      <vt:lpstr>Table 9</vt:lpstr>
      <vt:lpstr>Table 10</vt:lpstr>
      <vt:lpstr>Table 11</vt:lpstr>
      <vt:lpstr>Table 12</vt:lpstr>
      <vt:lpstr>Table 13</vt:lpstr>
      <vt:lpstr>Section 3</vt:lpstr>
      <vt:lpstr>Table 14</vt:lpstr>
      <vt:lpstr>Table 15</vt:lpstr>
      <vt:lpstr>Table 16</vt:lpstr>
      <vt:lpstr>Section 4</vt:lpstr>
      <vt:lpstr>Table 17</vt:lpstr>
      <vt:lpstr>Table 18</vt:lpstr>
      <vt:lpstr>Table 19</vt:lpstr>
      <vt:lpstr>Section 5</vt:lpstr>
      <vt:lpstr>Table 20</vt:lpstr>
      <vt:lpstr>Section 6</vt:lpstr>
      <vt:lpstr>Table 21</vt:lpstr>
      <vt:lpstr>Section 7</vt:lpstr>
      <vt:lpstr>Table 22</vt:lpstr>
      <vt:lpstr>Table 23</vt:lpstr>
      <vt:lpstr>Section 8</vt:lpstr>
      <vt:lpstr>Table 24</vt:lpstr>
      <vt:lpstr>Table 25</vt:lpstr>
      <vt:lpstr>Section 9</vt:lpstr>
      <vt:lpstr>Table 26</vt:lpstr>
      <vt:lpstr>Table 27</vt:lpstr>
      <vt:lpstr>Table 28</vt:lpstr>
      <vt:lpstr>Table 29</vt:lpstr>
      <vt:lpstr>Table 30</vt:lpstr>
      <vt:lpstr>Table 31</vt:lpstr>
      <vt:lpstr>Section 10</vt:lpstr>
      <vt:lpstr>Table 32</vt:lpstr>
      <vt:lpstr>Table 33</vt:lpstr>
      <vt:lpstr>Table 34</vt:lpstr>
      <vt:lpstr>Table 35</vt:lpstr>
      <vt:lpstr>Table 36</vt:lpstr>
      <vt:lpstr>Section 11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Section 12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Section 13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Section 14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Section 15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Table 79</vt:lpstr>
      <vt:lpstr>Sheet1</vt:lpstr>
      <vt:lpstr>Figure 1</vt:lpstr>
      <vt:lpstr>Figure 1 report</vt:lpstr>
      <vt:lpstr>Figure 2</vt:lpstr>
      <vt:lpstr>Figure 2 report</vt:lpstr>
      <vt:lpstr>Figure 3</vt:lpstr>
      <vt:lpstr>Figure 3 report</vt:lpstr>
      <vt:lpstr>Figure 4</vt:lpstr>
      <vt:lpstr>Figure 4 report</vt:lpstr>
      <vt:lpstr>Figure 5</vt:lpstr>
      <vt:lpstr>Figure 5 report</vt:lpstr>
      <vt:lpstr>Figure 6</vt:lpstr>
      <vt:lpstr>Figure 6 report</vt:lpstr>
      <vt:lpstr>Figure 7</vt:lpstr>
      <vt:lpstr>Figure 7 report</vt:lpstr>
      <vt:lpstr>Figure 8</vt:lpstr>
      <vt:lpstr>Figure 8 report</vt:lpstr>
      <vt:lpstr>Figure 9</vt:lpstr>
      <vt:lpstr>Figure 9 report</vt:lpstr>
      <vt:lpstr>Figure 10</vt:lpstr>
      <vt:lpstr>Figure 10 report</vt:lpstr>
      <vt:lpstr>Figure 11</vt:lpstr>
      <vt:lpstr>Figure 11 report</vt:lpstr>
      <vt:lpstr>Figure 12</vt:lpstr>
      <vt:lpstr>Figure 12 report</vt:lpstr>
      <vt:lpstr>Figure 13</vt:lpstr>
      <vt:lpstr>Figure 13 report</vt:lpstr>
      <vt:lpstr>Figure 14</vt:lpstr>
      <vt:lpstr>Figure 14 report</vt:lpstr>
      <vt:lpstr>Figure 15</vt:lpstr>
      <vt:lpstr>Figure 15 report</vt:lpstr>
      <vt:lpstr>Figure 16</vt:lpstr>
      <vt:lpstr>Figure 16 report</vt:lpstr>
      <vt:lpstr>Figure 17</vt:lpstr>
      <vt:lpstr>Figure 17 report</vt:lpstr>
      <vt:lpstr>Figure 18</vt:lpstr>
      <vt:lpstr>Figure 18 report</vt:lpstr>
      <vt:lpstr>Figure 19</vt:lpstr>
      <vt:lpstr>Figure 19 report</vt:lpstr>
      <vt:lpstr>Figure 20</vt:lpstr>
      <vt:lpstr>Figure 20 report</vt:lpstr>
      <vt:lpstr>Figure 21</vt:lpstr>
      <vt:lpstr>Figure 21 report</vt:lpstr>
      <vt:lpstr>Figure 22</vt:lpstr>
      <vt:lpstr>Figure 22 report</vt:lpstr>
      <vt:lpstr>Figure 23</vt:lpstr>
      <vt:lpstr>Figure 23 report</vt:lpstr>
      <vt:lpstr>Figure 24</vt:lpstr>
      <vt:lpstr>Figure 24 report</vt:lpstr>
      <vt:lpstr>Figure 25</vt:lpstr>
      <vt:lpstr>Figure 25 report</vt:lpstr>
      <vt:lpstr>Figure 26</vt:lpstr>
      <vt:lpstr>Figure 26 report</vt:lpstr>
      <vt:lpstr>Figure 27</vt:lpstr>
      <vt:lpstr>Figure 27 report</vt:lpstr>
      <vt:lpstr>Figure 28</vt:lpstr>
      <vt:lpstr>Figure 28 report</vt:lpstr>
      <vt:lpstr>Figure 29</vt:lpstr>
      <vt:lpstr>Figure 29 report</vt:lpstr>
      <vt:lpstr>Figure 30</vt:lpstr>
      <vt:lpstr>Figure 30 report</vt:lpstr>
      <vt:lpstr>Figure 31</vt:lpstr>
      <vt:lpstr>Figure 31 report</vt:lpstr>
      <vt:lpstr>Figure 32</vt:lpstr>
      <vt:lpstr>Figure 32 report</vt:lpstr>
      <vt:lpstr>Figure 33</vt:lpstr>
      <vt:lpstr>Figure 33 report</vt:lpstr>
      <vt:lpstr>Figure 34</vt:lpstr>
      <vt:lpstr>Figure 34 report</vt:lpstr>
      <vt:lpstr>Figure 35</vt:lpstr>
      <vt:lpstr>Figure 35 report</vt:lpstr>
      <vt:lpstr>Figure 36</vt:lpstr>
      <vt:lpstr>Figure 36 report</vt:lpstr>
      <vt:lpstr>Figure 37</vt:lpstr>
      <vt:lpstr>Figure 37 report</vt:lpstr>
      <vt:lpstr>Figure 38</vt:lpstr>
      <vt:lpstr>Figure 38 for report</vt:lpstr>
      <vt:lpstr>Figure 39</vt:lpstr>
      <vt:lpstr>Figure 39 report</vt:lpstr>
      <vt:lpstr>Figure 40</vt:lpstr>
      <vt:lpstr>Figure 40 report</vt:lpstr>
      <vt:lpstr>Figure 41</vt:lpstr>
      <vt:lpstr>Figure 41 report</vt:lpstr>
      <vt:lpstr>Figure 42</vt:lpstr>
      <vt:lpstr>Figure 42 report</vt:lpstr>
      <vt:lpstr>Figure 43</vt:lpstr>
      <vt:lpstr>Figure 43 report</vt:lpstr>
      <vt:lpstr>Figure 44</vt:lpstr>
      <vt:lpstr>Figure 44 report</vt:lpstr>
      <vt:lpstr>Figure 45</vt:lpstr>
      <vt:lpstr>Figure 45 report</vt:lpstr>
      <vt:lpstr>Figure 46</vt:lpstr>
      <vt:lpstr>Figure 46 report</vt:lpstr>
      <vt:lpstr>Figure 47</vt:lpstr>
      <vt:lpstr>Figure 47 report</vt:lpstr>
      <vt:lpstr>Figure 48</vt:lpstr>
      <vt:lpstr>Figure 48 report</vt:lpstr>
      <vt:lpstr>Figure 49</vt:lpstr>
      <vt:lpstr>Figure 49 report</vt:lpstr>
      <vt:lpstr>Figure 50</vt:lpstr>
      <vt:lpstr>Figure 50 report</vt:lpstr>
      <vt:lpstr>Figure 51</vt:lpstr>
      <vt:lpstr>Figure 51 report</vt:lpstr>
      <vt:lpstr>Figure 52</vt:lpstr>
      <vt:lpstr>Figure 52 report</vt:lpstr>
      <vt:lpstr>Figure 53</vt:lpstr>
      <vt:lpstr>Figure 53 report</vt:lpstr>
      <vt:lpstr>Figure 54</vt:lpstr>
      <vt:lpstr>Figure 54 report</vt:lpstr>
      <vt:lpstr>Figure 55</vt:lpstr>
      <vt:lpstr>Figure 55 report</vt:lpstr>
      <vt:lpstr>Figure 56</vt:lpstr>
      <vt:lpstr>Figure 56 report</vt:lpstr>
      <vt:lpstr>Figure 57</vt:lpstr>
      <vt:lpstr>Figure 57 report</vt:lpstr>
      <vt:lpstr>Figure 58</vt:lpstr>
      <vt:lpstr>Figure 58 report</vt:lpstr>
      <vt:lpstr>Figure 59</vt:lpstr>
      <vt:lpstr>Figure 59 report</vt:lpstr>
      <vt:lpstr>Figure 60</vt:lpstr>
      <vt:lpstr>Figure 60 report</vt:lpstr>
      <vt:lpstr>Figure 61</vt:lpstr>
      <vt:lpstr>Figure 61 report</vt:lpstr>
      <vt:lpstr>Figure 62</vt:lpstr>
      <vt:lpstr>Figure 62 report</vt:lpstr>
      <vt:lpstr>Figure 63</vt:lpstr>
      <vt:lpstr>Figure 63 report</vt:lpstr>
      <vt:lpstr>Figure 64</vt:lpstr>
      <vt:lpstr>Figure 64 report</vt:lpstr>
      <vt:lpstr>Figure 65</vt:lpstr>
      <vt:lpstr>Figure 65 report</vt:lpstr>
      <vt:lpstr>Figure 66</vt:lpstr>
      <vt:lpstr>Figure 66  report</vt:lpstr>
      <vt:lpstr>Figure 67</vt:lpstr>
      <vt:lpstr>Figure 67 report</vt:lpstr>
      <vt:lpstr>Figure 68</vt:lpstr>
      <vt:lpstr>Figure 68 report</vt:lpstr>
      <vt:lpstr>Figure 69</vt:lpstr>
      <vt:lpstr>Figure 69 report</vt:lpstr>
      <vt:lpstr>Figure 70</vt:lpstr>
      <vt:lpstr>Figure 70 report</vt:lpstr>
      <vt:lpstr>Figure 71</vt:lpstr>
      <vt:lpstr>Figure 71 report</vt:lpstr>
      <vt:lpstr>Figure 72</vt:lpstr>
      <vt:lpstr>Figure 72 report</vt:lpstr>
      <vt:lpstr>Figure 73</vt:lpstr>
      <vt:lpstr>Figure 73 report</vt:lpstr>
      <vt:lpstr>Figure 74</vt:lpstr>
      <vt:lpstr>Figure 74 report</vt:lpstr>
      <vt:lpstr>Figure 75</vt:lpstr>
      <vt:lpstr>Figure 75 report</vt:lpstr>
      <vt:lpstr>Figure 76</vt:lpstr>
      <vt:lpstr>Figure 76 report</vt:lpstr>
    </vt:vector>
  </TitlesOfParts>
  <Company>Forestry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Halsall, Lesley</dc:creator>
  <cp:keywords>NFI, woodland, forestry, forecasting, carbon, biomass, timber production, timber volumes, Forest Research, Forestry Commission, Yorkshire</cp:keywords>
  <cp:lastModifiedBy>Halsall, Lesley</cp:lastModifiedBy>
  <cp:lastPrinted>2016-12-14T11:08:15Z</cp:lastPrinted>
  <dcterms:created xsi:type="dcterms:W3CDTF">2016-08-30T06:54:22Z</dcterms:created>
  <dcterms:modified xsi:type="dcterms:W3CDTF">2017-07-13T15:42:02Z</dcterms:modified>
</cp:coreProperties>
</file>