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8175"/>
  </bookViews>
  <sheets>
    <sheet name="Sheet1" sheetId="1" r:id="rId1"/>
  </sheets>
  <definedNames>
    <definedName name="_xlnm._FilterDatabase" localSheetId="0" hidden="1">Sheet1!$A$2:$AF$2</definedName>
  </definedNames>
  <calcPr calcId="162913" iterateDelta="1E-4"/>
</workbook>
</file>

<file path=xl/calcChain.xml><?xml version="1.0" encoding="utf-8"?>
<calcChain xmlns="http://schemas.openxmlformats.org/spreadsheetml/2006/main">
  <c r="AF23" i="1" l="1"/>
  <c r="AF15" i="1"/>
  <c r="AF26" i="1"/>
  <c r="N16" i="1"/>
  <c r="N17" i="1"/>
  <c r="N18" i="1"/>
  <c r="N19" i="1"/>
  <c r="N20" i="1"/>
  <c r="AE25" i="1" l="1"/>
  <c r="AE24" i="1"/>
  <c r="AE22" i="1"/>
  <c r="AE21" i="1"/>
  <c r="AE20" i="1"/>
  <c r="AE19" i="1"/>
  <c r="AE18" i="1"/>
  <c r="AE17" i="1"/>
  <c r="AE16" i="1"/>
  <c r="AE14" i="1"/>
  <c r="AE13" i="1"/>
  <c r="AE12" i="1"/>
  <c r="AE11" i="1"/>
  <c r="AE10" i="1"/>
  <c r="AE9" i="1"/>
  <c r="AE8" i="1"/>
  <c r="AE7" i="1"/>
  <c r="AE6" i="1"/>
  <c r="AE5" i="1"/>
  <c r="AE4" i="1"/>
  <c r="AE3" i="1"/>
  <c r="W15" i="1"/>
  <c r="AA15" i="1"/>
  <c r="K23" i="1"/>
  <c r="W23" i="1"/>
  <c r="C23" i="1"/>
  <c r="M15" i="1"/>
  <c r="G15" i="1"/>
  <c r="O15" i="1"/>
  <c r="U15" i="1"/>
  <c r="S15" i="1"/>
  <c r="I15" i="1"/>
  <c r="K15" i="1"/>
  <c r="Q15" i="1"/>
  <c r="Y15" i="1"/>
  <c r="E15" i="1"/>
  <c r="AC15" i="1"/>
  <c r="C15" i="1"/>
  <c r="Q23" i="1"/>
  <c r="Q26" i="1" l="1"/>
  <c r="K26" i="1"/>
  <c r="AE15" i="1"/>
  <c r="C26" i="1"/>
  <c r="W26" i="1"/>
  <c r="M23" i="1"/>
  <c r="G23" i="1"/>
  <c r="O23" i="1"/>
  <c r="U23" i="1"/>
  <c r="S23" i="1"/>
  <c r="I23" i="1"/>
  <c r="AA23" i="1"/>
  <c r="Y23" i="1"/>
  <c r="Y26" i="1" s="1"/>
  <c r="E23" i="1"/>
  <c r="AC23" i="1"/>
  <c r="AE23" i="1" l="1"/>
  <c r="AC26" i="1"/>
  <c r="D24" i="1"/>
  <c r="D9" i="1"/>
  <c r="D5" i="1"/>
  <c r="D16" i="1"/>
  <c r="D21" i="1"/>
  <c r="D8" i="1"/>
  <c r="D13" i="1"/>
  <c r="D19" i="1"/>
  <c r="D7" i="1"/>
  <c r="D17" i="1"/>
  <c r="D4" i="1"/>
  <c r="D3" i="1"/>
  <c r="D22" i="1"/>
  <c r="D14" i="1"/>
  <c r="D18" i="1"/>
  <c r="D6" i="1"/>
  <c r="D12" i="1"/>
  <c r="D10" i="1"/>
  <c r="D20" i="1"/>
  <c r="D25" i="1"/>
  <c r="D11" i="1"/>
  <c r="R14" i="1"/>
  <c r="X19" i="1"/>
  <c r="X10" i="1"/>
  <c r="X7" i="1"/>
  <c r="X18" i="1"/>
  <c r="X25" i="1"/>
  <c r="X8" i="1"/>
  <c r="X6" i="1"/>
  <c r="X11" i="1"/>
  <c r="X5" i="1"/>
  <c r="X3" i="1"/>
  <c r="X12" i="1"/>
  <c r="X4" i="1"/>
  <c r="X16" i="1"/>
  <c r="R25" i="1"/>
  <c r="R17" i="1"/>
  <c r="R9" i="1"/>
  <c r="R5" i="1"/>
  <c r="R18" i="1"/>
  <c r="R16" i="1"/>
  <c r="R8" i="1"/>
  <c r="R7" i="1"/>
  <c r="R6" i="1"/>
  <c r="R20" i="1"/>
  <c r="R4" i="1"/>
  <c r="R19" i="1"/>
  <c r="R11" i="1"/>
  <c r="R3" i="1"/>
  <c r="D15" i="1" l="1"/>
  <c r="D23" i="1"/>
  <c r="R15" i="1"/>
  <c r="X15" i="1"/>
  <c r="X23" i="1"/>
  <c r="R23" i="1"/>
  <c r="R26" i="1" s="1"/>
  <c r="AE27" i="1"/>
  <c r="D26" i="1" l="1"/>
  <c r="X26" i="1"/>
  <c r="S26" i="1"/>
  <c r="O26" i="1"/>
  <c r="M26" i="1"/>
  <c r="N9" i="1" s="1"/>
  <c r="E26" i="1"/>
  <c r="I26" i="1"/>
  <c r="U26" i="1"/>
  <c r="G26" i="1"/>
  <c r="AA26" i="1"/>
  <c r="AB12" i="1" l="1"/>
  <c r="AB22" i="1"/>
  <c r="AB21" i="1"/>
  <c r="T18" i="1"/>
  <c r="T9" i="1"/>
  <c r="T10" i="1"/>
  <c r="AE26" i="1"/>
  <c r="AF25" i="1" s="1"/>
  <c r="F9" i="1"/>
  <c r="F22" i="1"/>
  <c r="P14" i="1"/>
  <c r="P7" i="1"/>
  <c r="P10" i="1"/>
  <c r="H13" i="1"/>
  <c r="H25" i="1"/>
  <c r="H10" i="1"/>
  <c r="H5" i="1"/>
  <c r="H9" i="1"/>
  <c r="H16" i="1"/>
  <c r="H22" i="1"/>
  <c r="H17" i="1"/>
  <c r="H18" i="1"/>
  <c r="H14" i="1"/>
  <c r="AD14" i="1"/>
  <c r="AD10" i="1"/>
  <c r="AD9" i="1"/>
  <c r="V7" i="1"/>
  <c r="V20" i="1"/>
  <c r="V4" i="1"/>
  <c r="V5" i="1"/>
  <c r="V3" i="1"/>
  <c r="V18" i="1"/>
  <c r="V8" i="1"/>
  <c r="V25" i="1"/>
  <c r="V17" i="1"/>
  <c r="V9" i="1"/>
  <c r="V24" i="1"/>
  <c r="V16" i="1"/>
  <c r="J22" i="1"/>
  <c r="J14" i="1"/>
  <c r="J6" i="1"/>
  <c r="J11" i="1"/>
  <c r="J21" i="1"/>
  <c r="J5" i="1"/>
  <c r="J20" i="1"/>
  <c r="J12" i="1"/>
  <c r="J4" i="1"/>
  <c r="J18" i="1"/>
  <c r="J10" i="1"/>
  <c r="J3" i="1"/>
  <c r="J25" i="1"/>
  <c r="J17" i="1"/>
  <c r="J9" i="1"/>
  <c r="J24" i="1"/>
  <c r="J16" i="1"/>
  <c r="J8" i="1"/>
  <c r="J7" i="1"/>
  <c r="J19" i="1"/>
  <c r="F25" i="1"/>
  <c r="F17" i="1"/>
  <c r="F8" i="1"/>
  <c r="F5" i="1"/>
  <c r="F14" i="1"/>
  <c r="F24" i="1"/>
  <c r="F16" i="1"/>
  <c r="F7" i="1"/>
  <c r="F13" i="1"/>
  <c r="F6" i="1"/>
  <c r="F21" i="1"/>
  <c r="F12" i="1"/>
  <c r="F4" i="1"/>
  <c r="F20" i="1"/>
  <c r="F11" i="1"/>
  <c r="F3" i="1"/>
  <c r="F19" i="1"/>
  <c r="F10" i="1"/>
  <c r="F18" i="1"/>
  <c r="H24" i="1"/>
  <c r="H8" i="1"/>
  <c r="H7" i="1"/>
  <c r="H21" i="1"/>
  <c r="H6" i="1"/>
  <c r="H20" i="1"/>
  <c r="H12" i="1"/>
  <c r="H4" i="1"/>
  <c r="H19" i="1"/>
  <c r="H11" i="1"/>
  <c r="H3" i="1"/>
  <c r="AB4" i="1"/>
  <c r="AB11" i="1"/>
  <c r="AB3" i="1"/>
  <c r="AB18" i="1"/>
  <c r="AB25" i="1"/>
  <c r="AB16" i="1"/>
  <c r="AB7" i="1"/>
  <c r="AB6" i="1"/>
  <c r="AB5" i="1"/>
  <c r="AD5" i="1"/>
  <c r="AD11" i="1"/>
  <c r="AD3" i="1"/>
  <c r="AD25" i="1"/>
  <c r="AD17" i="1"/>
  <c r="AD16" i="1"/>
  <c r="AD8" i="1"/>
  <c r="AD7" i="1"/>
  <c r="AD6" i="1"/>
  <c r="P11" i="1"/>
  <c r="P24" i="1"/>
  <c r="P22" i="1"/>
  <c r="P6" i="1"/>
  <c r="P3" i="1"/>
  <c r="P8" i="1"/>
  <c r="P5" i="1"/>
  <c r="P19" i="1"/>
  <c r="P20" i="1"/>
  <c r="P4" i="1"/>
  <c r="P18" i="1"/>
  <c r="P25" i="1"/>
  <c r="P17" i="1"/>
  <c r="P9" i="1"/>
  <c r="P16" i="1"/>
  <c r="L19" i="1"/>
  <c r="L11" i="1"/>
  <c r="L3" i="1"/>
  <c r="L20" i="1"/>
  <c r="L18" i="1"/>
  <c r="L10" i="1"/>
  <c r="L12" i="1"/>
  <c r="L25" i="1"/>
  <c r="L17" i="1"/>
  <c r="L9" i="1"/>
  <c r="L7" i="1"/>
  <c r="L24" i="1"/>
  <c r="L16" i="1"/>
  <c r="L8" i="1"/>
  <c r="L22" i="1"/>
  <c r="L6" i="1"/>
  <c r="L5" i="1"/>
  <c r="L4" i="1"/>
  <c r="N25" i="1"/>
  <c r="N13" i="1"/>
  <c r="N10" i="1"/>
  <c r="N24" i="1"/>
  <c r="N8" i="1"/>
  <c r="N7" i="1"/>
  <c r="N21" i="1"/>
  <c r="N5" i="1"/>
  <c r="N22" i="1"/>
  <c r="N6" i="1"/>
  <c r="N12" i="1"/>
  <c r="N4" i="1"/>
  <c r="N11" i="1"/>
  <c r="N3" i="1"/>
  <c r="Z7" i="1"/>
  <c r="Z4" i="1"/>
  <c r="Z3" i="1"/>
  <c r="Z6" i="1"/>
  <c r="Z19" i="1"/>
  <c r="Z13" i="1"/>
  <c r="Z5" i="1"/>
  <c r="Z12" i="1"/>
  <c r="Z11" i="1"/>
  <c r="Z24" i="1"/>
  <c r="Z16" i="1"/>
  <c r="Z18" i="1"/>
  <c r="Z10" i="1"/>
  <c r="Z25" i="1"/>
  <c r="Z17" i="1"/>
  <c r="Z9" i="1"/>
  <c r="Z8" i="1"/>
  <c r="T5" i="1"/>
  <c r="T25" i="1"/>
  <c r="T4" i="1"/>
  <c r="T19" i="1"/>
  <c r="T3" i="1"/>
  <c r="T17" i="1"/>
  <c r="T6" i="1"/>
  <c r="T24" i="1"/>
  <c r="T16" i="1"/>
  <c r="T8" i="1"/>
  <c r="T7" i="1"/>
  <c r="AF22" i="1" l="1"/>
  <c r="AF19" i="1"/>
  <c r="AF24" i="1"/>
  <c r="AF14" i="1"/>
  <c r="AF6" i="1"/>
  <c r="F15" i="1"/>
  <c r="L23" i="1"/>
  <c r="AD15" i="1"/>
  <c r="H15" i="1"/>
  <c r="J23" i="1"/>
  <c r="Z15" i="1"/>
  <c r="N23" i="1"/>
  <c r="L15" i="1"/>
  <c r="AB23" i="1"/>
  <c r="V23" i="1"/>
  <c r="V15" i="1"/>
  <c r="V26" i="1" s="1"/>
  <c r="P15" i="1"/>
  <c r="P26" i="1" s="1"/>
  <c r="T15" i="1"/>
  <c r="AD23" i="1"/>
  <c r="AD26" i="1" s="1"/>
  <c r="AB15" i="1"/>
  <c r="J15" i="1"/>
  <c r="N15" i="1"/>
  <c r="P23" i="1"/>
  <c r="T23" i="1"/>
  <c r="Z23" i="1"/>
  <c r="H23" i="1"/>
  <c r="H26" i="1" s="1"/>
  <c r="F23" i="1"/>
  <c r="F26" i="1" s="1"/>
  <c r="T26" i="1" l="1"/>
  <c r="Z26" i="1"/>
  <c r="AB26" i="1"/>
  <c r="L26" i="1"/>
  <c r="J26" i="1"/>
  <c r="N26" i="1"/>
  <c r="AF3" i="1"/>
  <c r="AF10" i="1" l="1"/>
  <c r="AF8" i="1"/>
  <c r="AF13" i="1"/>
  <c r="AF11" i="1"/>
  <c r="AF5" i="1"/>
  <c r="AF4" i="1"/>
  <c r="AF9" i="1"/>
  <c r="AF12" i="1"/>
  <c r="AF16" i="1"/>
  <c r="AF18" i="1"/>
  <c r="AF21" i="1"/>
  <c r="AF20" i="1"/>
  <c r="AF17" i="1"/>
  <c r="AF7" i="1" l="1"/>
</calcChain>
</file>

<file path=xl/sharedStrings.xml><?xml version="1.0" encoding="utf-8"?>
<sst xmlns="http://schemas.openxmlformats.org/spreadsheetml/2006/main" count="182" uniqueCount="63">
  <si>
    <t>Douglas</t>
  </si>
  <si>
    <t>ID</t>
  </si>
  <si>
    <t>Main tree species
(sorted decending by Area)</t>
  </si>
  <si>
    <t>Birch</t>
  </si>
  <si>
    <t>Beech</t>
  </si>
  <si>
    <t>Aspen</t>
  </si>
  <si>
    <t>Poplar</t>
  </si>
  <si>
    <t>Black Alder</t>
  </si>
  <si>
    <t>American Oak</t>
  </si>
  <si>
    <t>Willow</t>
  </si>
  <si>
    <r>
      <t>Native hardwoods</t>
    </r>
    <r>
      <rPr>
        <vertAlign val="superscript"/>
        <sz val="11"/>
        <color theme="1"/>
        <rFont val="Calibri"/>
        <family val="2"/>
        <scheme val="minor"/>
      </rPr>
      <t>1</t>
    </r>
  </si>
  <si>
    <t>Maple</t>
  </si>
  <si>
    <r>
      <t>Foreign hardwoods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</si>
  <si>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Scrub species</t>
    </r>
    <r>
      <rPr>
        <vertAlign val="superscript"/>
        <sz val="11"/>
        <color theme="1"/>
        <rFont val="Calibri"/>
        <family val="2"/>
        <scheme val="minor"/>
      </rPr>
      <t>1</t>
    </r>
  </si>
  <si>
    <t>Scots pine</t>
  </si>
  <si>
    <t>Japanse larch</t>
  </si>
  <si>
    <t>Corsican pine</t>
  </si>
  <si>
    <t>Austrian pine</t>
  </si>
  <si>
    <r>
      <t>Other conifers</t>
    </r>
    <r>
      <rPr>
        <vertAlign val="superscript"/>
        <sz val="11"/>
        <color theme="1"/>
        <rFont val="Calibri"/>
        <family val="2"/>
        <scheme val="minor"/>
      </rPr>
      <t>1</t>
    </r>
  </si>
  <si>
    <t>Clearcuts</t>
  </si>
  <si>
    <t>Plots not visited/measured</t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</si>
  <si>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</si>
  <si>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</si>
  <si>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</si>
  <si>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Total</t>
  </si>
  <si>
    <t>Total conifers</t>
  </si>
  <si>
    <t>Total broadleafs</t>
  </si>
  <si>
    <t xml:space="preserve"> -- </t>
  </si>
  <si>
    <t>Total
(ha)</t>
  </si>
  <si>
    <t>Total
(%)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</si>
  <si>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</si>
  <si>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NFI-6 (2012-2013): Oppervlakte bos (ha) per hoofdboomsoort en eigenaar
Area of forest (ha) by main tree species and ownership.</t>
  </si>
  <si>
    <r>
      <t>Oak (</t>
    </r>
    <r>
      <rPr>
        <i/>
        <sz val="11"/>
        <color theme="1"/>
        <rFont val="Calibri"/>
        <family val="2"/>
        <scheme val="minor"/>
      </rPr>
      <t>Quercus robur</t>
    </r>
    <r>
      <rPr>
        <sz val="11"/>
        <color theme="1"/>
        <rFont val="Calibri"/>
        <family val="2"/>
        <scheme val="minor"/>
      </rPr>
      <t>)</t>
    </r>
  </si>
  <si>
    <t>State Forest
(ha)</t>
  </si>
  <si>
    <t>State Forest
(%)</t>
  </si>
  <si>
    <t>Privately owned
(ha)</t>
  </si>
  <si>
    <t>Privately owned
(%)</t>
  </si>
  <si>
    <t>Municipalities
(ha)</t>
  </si>
  <si>
    <t>Municipalities
(%)</t>
  </si>
  <si>
    <t>Nature conservation organizations
(ha)</t>
  </si>
  <si>
    <t>Nature conservation organizations
(%)</t>
  </si>
  <si>
    <t>Nature monuments
(ha)</t>
  </si>
  <si>
    <t>Nature monuments
(%)</t>
  </si>
  <si>
    <t>Company
(ha)</t>
  </si>
  <si>
    <t>Company
(%)</t>
  </si>
  <si>
    <t>Estate
(ha)</t>
  </si>
  <si>
    <t>Estate
(%)</t>
  </si>
  <si>
    <t>Other privately organized
(ha)</t>
  </si>
  <si>
    <t>Other privately organized
(%)</t>
  </si>
  <si>
    <t>Ministry of Financial Affairs
(ha)</t>
  </si>
  <si>
    <t>Ministry of Financial Affairs
(%)</t>
  </si>
  <si>
    <t>Ministry of Defense
(ha)</t>
  </si>
  <si>
    <t>Ministry of Defense
(%)</t>
  </si>
  <si>
    <t>Other public property
(ha)</t>
  </si>
  <si>
    <t>Other public property
(%)</t>
  </si>
  <si>
    <t>Other state ownership
(ha)</t>
  </si>
  <si>
    <t>Other state ownership
(%)</t>
  </si>
  <si>
    <t>Unknown
(ha)</t>
  </si>
  <si>
    <t>Unknown
(%)</t>
  </si>
  <si>
    <t>Provinces
(ha)</t>
  </si>
  <si>
    <t>Provinces
(%)</t>
  </si>
  <si>
    <t>Percentage calculated by JRC: 09-2018</t>
  </si>
  <si>
    <t>Norway spruce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</si>
</sst>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0" xfId="0" applyBorder="1"/>
    <xf numFmtId="164" fontId="3" fillId="0" borderId="0" xfId="0" applyNumberFormat="1" applyFont="1" applyBorder="1"/>
    <xf numFmtId="0" fontId="0" fillId="2" borderId="0" xfId="0" applyFill="1" applyBorder="1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2" fillId="2" borderId="4" xfId="0" applyNumberFormat="1" applyFont="1" applyFill="1" applyBorder="1" applyAlignment="1" applyProtection="1">
      <alignment horizontal="right" vertical="center" wrapText="1"/>
    </xf>
    <xf numFmtId="3" fontId="2" fillId="2" borderId="15" xfId="0" applyNumberFormat="1" applyFont="1" applyFill="1" applyBorder="1" applyAlignment="1" applyProtection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center" wrapText="1"/>
    </xf>
    <xf numFmtId="3" fontId="0" fillId="0" borderId="16" xfId="0" applyNumberFormat="1" applyBorder="1"/>
    <xf numFmtId="3" fontId="0" fillId="0" borderId="4" xfId="0" applyNumberFormat="1" applyBorder="1"/>
    <xf numFmtId="3" fontId="3" fillId="0" borderId="16" xfId="0" applyNumberFormat="1" applyFont="1" applyBorder="1"/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vertical="top"/>
    </xf>
    <xf numFmtId="3" fontId="3" fillId="4" borderId="15" xfId="0" applyNumberFormat="1" applyFont="1" applyFill="1" applyBorder="1"/>
    <xf numFmtId="3" fontId="3" fillId="4" borderId="16" xfId="0" applyNumberFormat="1" applyFont="1" applyFill="1" applyBorder="1"/>
    <xf numFmtId="0" fontId="1" fillId="3" borderId="14" xfId="0" applyFont="1" applyFill="1" applyBorder="1" applyAlignment="1" applyProtection="1">
      <alignment horizontal="center" vertical="top" wrapText="1"/>
    </xf>
    <xf numFmtId="0" fontId="1" fillId="3" borderId="7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5" borderId="7" xfId="0" applyFont="1" applyFill="1" applyBorder="1" applyAlignment="1" applyProtection="1">
      <alignment horizontal="center" vertical="top" wrapText="1"/>
    </xf>
    <xf numFmtId="165" fontId="2" fillId="2" borderId="10" xfId="1" applyNumberFormat="1" applyFont="1" applyFill="1" applyBorder="1" applyAlignment="1" applyProtection="1">
      <alignment horizontal="right" vertical="center" wrapText="1"/>
    </xf>
    <xf numFmtId="3" fontId="2" fillId="6" borderId="4" xfId="0" applyNumberFormat="1" applyFont="1" applyFill="1" applyBorder="1" applyAlignment="1" applyProtection="1">
      <alignment horizontal="right" vertical="center" wrapText="1"/>
    </xf>
    <xf numFmtId="3" fontId="3" fillId="0" borderId="15" xfId="0" applyNumberFormat="1" applyFont="1" applyBorder="1"/>
    <xf numFmtId="165" fontId="2" fillId="2" borderId="2" xfId="1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</xf>
    <xf numFmtId="165" fontId="2" fillId="7" borderId="10" xfId="1" applyNumberFormat="1" applyFont="1" applyFill="1" applyBorder="1" applyAlignment="1" applyProtection="1">
      <alignment horizontal="right" vertical="center" wrapText="1"/>
    </xf>
    <xf numFmtId="165" fontId="2" fillId="7" borderId="2" xfId="1" applyNumberFormat="1" applyFont="1" applyFill="1" applyBorder="1" applyAlignment="1" applyProtection="1">
      <alignment horizontal="right" vertical="center" wrapText="1"/>
    </xf>
    <xf numFmtId="3" fontId="2" fillId="7" borderId="4" xfId="0" applyNumberFormat="1" applyFont="1" applyFill="1" applyBorder="1" applyAlignment="1" applyProtection="1">
      <alignment horizontal="right" vertical="center" wrapText="1"/>
    </xf>
    <xf numFmtId="3" fontId="2" fillId="7" borderId="1" xfId="0" applyNumberFormat="1" applyFont="1" applyFill="1" applyBorder="1" applyAlignment="1" applyProtection="1">
      <alignment horizontal="right" vertical="center" wrapText="1"/>
    </xf>
    <xf numFmtId="3" fontId="0" fillId="6" borderId="4" xfId="0" applyNumberFormat="1" applyFill="1" applyBorder="1"/>
    <xf numFmtId="0" fontId="3" fillId="0" borderId="20" xfId="0" applyFont="1" applyBorder="1"/>
    <xf numFmtId="3" fontId="3" fillId="0" borderId="19" xfId="0" applyNumberFormat="1" applyFont="1" applyBorder="1"/>
    <xf numFmtId="165" fontId="1" fillId="2" borderId="9" xfId="1" applyNumberFormat="1" applyFont="1" applyFill="1" applyBorder="1" applyAlignment="1" applyProtection="1">
      <alignment horizontal="right" vertical="center" wrapText="1"/>
    </xf>
    <xf numFmtId="3" fontId="3" fillId="6" borderId="8" xfId="0" applyNumberFormat="1" applyFont="1" applyFill="1" applyBorder="1"/>
    <xf numFmtId="165" fontId="1" fillId="7" borderId="9" xfId="1" applyNumberFormat="1" applyFont="1" applyFill="1" applyBorder="1" applyAlignment="1" applyProtection="1">
      <alignment horizontal="right" vertical="center" wrapText="1"/>
    </xf>
    <xf numFmtId="3" fontId="3" fillId="0" borderId="8" xfId="0" applyNumberFormat="1" applyFont="1" applyBorder="1"/>
    <xf numFmtId="3" fontId="3" fillId="4" borderId="19" xfId="0" applyNumberFormat="1" applyFont="1" applyFill="1" applyBorder="1"/>
    <xf numFmtId="10" fontId="1" fillId="2" borderId="21" xfId="1" applyNumberFormat="1" applyFont="1" applyFill="1" applyBorder="1" applyAlignment="1" applyProtection="1">
      <alignment horizontal="right" vertical="center" wrapText="1"/>
    </xf>
    <xf numFmtId="0" fontId="0" fillId="0" borderId="20" xfId="0" applyBorder="1"/>
    <xf numFmtId="3" fontId="2" fillId="2" borderId="19" xfId="0" applyNumberFormat="1" applyFont="1" applyFill="1" applyBorder="1" applyAlignment="1" applyProtection="1">
      <alignment horizontal="right" vertical="center" wrapText="1"/>
    </xf>
    <xf numFmtId="165" fontId="2" fillId="2" borderId="9" xfId="1" applyNumberFormat="1" applyFont="1" applyFill="1" applyBorder="1" applyAlignment="1" applyProtection="1">
      <alignment horizontal="right" vertical="center" wrapText="1"/>
    </xf>
    <xf numFmtId="3" fontId="2" fillId="7" borderId="8" xfId="0" applyNumberFormat="1" applyFont="1" applyFill="1" applyBorder="1" applyAlignment="1" applyProtection="1">
      <alignment horizontal="right" vertical="center" wrapText="1"/>
    </xf>
    <xf numFmtId="165" fontId="2" fillId="7" borderId="9" xfId="1" applyNumberFormat="1" applyFont="1" applyFill="1" applyBorder="1" applyAlignment="1" applyProtection="1">
      <alignment horizontal="right" vertical="center" wrapText="1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0" fillId="0" borderId="4" xfId="0" applyNumberFormat="1" applyFont="1" applyBorder="1"/>
    <xf numFmtId="0" fontId="1" fillId="5" borderId="23" xfId="0" applyFont="1" applyFill="1" applyBorder="1" applyAlignment="1" applyProtection="1">
      <alignment horizontal="center" vertical="top" wrapText="1"/>
    </xf>
    <xf numFmtId="165" fontId="2" fillId="7" borderId="24" xfId="1" applyNumberFormat="1" applyFont="1" applyFill="1" applyBorder="1" applyAlignment="1" applyProtection="1">
      <alignment horizontal="right" vertical="center" wrapText="1"/>
    </xf>
    <xf numFmtId="165" fontId="2" fillId="7" borderId="25" xfId="1" applyNumberFormat="1" applyFont="1" applyFill="1" applyBorder="1" applyAlignment="1" applyProtection="1">
      <alignment horizontal="right" vertical="center" wrapText="1"/>
    </xf>
    <xf numFmtId="165" fontId="1" fillId="7" borderId="26" xfId="1" applyNumberFormat="1" applyFont="1" applyFill="1" applyBorder="1" applyAlignment="1" applyProtection="1">
      <alignment horizontal="right" vertical="center" wrapText="1"/>
    </xf>
    <xf numFmtId="165" fontId="2" fillId="7" borderId="26" xfId="1" applyNumberFormat="1" applyFont="1" applyFill="1" applyBorder="1" applyAlignment="1" applyProtection="1">
      <alignment horizontal="right" vertical="center" wrapText="1"/>
    </xf>
    <xf numFmtId="10" fontId="1" fillId="2" borderId="27" xfId="1" applyNumberFormat="1" applyFont="1" applyFill="1" applyBorder="1" applyAlignment="1" applyProtection="1">
      <alignment horizontal="right" vertical="center" wrapText="1"/>
    </xf>
    <xf numFmtId="10" fontId="1" fillId="2" borderId="22" xfId="1" applyNumberFormat="1" applyFont="1" applyFill="1" applyBorder="1" applyAlignment="1" applyProtection="1">
      <alignment horizontal="right" vertical="center" wrapText="1"/>
    </xf>
    <xf numFmtId="3" fontId="2" fillId="7" borderId="1" xfId="0" applyNumberFormat="1" applyFont="1" applyFill="1" applyBorder="1" applyAlignment="1" applyProtection="1">
      <alignment horizontal="left" vertical="center" wrapText="1"/>
    </xf>
    <xf numFmtId="165" fontId="2" fillId="7" borderId="2" xfId="1" applyNumberFormat="1" applyFont="1" applyFill="1" applyBorder="1" applyAlignment="1" applyProtection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/>
    </xf>
    <xf numFmtId="3" fontId="2" fillId="7" borderId="8" xfId="0" applyNumberFormat="1" applyFont="1" applyFill="1" applyBorder="1" applyAlignment="1" applyProtection="1">
      <alignment horizontal="left" vertical="center" wrapText="1"/>
    </xf>
    <xf numFmtId="3" fontId="2" fillId="6" borderId="1" xfId="0" applyNumberFormat="1" applyFont="1" applyFill="1" applyBorder="1" applyAlignment="1" applyProtection="1">
      <alignment horizontal="left" vertical="center" wrapText="1"/>
    </xf>
    <xf numFmtId="3" fontId="2" fillId="2" borderId="8" xfId="0" applyNumberFormat="1" applyFont="1" applyFill="1" applyBorder="1" applyAlignment="1" applyProtection="1">
      <alignment horizontal="left" vertical="center" wrapText="1"/>
    </xf>
    <xf numFmtId="165" fontId="2" fillId="2" borderId="9" xfId="1" applyNumberFormat="1" applyFont="1" applyFill="1" applyBorder="1" applyAlignment="1" applyProtection="1">
      <alignment horizontal="left" vertical="center" wrapText="1"/>
    </xf>
    <xf numFmtId="165" fontId="2" fillId="7" borderId="9" xfId="1" applyNumberFormat="1" applyFont="1" applyFill="1" applyBorder="1" applyAlignment="1" applyProtection="1">
      <alignment horizontal="left" vertical="center" wrapText="1"/>
    </xf>
    <xf numFmtId="0" fontId="3" fillId="4" borderId="5" xfId="0" applyFont="1" applyFill="1" applyBorder="1"/>
    <xf numFmtId="3" fontId="3" fillId="4" borderId="14" xfId="0" applyNumberFormat="1" applyFont="1" applyFill="1" applyBorder="1"/>
    <xf numFmtId="165" fontId="1" fillId="2" borderId="28" xfId="1" applyNumberFormat="1" applyFont="1" applyFill="1" applyBorder="1" applyAlignment="1" applyProtection="1">
      <alignment horizontal="right" vertical="center" wrapText="1"/>
    </xf>
    <xf numFmtId="3" fontId="3" fillId="6" borderId="7" xfId="0" applyNumberFormat="1" applyFont="1" applyFill="1" applyBorder="1"/>
    <xf numFmtId="165" fontId="1" fillId="7" borderId="28" xfId="1" applyNumberFormat="1" applyFont="1" applyFill="1" applyBorder="1" applyAlignment="1" applyProtection="1">
      <alignment horizontal="right" vertical="center" wrapText="1"/>
    </xf>
    <xf numFmtId="3" fontId="3" fillId="4" borderId="7" xfId="0" applyNumberFormat="1" applyFont="1" applyFill="1" applyBorder="1"/>
    <xf numFmtId="165" fontId="1" fillId="7" borderId="29" xfId="1" applyNumberFormat="1" applyFont="1" applyFill="1" applyBorder="1" applyAlignment="1" applyProtection="1">
      <alignment horizontal="right" vertical="center" wrapText="1"/>
    </xf>
    <xf numFmtId="10" fontId="1" fillId="2" borderId="6" xfId="1" applyNumberFormat="1" applyFont="1" applyFill="1" applyBorder="1" applyAlignment="1" applyProtection="1">
      <alignment horizontal="right" vertical="center" wrapText="1"/>
    </xf>
    <xf numFmtId="3" fontId="3" fillId="4" borderId="30" xfId="0" applyNumberFormat="1" applyFont="1" applyFill="1" applyBorder="1"/>
    <xf numFmtId="0" fontId="0" fillId="0" borderId="31" xfId="0" applyBorder="1"/>
    <xf numFmtId="0" fontId="3" fillId="0" borderId="5" xfId="0" applyFont="1" applyBorder="1"/>
    <xf numFmtId="3" fontId="3" fillId="0" borderId="14" xfId="0" applyNumberFormat="1" applyFont="1" applyBorder="1"/>
    <xf numFmtId="3" fontId="3" fillId="0" borderId="7" xfId="0" applyNumberFormat="1" applyFont="1" applyBorder="1"/>
    <xf numFmtId="0" fontId="1" fillId="3" borderId="28" xfId="0" applyFont="1" applyFill="1" applyBorder="1" applyAlignment="1" applyProtection="1">
      <alignment horizontal="center" vertical="top" wrapText="1"/>
    </xf>
    <xf numFmtId="3" fontId="2" fillId="4" borderId="4" xfId="0" applyNumberFormat="1" applyFont="1" applyFill="1" applyBorder="1" applyAlignment="1" applyProtection="1">
      <alignment horizontal="right" vertical="center" wrapText="1"/>
    </xf>
    <xf numFmtId="165" fontId="2" fillId="8" borderId="10" xfId="1" applyNumberFormat="1" applyFont="1" applyFill="1" applyBorder="1" applyAlignment="1" applyProtection="1">
      <alignment horizontal="right" vertical="center" wrapText="1"/>
    </xf>
    <xf numFmtId="3" fontId="2" fillId="8" borderId="4" xfId="0" applyNumberFormat="1" applyFont="1" applyFill="1" applyBorder="1" applyAlignment="1" applyProtection="1">
      <alignment horizontal="right" vertical="center" wrapText="1"/>
    </xf>
    <xf numFmtId="3" fontId="2" fillId="4" borderId="1" xfId="0" applyNumberFormat="1" applyFont="1" applyFill="1" applyBorder="1" applyAlignment="1" applyProtection="1">
      <alignment horizontal="right" vertical="center" wrapText="1"/>
    </xf>
    <xf numFmtId="165" fontId="2" fillId="8" borderId="2" xfId="1" applyNumberFormat="1" applyFont="1" applyFill="1" applyBorder="1" applyAlignment="1" applyProtection="1">
      <alignment horizontal="right" vertical="center" wrapText="1"/>
    </xf>
    <xf numFmtId="3" fontId="2" fillId="8" borderId="1" xfId="0" applyNumberFormat="1" applyFont="1" applyFill="1" applyBorder="1" applyAlignment="1" applyProtection="1">
      <alignment horizontal="right" vertical="center" wrapText="1"/>
    </xf>
    <xf numFmtId="3" fontId="2" fillId="8" borderId="1" xfId="0" applyNumberFormat="1" applyFont="1" applyFill="1" applyBorder="1" applyAlignment="1" applyProtection="1">
      <alignment horizontal="left" vertical="center" wrapText="1"/>
    </xf>
    <xf numFmtId="165" fontId="2" fillId="8" borderId="2" xfId="1" applyNumberFormat="1" applyFont="1" applyFill="1" applyBorder="1" applyAlignment="1" applyProtection="1">
      <alignment horizontal="left" vertical="center" wrapText="1"/>
    </xf>
    <xf numFmtId="165" fontId="1" fillId="8" borderId="28" xfId="1" applyNumberFormat="1" applyFont="1" applyFill="1" applyBorder="1" applyAlignment="1" applyProtection="1">
      <alignment horizontal="right" vertical="center" wrapText="1"/>
    </xf>
    <xf numFmtId="3" fontId="0" fillId="4" borderId="1" xfId="0" applyNumberFormat="1" applyFill="1" applyBorder="1"/>
    <xf numFmtId="3" fontId="3" fillId="4" borderId="8" xfId="0" applyNumberFormat="1" applyFont="1" applyFill="1" applyBorder="1"/>
    <xf numFmtId="165" fontId="1" fillId="8" borderId="9" xfId="1" applyNumberFormat="1" applyFont="1" applyFill="1" applyBorder="1" applyAlignment="1" applyProtection="1">
      <alignment horizontal="right" vertical="center" wrapText="1"/>
    </xf>
    <xf numFmtId="3" fontId="2" fillId="8" borderId="8" xfId="0" applyNumberFormat="1" applyFont="1" applyFill="1" applyBorder="1" applyAlignment="1" applyProtection="1">
      <alignment horizontal="right" vertical="center" wrapText="1"/>
    </xf>
    <xf numFmtId="165" fontId="2" fillId="8" borderId="9" xfId="1" applyNumberFormat="1" applyFont="1" applyFill="1" applyBorder="1" applyAlignment="1" applyProtection="1">
      <alignment horizontal="right" vertical="center" wrapText="1"/>
    </xf>
    <xf numFmtId="3" fontId="2" fillId="8" borderId="8" xfId="0" applyNumberFormat="1" applyFont="1" applyFill="1" applyBorder="1" applyAlignment="1" applyProtection="1">
      <alignment horizontal="left" vertical="center" wrapText="1"/>
    </xf>
    <xf numFmtId="165" fontId="2" fillId="8" borderId="9" xfId="1" applyNumberFormat="1" applyFont="1" applyFill="1" applyBorder="1" applyAlignment="1" applyProtection="1">
      <alignment horizontal="left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6.28515625" style="4" customWidth="1"/>
    <col min="2" max="2" width="26" style="4" customWidth="1"/>
    <col min="3" max="32" width="14" style="4" customWidth="1"/>
    <col min="33" max="16384" width="9.140625" style="4"/>
  </cols>
  <sheetData>
    <row r="1" spans="1:32" s="20" customFormat="1" ht="36" customHeight="1" thickBot="1" x14ac:dyDescent="0.3">
      <c r="A1" s="16"/>
      <c r="B1" s="97" t="s">
        <v>31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s="20" customFormat="1" ht="63" customHeight="1" thickBot="1" x14ac:dyDescent="0.3">
      <c r="A2" s="17" t="s">
        <v>1</v>
      </c>
      <c r="B2" s="15" t="s">
        <v>2</v>
      </c>
      <c r="C2" s="80" t="s">
        <v>33</v>
      </c>
      <c r="D2" s="24" t="s">
        <v>34</v>
      </c>
      <c r="E2" s="26" t="s">
        <v>35</v>
      </c>
      <c r="F2" s="26" t="s">
        <v>36</v>
      </c>
      <c r="G2" s="24" t="s">
        <v>37</v>
      </c>
      <c r="H2" s="24" t="s">
        <v>38</v>
      </c>
      <c r="I2" s="26" t="s">
        <v>39</v>
      </c>
      <c r="J2" s="26" t="s">
        <v>40</v>
      </c>
      <c r="K2" s="24" t="s">
        <v>41</v>
      </c>
      <c r="L2" s="24" t="s">
        <v>42</v>
      </c>
      <c r="M2" s="52" t="s">
        <v>43</v>
      </c>
      <c r="N2" s="26" t="s">
        <v>44</v>
      </c>
      <c r="O2" s="24" t="s">
        <v>45</v>
      </c>
      <c r="P2" s="24" t="s">
        <v>46</v>
      </c>
      <c r="Q2" s="26" t="s">
        <v>47</v>
      </c>
      <c r="R2" s="26" t="s">
        <v>48</v>
      </c>
      <c r="S2" s="24" t="s">
        <v>49</v>
      </c>
      <c r="T2" s="24" t="s">
        <v>50</v>
      </c>
      <c r="U2" s="26" t="s">
        <v>51</v>
      </c>
      <c r="V2" s="26" t="s">
        <v>52</v>
      </c>
      <c r="W2" s="24" t="s">
        <v>53</v>
      </c>
      <c r="X2" s="24" t="s">
        <v>54</v>
      </c>
      <c r="Y2" s="26" t="s">
        <v>55</v>
      </c>
      <c r="Z2" s="26" t="s">
        <v>56</v>
      </c>
      <c r="AA2" s="24" t="s">
        <v>57</v>
      </c>
      <c r="AB2" s="24" t="s">
        <v>58</v>
      </c>
      <c r="AC2" s="26" t="s">
        <v>59</v>
      </c>
      <c r="AD2" s="26" t="s">
        <v>60</v>
      </c>
      <c r="AE2" s="23" t="s">
        <v>28</v>
      </c>
      <c r="AF2" s="25" t="s">
        <v>29</v>
      </c>
    </row>
    <row r="3" spans="1:32" x14ac:dyDescent="0.25">
      <c r="A3" s="18">
        <v>1</v>
      </c>
      <c r="B3" s="1" t="s">
        <v>32</v>
      </c>
      <c r="C3" s="10">
        <v>15300.2416740348</v>
      </c>
      <c r="D3" s="27">
        <f t="shared" ref="D3:D14" si="0">C3/C$26</f>
        <v>0.15513392857142888</v>
      </c>
      <c r="E3" s="34">
        <v>11887.957559681699</v>
      </c>
      <c r="F3" s="32">
        <f t="shared" ref="F3:F14" si="1">E3/E$26</f>
        <v>0.17880794701986763</v>
      </c>
      <c r="G3" s="9">
        <v>8695.8208075449602</v>
      </c>
      <c r="H3" s="27">
        <f t="shared" ref="H3:H14" si="2">G3/G$26</f>
        <v>0.16356107660455493</v>
      </c>
      <c r="I3" s="34">
        <v>9576.4102564102704</v>
      </c>
      <c r="J3" s="32">
        <f t="shared" ref="J3:J12" si="3">I3/I$26</f>
        <v>0.22193877551020444</v>
      </c>
      <c r="K3" s="81">
        <v>4292.8735632183898</v>
      </c>
      <c r="L3" s="82">
        <f t="shared" ref="L3:L12" si="4">K3/K$26</f>
        <v>0.14828897338403002</v>
      </c>
      <c r="M3" s="28">
        <v>3522.3577954612401</v>
      </c>
      <c r="N3" s="53">
        <f t="shared" ref="N3:N13" si="5">M3/M$26</f>
        <v>0.16666666666666655</v>
      </c>
      <c r="O3" s="81">
        <v>3962.6525198938998</v>
      </c>
      <c r="P3" s="82">
        <f t="shared" ref="P3:P11" si="6">O3/O$26</f>
        <v>0.20111731843575409</v>
      </c>
      <c r="Q3" s="28">
        <v>2641.7683465959299</v>
      </c>
      <c r="R3" s="32">
        <f t="shared" ref="R3:R9" si="7">Q3/Q$26</f>
        <v>0.2399999999999998</v>
      </c>
      <c r="S3" s="81">
        <v>1210.8104921898</v>
      </c>
      <c r="T3" s="82">
        <f t="shared" ref="T3:T8" si="8">S3/S$26</f>
        <v>0.13414634146341442</v>
      </c>
      <c r="U3" s="34">
        <v>1100.7368110816401</v>
      </c>
      <c r="V3" s="32">
        <f>U3/U$26</f>
        <v>0.13333333333333341</v>
      </c>
      <c r="W3" s="83">
        <v>770.51576775714705</v>
      </c>
      <c r="X3" s="82">
        <f t="shared" ref="X3:X8" si="9">W3/W$26</f>
        <v>0.16666666666666666</v>
      </c>
      <c r="Y3" s="28">
        <v>440.29472443265502</v>
      </c>
      <c r="Z3" s="32">
        <f t="shared" ref="Z3:Z13" si="10">Y3/Y$26</f>
        <v>9.7560975609755865E-2</v>
      </c>
      <c r="AA3" s="9">
        <v>220.14736221632799</v>
      </c>
      <c r="AB3" s="27">
        <f>AA3/AA$26</f>
        <v>8.695652173913046E-2</v>
      </c>
      <c r="AC3" s="28">
        <v>770.51576775714705</v>
      </c>
      <c r="AD3" s="32">
        <f>AC3/AC$26</f>
        <v>0.33333333333333304</v>
      </c>
      <c r="AE3" s="29">
        <f t="shared" ref="AE3:AE26" si="11">SUM(C3,AC3,E3,Y3,W3,Q3,AA3,K3,I3,S3,U3,O3,G3, M3)</f>
        <v>64393.103448275906</v>
      </c>
      <c r="AF3" s="57">
        <f t="shared" ref="AF3:AF14" si="12">AE3/AE$26</f>
        <v>0.1724137931034484</v>
      </c>
    </row>
    <row r="4" spans="1:32" x14ac:dyDescent="0.25">
      <c r="A4" s="19">
        <v>2</v>
      </c>
      <c r="B4" s="2" t="s">
        <v>3</v>
      </c>
      <c r="C4" s="11">
        <v>6714.4945475980003</v>
      </c>
      <c r="D4" s="30">
        <f t="shared" si="0"/>
        <v>6.808035714285722E-2</v>
      </c>
      <c r="E4" s="35">
        <v>4953.3156498673698</v>
      </c>
      <c r="F4" s="33">
        <f t="shared" si="1"/>
        <v>7.4503311258278096E-2</v>
      </c>
      <c r="G4" s="7">
        <v>3082.06307102859</v>
      </c>
      <c r="H4" s="30">
        <f t="shared" si="2"/>
        <v>5.7971014492753582E-2</v>
      </c>
      <c r="I4" s="35">
        <v>3522.3577954612401</v>
      </c>
      <c r="J4" s="33">
        <f t="shared" si="3"/>
        <v>8.1632653061224414E-2</v>
      </c>
      <c r="K4" s="84">
        <v>1761.1788977306201</v>
      </c>
      <c r="L4" s="85">
        <f t="shared" si="4"/>
        <v>6.0836501901140476E-2</v>
      </c>
      <c r="M4" s="31">
        <v>1761.1788977306201</v>
      </c>
      <c r="N4" s="54">
        <f t="shared" si="5"/>
        <v>8.3333333333333273E-2</v>
      </c>
      <c r="O4" s="84">
        <v>1320.8841732979699</v>
      </c>
      <c r="P4" s="85">
        <f t="shared" si="6"/>
        <v>6.7039106145251534E-2</v>
      </c>
      <c r="Q4" s="31">
        <v>220.14736221632799</v>
      </c>
      <c r="R4" s="33">
        <f t="shared" si="7"/>
        <v>2.0000000000000028E-2</v>
      </c>
      <c r="S4" s="84">
        <v>220.14736221632799</v>
      </c>
      <c r="T4" s="85">
        <f t="shared" si="8"/>
        <v>2.4390243902439063E-2</v>
      </c>
      <c r="U4" s="35">
        <v>880.58944886531106</v>
      </c>
      <c r="V4" s="33">
        <f>U4/U$26</f>
        <v>0.1066666666666666</v>
      </c>
      <c r="W4" s="86">
        <v>110.073681108164</v>
      </c>
      <c r="X4" s="85">
        <f t="shared" si="9"/>
        <v>2.3809523809523836E-2</v>
      </c>
      <c r="Y4" s="31">
        <v>110.073681108164</v>
      </c>
      <c r="Z4" s="33">
        <f t="shared" si="10"/>
        <v>2.4390243902439018E-2</v>
      </c>
      <c r="AA4" s="7">
        <v>110.073681108164</v>
      </c>
      <c r="AB4" s="30">
        <f>AA4/AA$26</f>
        <v>4.347826086956523E-2</v>
      </c>
      <c r="AC4" s="63" t="s">
        <v>27</v>
      </c>
      <c r="AD4" s="63" t="s">
        <v>27</v>
      </c>
      <c r="AE4" s="14">
        <f t="shared" si="11"/>
        <v>24766.578249336872</v>
      </c>
      <c r="AF4" s="58">
        <f t="shared" si="12"/>
        <v>6.6312997347480113E-2</v>
      </c>
    </row>
    <row r="5" spans="1:32" x14ac:dyDescent="0.25">
      <c r="A5" s="18">
        <v>3</v>
      </c>
      <c r="B5" s="2" t="s">
        <v>4</v>
      </c>
      <c r="C5" s="11">
        <v>4072.72620100206</v>
      </c>
      <c r="D5" s="30">
        <f t="shared" si="0"/>
        <v>4.1294642857142842E-2</v>
      </c>
      <c r="E5" s="35">
        <v>1541.03153551429</v>
      </c>
      <c r="F5" s="33">
        <f t="shared" si="1"/>
        <v>2.3178807947019812E-2</v>
      </c>
      <c r="G5" s="7">
        <v>2421.6209843796</v>
      </c>
      <c r="H5" s="30">
        <f t="shared" si="2"/>
        <v>4.5548654244306264E-2</v>
      </c>
      <c r="I5" s="35">
        <v>2091.39994105511</v>
      </c>
      <c r="J5" s="33">
        <f t="shared" si="3"/>
        <v>4.846938775510197E-2</v>
      </c>
      <c r="K5" s="84">
        <v>1651.1052166224599</v>
      </c>
      <c r="L5" s="85">
        <f t="shared" si="4"/>
        <v>5.7034220532319317E-2</v>
      </c>
      <c r="M5" s="31">
        <v>440.29472443265502</v>
      </c>
      <c r="N5" s="54">
        <f t="shared" si="5"/>
        <v>2.0833333333333318E-2</v>
      </c>
      <c r="O5" s="84">
        <v>1430.9578544061301</v>
      </c>
      <c r="P5" s="85">
        <f t="shared" si="6"/>
        <v>7.2625698324022284E-2</v>
      </c>
      <c r="Q5" s="31">
        <v>440.29472443265502</v>
      </c>
      <c r="R5" s="33">
        <f t="shared" si="7"/>
        <v>3.9999999999999973E-2</v>
      </c>
      <c r="S5" s="84">
        <v>660.44208664898304</v>
      </c>
      <c r="T5" s="85">
        <f t="shared" si="8"/>
        <v>7.3170731707317083E-2</v>
      </c>
      <c r="U5" s="35">
        <v>110.073681108164</v>
      </c>
      <c r="V5" s="33">
        <f>U5/U$26</f>
        <v>1.3333333333333339E-2</v>
      </c>
      <c r="W5" s="86">
        <v>110.073681108164</v>
      </c>
      <c r="X5" s="85">
        <f t="shared" si="9"/>
        <v>2.3809523809523836E-2</v>
      </c>
      <c r="Y5" s="31">
        <v>110.073681108164</v>
      </c>
      <c r="Z5" s="33">
        <f t="shared" si="10"/>
        <v>2.4390243902439018E-2</v>
      </c>
      <c r="AA5" s="7">
        <v>110.073681108164</v>
      </c>
      <c r="AB5" s="30">
        <f>AA5/AA$26</f>
        <v>4.347826086956523E-2</v>
      </c>
      <c r="AC5" s="31">
        <v>220.14736221632799</v>
      </c>
      <c r="AD5" s="33">
        <f t="shared" ref="AD5:AD11" si="13">AC5/AC$26</f>
        <v>9.5238095238095274E-2</v>
      </c>
      <c r="AE5" s="14">
        <f t="shared" si="11"/>
        <v>15410.31535514293</v>
      </c>
      <c r="AF5" s="58">
        <f t="shared" si="12"/>
        <v>4.1261420571765371E-2</v>
      </c>
    </row>
    <row r="6" spans="1:32" x14ac:dyDescent="0.25">
      <c r="A6" s="19">
        <v>4</v>
      </c>
      <c r="B6" s="2" t="s">
        <v>5</v>
      </c>
      <c r="C6" s="11">
        <v>5063.3893309755404</v>
      </c>
      <c r="D6" s="30">
        <f t="shared" si="0"/>
        <v>5.1339285714285761E-2</v>
      </c>
      <c r="E6" s="35">
        <v>1100.7368110816401</v>
      </c>
      <c r="F6" s="33">
        <f t="shared" si="1"/>
        <v>1.6556291390728502E-2</v>
      </c>
      <c r="G6" s="7">
        <v>3302.2104332449098</v>
      </c>
      <c r="H6" s="30">
        <f t="shared" si="2"/>
        <v>6.211180124223583E-2</v>
      </c>
      <c r="I6" s="35">
        <v>880.58944886531106</v>
      </c>
      <c r="J6" s="33">
        <f t="shared" si="3"/>
        <v>2.0408163265306128E-2</v>
      </c>
      <c r="K6" s="84">
        <v>110.073681108164</v>
      </c>
      <c r="L6" s="85">
        <f t="shared" si="4"/>
        <v>3.802281368821288E-3</v>
      </c>
      <c r="M6" s="31">
        <v>550.36840554081903</v>
      </c>
      <c r="N6" s="54">
        <f t="shared" si="5"/>
        <v>2.6041666666666657E-2</v>
      </c>
      <c r="O6" s="84">
        <v>220.14736221632799</v>
      </c>
      <c r="P6" s="85">
        <f t="shared" si="6"/>
        <v>1.1173184357541905E-2</v>
      </c>
      <c r="Q6" s="31">
        <v>440.29472443265502</v>
      </c>
      <c r="R6" s="33">
        <f t="shared" si="7"/>
        <v>3.9999999999999973E-2</v>
      </c>
      <c r="S6" s="84"/>
      <c r="T6" s="85">
        <f t="shared" si="8"/>
        <v>0</v>
      </c>
      <c r="U6" s="59" t="s">
        <v>27</v>
      </c>
      <c r="V6" s="59" t="s">
        <v>27</v>
      </c>
      <c r="W6" s="86">
        <v>880.58944886531106</v>
      </c>
      <c r="X6" s="85">
        <f t="shared" si="9"/>
        <v>0.19047619047619049</v>
      </c>
      <c r="Y6" s="31">
        <v>330.22104332449197</v>
      </c>
      <c r="Z6" s="33">
        <f t="shared" si="10"/>
        <v>7.3170731707317055E-2</v>
      </c>
      <c r="AA6" s="7">
        <v>110.073681108164</v>
      </c>
      <c r="AB6" s="30">
        <f>AA6/AA$26</f>
        <v>4.347826086956523E-2</v>
      </c>
      <c r="AC6" s="31">
        <v>110.073681108164</v>
      </c>
      <c r="AD6" s="33">
        <f t="shared" si="13"/>
        <v>4.7619047619047637E-2</v>
      </c>
      <c r="AE6" s="14">
        <f t="shared" si="11"/>
        <v>13098.768051871499</v>
      </c>
      <c r="AF6" s="58">
        <f t="shared" si="12"/>
        <v>3.5072207486000588E-2</v>
      </c>
    </row>
    <row r="7" spans="1:32" x14ac:dyDescent="0.25">
      <c r="A7" s="19">
        <v>5</v>
      </c>
      <c r="B7" s="2" t="s">
        <v>6</v>
      </c>
      <c r="C7" s="11">
        <v>4513.0209254347201</v>
      </c>
      <c r="D7" s="30">
        <f t="shared" si="0"/>
        <v>4.575892857142861E-2</v>
      </c>
      <c r="E7" s="35">
        <v>3082.06307102859</v>
      </c>
      <c r="F7" s="33">
        <f t="shared" si="1"/>
        <v>4.6357615894039771E-2</v>
      </c>
      <c r="G7" s="7">
        <v>770.51576775714705</v>
      </c>
      <c r="H7" s="30">
        <f t="shared" si="2"/>
        <v>1.4492753623188387E-2</v>
      </c>
      <c r="I7" s="35">
        <v>1210.8104921898</v>
      </c>
      <c r="J7" s="33">
        <f t="shared" si="3"/>
        <v>2.8061224489795866E-2</v>
      </c>
      <c r="K7" s="84">
        <v>440.29472443265502</v>
      </c>
      <c r="L7" s="85">
        <f t="shared" si="4"/>
        <v>1.5209125475285119E-2</v>
      </c>
      <c r="M7" s="31">
        <v>440.29472443265502</v>
      </c>
      <c r="N7" s="54">
        <f t="shared" si="5"/>
        <v>2.0833333333333318E-2</v>
      </c>
      <c r="O7" s="84">
        <v>550.36840554081903</v>
      </c>
      <c r="P7" s="82">
        <f t="shared" si="6"/>
        <v>2.7932960893854712E-2</v>
      </c>
      <c r="Q7" s="31">
        <v>110.073681108164</v>
      </c>
      <c r="R7" s="33">
        <f t="shared" si="7"/>
        <v>1.0000000000000014E-2</v>
      </c>
      <c r="S7" s="84"/>
      <c r="T7" s="85">
        <f t="shared" si="8"/>
        <v>0</v>
      </c>
      <c r="U7" s="35">
        <v>110.073681108164</v>
      </c>
      <c r="V7" s="33">
        <f>U7/U$26</f>
        <v>1.3333333333333339E-2</v>
      </c>
      <c r="W7" s="86">
        <v>440.29472443265502</v>
      </c>
      <c r="X7" s="85">
        <f t="shared" si="9"/>
        <v>9.5238095238095136E-2</v>
      </c>
      <c r="Y7" s="31">
        <v>330.22104332449197</v>
      </c>
      <c r="Z7" s="33">
        <f t="shared" si="10"/>
        <v>7.3170731707317055E-2</v>
      </c>
      <c r="AA7" s="7">
        <v>220.14736221632799</v>
      </c>
      <c r="AB7" s="30">
        <f>AA7/AA$26</f>
        <v>8.695652173913046E-2</v>
      </c>
      <c r="AC7" s="31">
        <v>110.073681108164</v>
      </c>
      <c r="AD7" s="33">
        <f t="shared" si="13"/>
        <v>4.7619047619047637E-2</v>
      </c>
      <c r="AE7" s="14">
        <f t="shared" si="11"/>
        <v>12328.252284114355</v>
      </c>
      <c r="AF7" s="58">
        <f t="shared" si="12"/>
        <v>3.3009136457412325E-2</v>
      </c>
    </row>
    <row r="8" spans="1:32" x14ac:dyDescent="0.25">
      <c r="A8" s="18">
        <v>6</v>
      </c>
      <c r="B8" s="2" t="s">
        <v>7</v>
      </c>
      <c r="C8" s="11">
        <v>2971.9893899204199</v>
      </c>
      <c r="D8" s="30">
        <f t="shared" si="0"/>
        <v>3.0133928571428541E-2</v>
      </c>
      <c r="E8" s="35">
        <v>1541.03153551429</v>
      </c>
      <c r="F8" s="33">
        <f t="shared" si="1"/>
        <v>2.3178807947019812E-2</v>
      </c>
      <c r="G8" s="7">
        <v>990.66312997347495</v>
      </c>
      <c r="H8" s="30">
        <f t="shared" si="2"/>
        <v>1.8633540372670787E-2</v>
      </c>
      <c r="I8" s="35">
        <v>1320.8841732979699</v>
      </c>
      <c r="J8" s="33">
        <f t="shared" si="3"/>
        <v>3.061224489795927E-2</v>
      </c>
      <c r="K8" s="84">
        <v>550.36840554081903</v>
      </c>
      <c r="L8" s="85">
        <f t="shared" si="4"/>
        <v>1.9011406844106408E-2</v>
      </c>
      <c r="M8" s="31">
        <v>110.073681108164</v>
      </c>
      <c r="N8" s="54">
        <f t="shared" si="5"/>
        <v>5.2083333333333409E-3</v>
      </c>
      <c r="O8" s="84">
        <v>330.22104332449197</v>
      </c>
      <c r="P8" s="85">
        <f t="shared" si="6"/>
        <v>1.6759776536312856E-2</v>
      </c>
      <c r="Q8" s="31">
        <v>330.22104332449197</v>
      </c>
      <c r="R8" s="33">
        <f t="shared" si="7"/>
        <v>3.0000000000000041E-2</v>
      </c>
      <c r="S8" s="84">
        <v>110.073681108164</v>
      </c>
      <c r="T8" s="85">
        <f t="shared" si="8"/>
        <v>1.2195121951219532E-2</v>
      </c>
      <c r="U8" s="35">
        <v>220.14736221632799</v>
      </c>
      <c r="V8" s="33">
        <f>U8/U$26</f>
        <v>2.6666666666666679E-2</v>
      </c>
      <c r="W8" s="86">
        <v>110.073681108164</v>
      </c>
      <c r="X8" s="85">
        <f t="shared" si="9"/>
        <v>2.3809523809523836E-2</v>
      </c>
      <c r="Y8" s="31">
        <v>220.14736221632799</v>
      </c>
      <c r="Z8" s="33">
        <f t="shared" si="10"/>
        <v>4.8780487804878037E-2</v>
      </c>
      <c r="AA8" s="61" t="s">
        <v>27</v>
      </c>
      <c r="AB8" s="61" t="s">
        <v>27</v>
      </c>
      <c r="AC8" s="31">
        <v>110.073681108164</v>
      </c>
      <c r="AD8" s="33">
        <f t="shared" si="13"/>
        <v>4.7619047619047637E-2</v>
      </c>
      <c r="AE8" s="14">
        <f t="shared" si="11"/>
        <v>8915.9681697612687</v>
      </c>
      <c r="AF8" s="58">
        <f t="shared" si="12"/>
        <v>2.3872679045092826E-2</v>
      </c>
    </row>
    <row r="9" spans="1:32" x14ac:dyDescent="0.25">
      <c r="A9" s="19">
        <v>7</v>
      </c>
      <c r="B9" s="2" t="s">
        <v>8</v>
      </c>
      <c r="C9" s="11">
        <v>1871.25257883879</v>
      </c>
      <c r="D9" s="30">
        <f t="shared" si="0"/>
        <v>1.8973214285714336E-2</v>
      </c>
      <c r="E9" s="35">
        <v>1981.3262599469499</v>
      </c>
      <c r="F9" s="33">
        <f t="shared" si="1"/>
        <v>2.9801324503311272E-2</v>
      </c>
      <c r="G9" s="7">
        <v>1541.03153551429</v>
      </c>
      <c r="H9" s="30">
        <f t="shared" si="2"/>
        <v>2.8985507246376697E-2</v>
      </c>
      <c r="I9" s="35">
        <v>880.58944886531106</v>
      </c>
      <c r="J9" s="33">
        <f t="shared" si="3"/>
        <v>2.0408163265306128E-2</v>
      </c>
      <c r="K9" s="84">
        <v>550.36840554081903</v>
      </c>
      <c r="L9" s="85">
        <f t="shared" si="4"/>
        <v>1.9011406844106408E-2</v>
      </c>
      <c r="M9" s="31">
        <v>440.29472443265502</v>
      </c>
      <c r="N9" s="54">
        <f t="shared" si="5"/>
        <v>2.0833333333333318E-2</v>
      </c>
      <c r="O9" s="84">
        <v>220.14736221632799</v>
      </c>
      <c r="P9" s="85">
        <f t="shared" si="6"/>
        <v>1.1173184357541905E-2</v>
      </c>
      <c r="Q9" s="31">
        <v>220.14736221632799</v>
      </c>
      <c r="R9" s="33">
        <f t="shared" si="7"/>
        <v>2.0000000000000028E-2</v>
      </c>
      <c r="S9" s="84">
        <v>550.36840554081903</v>
      </c>
      <c r="T9" s="85">
        <f t="shared" ref="T9:T10" si="14">S9/S$26</f>
        <v>6.0975609756097553E-2</v>
      </c>
      <c r="U9" s="35">
        <v>110.073681108164</v>
      </c>
      <c r="V9" s="33">
        <f>U9/U$26</f>
        <v>1.3333333333333339E-2</v>
      </c>
      <c r="W9" s="87" t="s">
        <v>27</v>
      </c>
      <c r="X9" s="87" t="s">
        <v>27</v>
      </c>
      <c r="Y9" s="31">
        <v>110.073681108164</v>
      </c>
      <c r="Z9" s="33">
        <f t="shared" si="10"/>
        <v>2.4390243902439018E-2</v>
      </c>
      <c r="AA9" s="61" t="s">
        <v>27</v>
      </c>
      <c r="AB9" s="61" t="s">
        <v>27</v>
      </c>
      <c r="AC9" s="31">
        <v>220.14736221632799</v>
      </c>
      <c r="AD9" s="33">
        <f t="shared" si="13"/>
        <v>9.5238095238095274E-2</v>
      </c>
      <c r="AE9" s="14">
        <f t="shared" si="11"/>
        <v>8695.8208075449456</v>
      </c>
      <c r="AF9" s="58">
        <f t="shared" si="12"/>
        <v>2.3283230179781903E-2</v>
      </c>
    </row>
    <row r="10" spans="1:32" x14ac:dyDescent="0.25">
      <c r="A10" s="19">
        <v>8</v>
      </c>
      <c r="B10" s="2" t="s">
        <v>9</v>
      </c>
      <c r="C10" s="11">
        <v>2861.9157088122602</v>
      </c>
      <c r="D10" s="30">
        <f t="shared" si="0"/>
        <v>2.9017857142857154E-2</v>
      </c>
      <c r="E10" s="35">
        <v>330.22104332449197</v>
      </c>
      <c r="F10" s="33">
        <f t="shared" si="1"/>
        <v>4.9668874172185502E-3</v>
      </c>
      <c r="G10" s="7">
        <v>550.36840554081903</v>
      </c>
      <c r="H10" s="30">
        <f t="shared" si="2"/>
        <v>1.0351966873705985E-2</v>
      </c>
      <c r="I10" s="35">
        <v>770.51576775714705</v>
      </c>
      <c r="J10" s="33">
        <f t="shared" si="3"/>
        <v>1.785714285714286E-2</v>
      </c>
      <c r="K10" s="84">
        <v>110.073681108164</v>
      </c>
      <c r="L10" s="85">
        <f t="shared" si="4"/>
        <v>3.802281368821288E-3</v>
      </c>
      <c r="M10" s="31">
        <v>440.29472443265502</v>
      </c>
      <c r="N10" s="54">
        <f t="shared" si="5"/>
        <v>2.0833333333333318E-2</v>
      </c>
      <c r="O10" s="84">
        <v>110.073681108164</v>
      </c>
      <c r="P10" s="82">
        <f t="shared" si="6"/>
        <v>5.5865921787709525E-3</v>
      </c>
      <c r="Q10" s="63" t="s">
        <v>27</v>
      </c>
      <c r="R10" s="63" t="s">
        <v>27</v>
      </c>
      <c r="S10" s="84">
        <v>110.073681108164</v>
      </c>
      <c r="T10" s="85">
        <f t="shared" si="14"/>
        <v>1.2195121951219532E-2</v>
      </c>
      <c r="U10" s="59" t="s">
        <v>27</v>
      </c>
      <c r="V10" s="59" t="s">
        <v>27</v>
      </c>
      <c r="W10" s="86">
        <v>660.44208664898304</v>
      </c>
      <c r="X10" s="85">
        <f>W10/W$26</f>
        <v>0.14285714285714282</v>
      </c>
      <c r="Y10" s="31">
        <v>220.14736221632799</v>
      </c>
      <c r="Z10" s="33">
        <f t="shared" si="10"/>
        <v>4.8780487804878037E-2</v>
      </c>
      <c r="AA10" s="61" t="s">
        <v>27</v>
      </c>
      <c r="AB10" s="61" t="s">
        <v>27</v>
      </c>
      <c r="AC10" s="31">
        <v>110.073681108164</v>
      </c>
      <c r="AD10" s="33">
        <f t="shared" si="13"/>
        <v>4.7619047619047637E-2</v>
      </c>
      <c r="AE10" s="22">
        <f t="shared" si="11"/>
        <v>6274.1998231653406</v>
      </c>
      <c r="AF10" s="58">
        <f t="shared" si="12"/>
        <v>1.6799292661361629E-2</v>
      </c>
    </row>
    <row r="11" spans="1:32" ht="17.25" x14ac:dyDescent="0.25">
      <c r="A11" s="18">
        <v>9</v>
      </c>
      <c r="B11" s="3" t="s">
        <v>10</v>
      </c>
      <c r="C11" s="11">
        <v>1430.9578544061301</v>
      </c>
      <c r="D11" s="27">
        <f t="shared" si="0"/>
        <v>1.4508928571428577E-2</v>
      </c>
      <c r="E11" s="35">
        <v>550.36840554081903</v>
      </c>
      <c r="F11" s="32">
        <f t="shared" si="1"/>
        <v>8.2781456953642356E-3</v>
      </c>
      <c r="G11" s="7">
        <v>1320.8841732979699</v>
      </c>
      <c r="H11" s="27">
        <f t="shared" si="2"/>
        <v>2.4844720496894443E-2</v>
      </c>
      <c r="I11" s="35">
        <v>550.36840554081903</v>
      </c>
      <c r="J11" s="32">
        <f t="shared" si="3"/>
        <v>1.2755102040816322E-2</v>
      </c>
      <c r="K11" s="84">
        <v>550.36840554081903</v>
      </c>
      <c r="L11" s="82">
        <f t="shared" si="4"/>
        <v>1.9011406844106408E-2</v>
      </c>
      <c r="M11" s="31">
        <v>110.073681108164</v>
      </c>
      <c r="N11" s="53">
        <f t="shared" si="5"/>
        <v>5.2083333333333409E-3</v>
      </c>
      <c r="O11" s="84">
        <v>110.073681108164</v>
      </c>
      <c r="P11" s="82">
        <f t="shared" si="6"/>
        <v>5.5865921787709525E-3</v>
      </c>
      <c r="Q11" s="31">
        <v>440.29472443265502</v>
      </c>
      <c r="R11" s="32">
        <f>Q11/Q$26</f>
        <v>3.9999999999999973E-2</v>
      </c>
      <c r="S11" s="87" t="s">
        <v>27</v>
      </c>
      <c r="T11" s="88" t="s">
        <v>27</v>
      </c>
      <c r="U11" s="59" t="s">
        <v>27</v>
      </c>
      <c r="V11" s="59" t="s">
        <v>27</v>
      </c>
      <c r="W11" s="86">
        <v>220.14736221632799</v>
      </c>
      <c r="X11" s="82">
        <f>W11/W$26</f>
        <v>4.7619047619047672E-2</v>
      </c>
      <c r="Y11" s="31">
        <v>110.073681108164</v>
      </c>
      <c r="Z11" s="32">
        <f t="shared" si="10"/>
        <v>2.4390243902439018E-2</v>
      </c>
      <c r="AA11" s="7">
        <v>110.073681108164</v>
      </c>
      <c r="AB11" s="27">
        <f>AA11/AA$26</f>
        <v>4.347826086956523E-2</v>
      </c>
      <c r="AC11" s="31">
        <v>110.073681108164</v>
      </c>
      <c r="AD11" s="32">
        <f t="shared" si="13"/>
        <v>4.7619047619047637E-2</v>
      </c>
      <c r="AE11" s="14">
        <f t="shared" si="11"/>
        <v>5613.7577365163597</v>
      </c>
      <c r="AF11" s="57">
        <f t="shared" si="12"/>
        <v>1.5030946065428831E-2</v>
      </c>
    </row>
    <row r="12" spans="1:32" x14ac:dyDescent="0.25">
      <c r="A12" s="19">
        <v>10</v>
      </c>
      <c r="B12" s="2" t="s">
        <v>11</v>
      </c>
      <c r="C12" s="11">
        <v>1210.8104921898</v>
      </c>
      <c r="D12" s="30">
        <f t="shared" si="0"/>
        <v>1.2276785714285695E-2</v>
      </c>
      <c r="E12" s="35">
        <v>110.073681108164</v>
      </c>
      <c r="F12" s="33">
        <f t="shared" si="1"/>
        <v>1.6556291390728501E-3</v>
      </c>
      <c r="G12" s="7">
        <v>1100.7368110816401</v>
      </c>
      <c r="H12" s="30">
        <f t="shared" si="2"/>
        <v>2.0703933747412008E-2</v>
      </c>
      <c r="I12" s="35">
        <v>440.29472443265502</v>
      </c>
      <c r="J12" s="33">
        <f t="shared" si="3"/>
        <v>1.0204081632653052E-2</v>
      </c>
      <c r="K12" s="84">
        <v>110.073681108164</v>
      </c>
      <c r="L12" s="85">
        <f t="shared" si="4"/>
        <v>3.802281368821288E-3</v>
      </c>
      <c r="M12" s="31">
        <v>110.073681108164</v>
      </c>
      <c r="N12" s="54">
        <f t="shared" si="5"/>
        <v>5.2083333333333409E-3</v>
      </c>
      <c r="O12" s="87" t="s">
        <v>27</v>
      </c>
      <c r="P12" s="88" t="s">
        <v>27</v>
      </c>
      <c r="Q12" s="63" t="s">
        <v>27</v>
      </c>
      <c r="R12" s="63" t="s">
        <v>27</v>
      </c>
      <c r="S12" s="87" t="s">
        <v>27</v>
      </c>
      <c r="T12" s="88" t="s">
        <v>27</v>
      </c>
      <c r="U12" s="59" t="s">
        <v>27</v>
      </c>
      <c r="V12" s="59" t="s">
        <v>27</v>
      </c>
      <c r="W12" s="86">
        <v>550.36840554081903</v>
      </c>
      <c r="X12" s="85">
        <f>W12/W$26</f>
        <v>0.11904761904761897</v>
      </c>
      <c r="Y12" s="31">
        <v>110.073681108164</v>
      </c>
      <c r="Z12" s="33">
        <f t="shared" si="10"/>
        <v>2.4390243902439018E-2</v>
      </c>
      <c r="AA12" s="7">
        <v>110.073681108164</v>
      </c>
      <c r="AB12" s="27">
        <f>AA12/AA$26</f>
        <v>4.347826086956523E-2</v>
      </c>
      <c r="AC12" s="63" t="s">
        <v>27</v>
      </c>
      <c r="AD12" s="63" t="s">
        <v>27</v>
      </c>
      <c r="AE12" s="14">
        <f t="shared" si="11"/>
        <v>3852.5788387857338</v>
      </c>
      <c r="AF12" s="58">
        <f t="shared" si="12"/>
        <v>1.0315355142941346E-2</v>
      </c>
    </row>
    <row r="13" spans="1:32" ht="17.25" x14ac:dyDescent="0.25">
      <c r="A13" s="19">
        <v>11</v>
      </c>
      <c r="B13" s="2" t="s">
        <v>12</v>
      </c>
      <c r="C13" s="11">
        <v>330.22104332449197</v>
      </c>
      <c r="D13" s="30">
        <f t="shared" si="0"/>
        <v>3.3482142857142912E-3</v>
      </c>
      <c r="E13" s="35">
        <v>660.44208664898304</v>
      </c>
      <c r="F13" s="33">
        <f t="shared" si="1"/>
        <v>9.9337748344370865E-3</v>
      </c>
      <c r="G13" s="7">
        <v>660.44208664898304</v>
      </c>
      <c r="H13" s="30">
        <f t="shared" si="2"/>
        <v>1.2422360248447187E-2</v>
      </c>
      <c r="I13" s="59" t="s">
        <v>27</v>
      </c>
      <c r="J13" s="59" t="s">
        <v>27</v>
      </c>
      <c r="K13" s="87" t="s">
        <v>27</v>
      </c>
      <c r="L13" s="88" t="s">
        <v>27</v>
      </c>
      <c r="M13" s="31">
        <v>220.14736221632799</v>
      </c>
      <c r="N13" s="54">
        <f t="shared" si="5"/>
        <v>1.0416666666666682E-2</v>
      </c>
      <c r="O13" s="87" t="s">
        <v>27</v>
      </c>
      <c r="P13" s="88" t="s">
        <v>27</v>
      </c>
      <c r="Q13" s="63" t="s">
        <v>27</v>
      </c>
      <c r="R13" s="63" t="s">
        <v>27</v>
      </c>
      <c r="S13" s="87" t="s">
        <v>27</v>
      </c>
      <c r="T13" s="88" t="s">
        <v>27</v>
      </c>
      <c r="U13" s="59" t="s">
        <v>27</v>
      </c>
      <c r="V13" s="59" t="s">
        <v>27</v>
      </c>
      <c r="W13" s="87" t="s">
        <v>27</v>
      </c>
      <c r="X13" s="87" t="s">
        <v>27</v>
      </c>
      <c r="Y13" s="31">
        <v>110.073681108164</v>
      </c>
      <c r="Z13" s="33">
        <f t="shared" si="10"/>
        <v>2.4390243902439018E-2</v>
      </c>
      <c r="AA13" s="61" t="s">
        <v>27</v>
      </c>
      <c r="AB13" s="61" t="s">
        <v>27</v>
      </c>
      <c r="AC13" s="63" t="s">
        <v>27</v>
      </c>
      <c r="AD13" s="63" t="s">
        <v>27</v>
      </c>
      <c r="AE13" s="14">
        <f t="shared" si="11"/>
        <v>1981.3262599469499</v>
      </c>
      <c r="AF13" s="58">
        <f t="shared" si="12"/>
        <v>5.3050397877984091E-3</v>
      </c>
    </row>
    <row r="14" spans="1:32" ht="18" thickBot="1" x14ac:dyDescent="0.3">
      <c r="A14" s="18">
        <v>12</v>
      </c>
      <c r="B14" s="2" t="s">
        <v>13</v>
      </c>
      <c r="C14" s="11">
        <v>220.14736221632799</v>
      </c>
      <c r="D14" s="30">
        <f t="shared" si="0"/>
        <v>2.2321428571428609E-3</v>
      </c>
      <c r="E14" s="35">
        <v>110.073681108164</v>
      </c>
      <c r="F14" s="33">
        <f t="shared" si="1"/>
        <v>1.6556291390728501E-3</v>
      </c>
      <c r="G14" s="7">
        <v>440.29472443265502</v>
      </c>
      <c r="H14" s="30">
        <f t="shared" si="2"/>
        <v>8.2815734989647848E-3</v>
      </c>
      <c r="I14" s="35">
        <v>550.36840554081903</v>
      </c>
      <c r="J14" s="33">
        <f>I14/I$26</f>
        <v>1.2755102040816322E-2</v>
      </c>
      <c r="K14" s="87" t="s">
        <v>27</v>
      </c>
      <c r="L14" s="88" t="s">
        <v>27</v>
      </c>
      <c r="M14" s="59" t="s">
        <v>27</v>
      </c>
      <c r="N14" s="59" t="s">
        <v>27</v>
      </c>
      <c r="O14" s="84">
        <v>110.073681108164</v>
      </c>
      <c r="P14" s="82">
        <f>O14/O$26</f>
        <v>5.5865921787709525E-3</v>
      </c>
      <c r="Q14" s="31">
        <v>110.073681108164</v>
      </c>
      <c r="R14" s="33">
        <f>Q14/Q$26</f>
        <v>1.0000000000000014E-2</v>
      </c>
      <c r="S14" s="87" t="s">
        <v>27</v>
      </c>
      <c r="T14" s="88" t="s">
        <v>27</v>
      </c>
      <c r="U14" s="59" t="s">
        <v>27</v>
      </c>
      <c r="V14" s="59" t="s">
        <v>27</v>
      </c>
      <c r="W14" s="87" t="s">
        <v>27</v>
      </c>
      <c r="X14" s="87" t="s">
        <v>27</v>
      </c>
      <c r="Y14" s="63" t="s">
        <v>27</v>
      </c>
      <c r="Z14" s="63" t="s">
        <v>27</v>
      </c>
      <c r="AA14" s="61" t="s">
        <v>27</v>
      </c>
      <c r="AB14" s="61" t="s">
        <v>27</v>
      </c>
      <c r="AC14" s="31">
        <v>110.073681108164</v>
      </c>
      <c r="AD14" s="33">
        <f>AC14/AC$26</f>
        <v>4.7619047619047637E-2</v>
      </c>
      <c r="AE14" s="75">
        <f t="shared" si="11"/>
        <v>1651.1052166224581</v>
      </c>
      <c r="AF14" s="58">
        <f t="shared" si="12"/>
        <v>4.4208664898320073E-3</v>
      </c>
    </row>
    <row r="15" spans="1:32" ht="15.75" thickBot="1" x14ac:dyDescent="0.3">
      <c r="A15" s="19">
        <v>13</v>
      </c>
      <c r="B15" s="77" t="s">
        <v>26</v>
      </c>
      <c r="C15" s="78">
        <f t="shared" ref="C15:AB15" si="15">SUM(C3,C4,C5,C6,C7,C8,C9,C10,C11,C12,C13,C14)</f>
        <v>46561.167108753325</v>
      </c>
      <c r="D15" s="69">
        <f t="shared" si="15"/>
        <v>0.4720982142857148</v>
      </c>
      <c r="E15" s="70">
        <f t="shared" si="15"/>
        <v>27848.641320365441</v>
      </c>
      <c r="F15" s="71">
        <f t="shared" si="15"/>
        <v>0.41887417218543044</v>
      </c>
      <c r="G15" s="79">
        <f t="shared" ref="G15:X15" si="16">SUM(G3,G4,G5,G6,G7,G8,G9,G10,G11,G12,G13,G14)</f>
        <v>24876.651930445038</v>
      </c>
      <c r="H15" s="69">
        <f t="shared" si="16"/>
        <v>0.46790890269151086</v>
      </c>
      <c r="I15" s="70">
        <f t="shared" si="16"/>
        <v>21794.58885941645</v>
      </c>
      <c r="J15" s="71">
        <f t="shared" si="16"/>
        <v>0.50510204081632681</v>
      </c>
      <c r="K15" s="72">
        <f t="shared" si="16"/>
        <v>10126.778661951075</v>
      </c>
      <c r="L15" s="89">
        <f t="shared" si="16"/>
        <v>0.34980988593155798</v>
      </c>
      <c r="M15" s="70">
        <f t="shared" si="16"/>
        <v>8145.4524020041199</v>
      </c>
      <c r="N15" s="73">
        <f t="shared" si="16"/>
        <v>0.38541666666666635</v>
      </c>
      <c r="O15" s="72">
        <f t="shared" si="16"/>
        <v>8365.5997642204584</v>
      </c>
      <c r="P15" s="89">
        <f t="shared" si="16"/>
        <v>0.42458100558659206</v>
      </c>
      <c r="Q15" s="70">
        <f t="shared" si="16"/>
        <v>4953.3156498673707</v>
      </c>
      <c r="R15" s="71">
        <f t="shared" si="16"/>
        <v>0.44999999999999984</v>
      </c>
      <c r="S15" s="72">
        <f t="shared" si="16"/>
        <v>2861.9157088122574</v>
      </c>
      <c r="T15" s="89">
        <f t="shared" si="16"/>
        <v>0.31707317073170715</v>
      </c>
      <c r="U15" s="70">
        <f t="shared" si="16"/>
        <v>2531.6946654877706</v>
      </c>
      <c r="V15" s="71">
        <f t="shared" si="16"/>
        <v>0.30666666666666675</v>
      </c>
      <c r="W15" s="72">
        <f t="shared" si="16"/>
        <v>3852.5788387857351</v>
      </c>
      <c r="X15" s="89">
        <f t="shared" si="16"/>
        <v>0.83333333333333315</v>
      </c>
      <c r="Y15" s="70">
        <f t="shared" si="15"/>
        <v>2201.4736221632788</v>
      </c>
      <c r="Z15" s="71">
        <f t="shared" si="15"/>
        <v>0.48780487804878014</v>
      </c>
      <c r="AA15" s="79">
        <f t="shared" si="15"/>
        <v>990.66312997347598</v>
      </c>
      <c r="AB15" s="69">
        <f t="shared" si="15"/>
        <v>0.39130434782608714</v>
      </c>
      <c r="AC15" s="70">
        <f>SUM(AC3,AC4,AC5,AC6,AC7,AC8,AC9,AC10,AC11,AC12,AC13,AC14)</f>
        <v>1871.252578838787</v>
      </c>
      <c r="AD15" s="71">
        <f>SUM(AD3,AD4,AD5,AD6,AD7,AD8,AD9,AD10,AD11,AD12,AD13,AD14)</f>
        <v>0.80952380952380953</v>
      </c>
      <c r="AE15" s="68">
        <f t="shared" si="11"/>
        <v>166981.77424108458</v>
      </c>
      <c r="AF15" s="74">
        <f>SUM(AF3,AF4,AF5,AF6,AF7,AF8,AF9,AF10,AF11,AF12,AF13,AF14)</f>
        <v>0.44709696433834378</v>
      </c>
    </row>
    <row r="16" spans="1:32" x14ac:dyDescent="0.25">
      <c r="A16" s="19">
        <v>14</v>
      </c>
      <c r="B16" s="1" t="s">
        <v>14</v>
      </c>
      <c r="C16" s="10">
        <v>22344.9572649572</v>
      </c>
      <c r="D16" s="27">
        <f t="shared" ref="D16:D22" si="17">C16/C$26</f>
        <v>0.22656249999999944</v>
      </c>
      <c r="E16" s="34">
        <v>19483.041556144999</v>
      </c>
      <c r="F16" s="32">
        <f t="shared" ref="F16:F22" si="18">E16/E$26</f>
        <v>0.29304635761589404</v>
      </c>
      <c r="G16" s="13">
        <v>18162.157382847101</v>
      </c>
      <c r="H16" s="27">
        <f t="shared" ref="H16:H22" si="19">G16/G$26</f>
        <v>0.34161490683229889</v>
      </c>
      <c r="I16" s="34">
        <v>13098.768051871501</v>
      </c>
      <c r="J16" s="32">
        <f t="shared" ref="J16:J22" si="20">I16/I$26</f>
        <v>0.30357142857142866</v>
      </c>
      <c r="K16" s="83">
        <v>13318.9154140879</v>
      </c>
      <c r="L16" s="82">
        <f>K16/K$26</f>
        <v>0.46007604562737781</v>
      </c>
      <c r="M16" s="36">
        <v>6164.12614205718</v>
      </c>
      <c r="N16" s="54">
        <f t="shared" ref="N16:N20" si="21">M16/M$26</f>
        <v>0.29166666666666691</v>
      </c>
      <c r="O16" s="83">
        <v>5393.6103743000303</v>
      </c>
      <c r="P16" s="82">
        <f>O16/O$26</f>
        <v>0.27374301675977641</v>
      </c>
      <c r="Q16" s="34">
        <v>2861.9157088122602</v>
      </c>
      <c r="R16" s="32">
        <f>Q16/Q$26</f>
        <v>0.26</v>
      </c>
      <c r="S16" s="83">
        <v>5173.4630120837001</v>
      </c>
      <c r="T16" s="82">
        <f>S16/S$26</f>
        <v>0.57317073170731714</v>
      </c>
      <c r="U16" s="34">
        <v>4733.1682876510504</v>
      </c>
      <c r="V16" s="32">
        <f>U16/U$26</f>
        <v>0.57333333333333347</v>
      </c>
      <c r="W16" s="83">
        <v>330.22104332449197</v>
      </c>
      <c r="X16" s="82">
        <f>W16/W$26</f>
        <v>7.1428571428571508E-2</v>
      </c>
      <c r="Y16" s="34">
        <v>330.22104332449197</v>
      </c>
      <c r="Z16" s="32">
        <f>Y16/Y$26</f>
        <v>7.3170731707317055E-2</v>
      </c>
      <c r="AA16" s="9">
        <v>330.22104332449197</v>
      </c>
      <c r="AB16" s="27">
        <f>AA16/AA$26</f>
        <v>0.13043478260869568</v>
      </c>
      <c r="AC16" s="34">
        <v>110.073681108164</v>
      </c>
      <c r="AD16" s="32">
        <f>AC16/AC$26</f>
        <v>4.7619047619047637E-2</v>
      </c>
      <c r="AE16" s="21">
        <f t="shared" si="11"/>
        <v>111834.86000589454</v>
      </c>
      <c r="AF16" s="57">
        <f t="shared" ref="AF16:AF22" si="22">AE16/AE$26</f>
        <v>0.29944002357795474</v>
      </c>
    </row>
    <row r="17" spans="1:32" x14ac:dyDescent="0.25">
      <c r="A17" s="18">
        <v>15</v>
      </c>
      <c r="B17" s="2" t="s">
        <v>0</v>
      </c>
      <c r="C17" s="11">
        <v>6714.4945475980003</v>
      </c>
      <c r="D17" s="30">
        <f t="shared" si="17"/>
        <v>6.808035714285722E-2</v>
      </c>
      <c r="E17" s="35">
        <v>2421.6209843796</v>
      </c>
      <c r="F17" s="33">
        <f t="shared" si="18"/>
        <v>3.6423841059602585E-2</v>
      </c>
      <c r="G17" s="51">
        <v>2751.8420277041</v>
      </c>
      <c r="H17" s="30">
        <f t="shared" si="19"/>
        <v>5.1759834368530017E-2</v>
      </c>
      <c r="I17" s="35">
        <v>1320.8841732979699</v>
      </c>
      <c r="J17" s="33">
        <f t="shared" si="20"/>
        <v>3.061224489795927E-2</v>
      </c>
      <c r="K17" s="86">
        <v>660.44208664898304</v>
      </c>
      <c r="L17" s="85">
        <f>K17/K$26</f>
        <v>2.2813688212927695E-2</v>
      </c>
      <c r="M17" s="36">
        <v>1541.03153551429</v>
      </c>
      <c r="N17" s="54">
        <f t="shared" si="21"/>
        <v>7.2916666666666491E-2</v>
      </c>
      <c r="O17" s="86">
        <v>2201.4736221632802</v>
      </c>
      <c r="P17" s="85">
        <f>O17/O$26</f>
        <v>0.11173184357541906</v>
      </c>
      <c r="Q17" s="35">
        <v>440.29472443265502</v>
      </c>
      <c r="R17" s="33">
        <f>Q17/Q$26</f>
        <v>3.9999999999999973E-2</v>
      </c>
      <c r="S17" s="86">
        <v>550.36840554081903</v>
      </c>
      <c r="T17" s="85">
        <f>S17/S$26</f>
        <v>6.0975609756097553E-2</v>
      </c>
      <c r="U17" s="35">
        <v>110.073681108164</v>
      </c>
      <c r="V17" s="33">
        <f>U17/U$26</f>
        <v>1.3333333333333339E-2</v>
      </c>
      <c r="W17" s="87" t="s">
        <v>27</v>
      </c>
      <c r="X17" s="87" t="s">
        <v>27</v>
      </c>
      <c r="Y17" s="35">
        <v>110.073681108164</v>
      </c>
      <c r="Z17" s="33">
        <f>Y17/Y$26</f>
        <v>2.4390243902439018E-2</v>
      </c>
      <c r="AA17" s="61" t="s">
        <v>27</v>
      </c>
      <c r="AB17" s="61" t="s">
        <v>27</v>
      </c>
      <c r="AC17" s="35">
        <v>110.073681108164</v>
      </c>
      <c r="AD17" s="33">
        <f>AC17/AC$26</f>
        <v>4.7619047619047637E-2</v>
      </c>
      <c r="AE17" s="22">
        <f t="shared" si="11"/>
        <v>18932.673150604191</v>
      </c>
      <c r="AF17" s="58">
        <f t="shared" si="22"/>
        <v>5.0692602416740361E-2</v>
      </c>
    </row>
    <row r="18" spans="1:32" x14ac:dyDescent="0.25">
      <c r="A18" s="19">
        <v>16</v>
      </c>
      <c r="B18" s="2" t="s">
        <v>15</v>
      </c>
      <c r="C18" s="11">
        <v>7374.9366342469903</v>
      </c>
      <c r="D18" s="30">
        <f t="shared" si="17"/>
        <v>7.4776785714285865E-2</v>
      </c>
      <c r="E18" s="35">
        <v>2531.6946654877702</v>
      </c>
      <c r="F18" s="33">
        <f t="shared" si="18"/>
        <v>3.8079470198675525E-2</v>
      </c>
      <c r="G18" s="51">
        <v>1761.1788977306201</v>
      </c>
      <c r="H18" s="30">
        <f t="shared" si="19"/>
        <v>3.3126293995859139E-2</v>
      </c>
      <c r="I18" s="35">
        <v>1541.03153551429</v>
      </c>
      <c r="J18" s="33">
        <f t="shared" si="20"/>
        <v>3.5714285714285622E-2</v>
      </c>
      <c r="K18" s="86">
        <v>1210.8104921898</v>
      </c>
      <c r="L18" s="85">
        <f>K18/K$26</f>
        <v>4.182509505703403E-2</v>
      </c>
      <c r="M18" s="36">
        <v>1320.8841732979699</v>
      </c>
      <c r="N18" s="54">
        <f t="shared" si="21"/>
        <v>6.250000000000018E-2</v>
      </c>
      <c r="O18" s="86">
        <v>1100.7368110816401</v>
      </c>
      <c r="P18" s="85">
        <f>O18/O$26</f>
        <v>5.5865921787709528E-2</v>
      </c>
      <c r="Q18" s="35">
        <v>550.36840554081903</v>
      </c>
      <c r="R18" s="33">
        <f>Q18/Q$26</f>
        <v>4.9999999999999989E-2</v>
      </c>
      <c r="S18" s="90">
        <v>330.22104332449197</v>
      </c>
      <c r="T18" s="85">
        <f>S18/S$26</f>
        <v>3.6585365853658597E-2</v>
      </c>
      <c r="U18" s="35">
        <v>110.073681108164</v>
      </c>
      <c r="V18" s="33">
        <f>U18/U$26</f>
        <v>1.3333333333333339E-2</v>
      </c>
      <c r="W18" s="86">
        <v>110.073681108164</v>
      </c>
      <c r="X18" s="85">
        <f>W18/W$26</f>
        <v>2.3809523809523836E-2</v>
      </c>
      <c r="Y18" s="35">
        <v>110.073681108164</v>
      </c>
      <c r="Z18" s="33">
        <f>Y18/Y$26</f>
        <v>2.4390243902439018E-2</v>
      </c>
      <c r="AA18" s="7">
        <v>110.073681108164</v>
      </c>
      <c r="AB18" s="30">
        <f>AA18/AA$26</f>
        <v>4.347826086956523E-2</v>
      </c>
      <c r="AC18" s="59" t="s">
        <v>27</v>
      </c>
      <c r="AD18" s="60" t="s">
        <v>27</v>
      </c>
      <c r="AE18" s="22">
        <f t="shared" si="11"/>
        <v>18162.15738284705</v>
      </c>
      <c r="AF18" s="58">
        <f t="shared" si="22"/>
        <v>4.8629531388152111E-2</v>
      </c>
    </row>
    <row r="19" spans="1:32" x14ac:dyDescent="0.25">
      <c r="A19" s="19">
        <v>17</v>
      </c>
      <c r="B19" s="2" t="s">
        <v>62</v>
      </c>
      <c r="C19" s="11">
        <v>4733.1682876510504</v>
      </c>
      <c r="D19" s="30">
        <f t="shared" si="17"/>
        <v>4.7991071428571494E-2</v>
      </c>
      <c r="E19" s="35">
        <v>2531.6946654877702</v>
      </c>
      <c r="F19" s="33">
        <f t="shared" si="18"/>
        <v>3.8079470198675525E-2</v>
      </c>
      <c r="G19" s="9">
        <v>990.66312997347495</v>
      </c>
      <c r="H19" s="30">
        <f t="shared" si="19"/>
        <v>1.8633540372670787E-2</v>
      </c>
      <c r="I19" s="35">
        <v>1210.8104921898</v>
      </c>
      <c r="J19" s="33">
        <f t="shared" si="20"/>
        <v>2.8061224489795866E-2</v>
      </c>
      <c r="K19" s="86">
        <v>770.51576775714705</v>
      </c>
      <c r="L19" s="85">
        <f>K19/K$26</f>
        <v>2.6615969581748986E-2</v>
      </c>
      <c r="M19" s="36">
        <v>330.22104332449197</v>
      </c>
      <c r="N19" s="54">
        <f t="shared" si="21"/>
        <v>1.5625000000000021E-2</v>
      </c>
      <c r="O19" s="86">
        <v>1320.8841732979699</v>
      </c>
      <c r="P19" s="85">
        <f>O19/O$26</f>
        <v>6.7039106145251534E-2</v>
      </c>
      <c r="Q19" s="35">
        <v>440.29472443265502</v>
      </c>
      <c r="R19" s="33">
        <f>Q19/Q$26</f>
        <v>3.9999999999999973E-2</v>
      </c>
      <c r="S19" s="86">
        <v>110.073681108164</v>
      </c>
      <c r="T19" s="85">
        <f>S19/S$26</f>
        <v>1.2195121951219532E-2</v>
      </c>
      <c r="U19" s="59" t="s">
        <v>27</v>
      </c>
      <c r="V19" s="59" t="s">
        <v>27</v>
      </c>
      <c r="W19" s="86">
        <v>110.073681108164</v>
      </c>
      <c r="X19" s="85">
        <f>W19/W$26</f>
        <v>2.3809523809523836E-2</v>
      </c>
      <c r="Y19" s="35">
        <v>220.14736221632799</v>
      </c>
      <c r="Z19" s="33">
        <f>Y19/Y$26</f>
        <v>4.8780487804878037E-2</v>
      </c>
      <c r="AA19" s="61" t="s">
        <v>27</v>
      </c>
      <c r="AB19" s="61" t="s">
        <v>27</v>
      </c>
      <c r="AC19" s="59" t="s">
        <v>27</v>
      </c>
      <c r="AD19" s="60" t="s">
        <v>27</v>
      </c>
      <c r="AE19" s="22">
        <f t="shared" si="11"/>
        <v>12768.547008547015</v>
      </c>
      <c r="AF19" s="58">
        <f t="shared" si="22"/>
        <v>3.4188034188034205E-2</v>
      </c>
    </row>
    <row r="20" spans="1:32" x14ac:dyDescent="0.25">
      <c r="A20" s="18">
        <v>18</v>
      </c>
      <c r="B20" s="2" t="s">
        <v>16</v>
      </c>
      <c r="C20" s="12">
        <v>3082.06307102859</v>
      </c>
      <c r="D20" s="30">
        <f t="shared" si="17"/>
        <v>3.1250000000000035E-2</v>
      </c>
      <c r="E20" s="35">
        <v>770.51576775714705</v>
      </c>
      <c r="F20" s="33">
        <f t="shared" si="18"/>
        <v>1.1589403973509936E-2</v>
      </c>
      <c r="G20" s="7">
        <v>2091.39994105511</v>
      </c>
      <c r="H20" s="30">
        <f t="shared" si="19"/>
        <v>3.9337474120082698E-2</v>
      </c>
      <c r="I20" s="35">
        <v>1430.9578544061301</v>
      </c>
      <c r="J20" s="33">
        <f t="shared" si="20"/>
        <v>3.3163265306122451E-2</v>
      </c>
      <c r="K20" s="86">
        <v>770.51576775714705</v>
      </c>
      <c r="L20" s="85">
        <f>K20/K$26</f>
        <v>2.6615969581748986E-2</v>
      </c>
      <c r="M20" s="36">
        <v>550.36840554081903</v>
      </c>
      <c r="N20" s="54">
        <f t="shared" si="21"/>
        <v>2.6041666666666657E-2</v>
      </c>
      <c r="O20" s="86">
        <v>330.22104332449197</v>
      </c>
      <c r="P20" s="85">
        <f>O20/O$26</f>
        <v>1.6759776536312856E-2</v>
      </c>
      <c r="Q20" s="35">
        <v>440.29472443265502</v>
      </c>
      <c r="R20" s="33">
        <f>Q20/Q$26</f>
        <v>3.9999999999999973E-2</v>
      </c>
      <c r="S20" s="87" t="s">
        <v>27</v>
      </c>
      <c r="T20" s="88" t="s">
        <v>27</v>
      </c>
      <c r="U20" s="35">
        <v>330.22104332449197</v>
      </c>
      <c r="V20" s="33">
        <f>U20/U$26</f>
        <v>4.0000000000000015E-2</v>
      </c>
      <c r="W20" s="87" t="s">
        <v>27</v>
      </c>
      <c r="X20" s="88" t="s">
        <v>27</v>
      </c>
      <c r="Y20" s="59" t="s">
        <v>27</v>
      </c>
      <c r="Z20" s="60" t="s">
        <v>27</v>
      </c>
      <c r="AA20" s="8" t="s">
        <v>27</v>
      </c>
      <c r="AB20" s="8" t="s">
        <v>27</v>
      </c>
      <c r="AC20" s="59" t="s">
        <v>27</v>
      </c>
      <c r="AD20" s="60" t="s">
        <v>27</v>
      </c>
      <c r="AE20" s="22">
        <f t="shared" si="11"/>
        <v>9796.5576186265807</v>
      </c>
      <c r="AF20" s="58">
        <f t="shared" si="22"/>
        <v>2.6230474506336567E-2</v>
      </c>
    </row>
    <row r="21" spans="1:32" x14ac:dyDescent="0.25">
      <c r="A21" s="19">
        <v>19</v>
      </c>
      <c r="B21" s="2" t="s">
        <v>17</v>
      </c>
      <c r="C21" s="11">
        <v>2311.5473032714399</v>
      </c>
      <c r="D21" s="30">
        <f t="shared" si="17"/>
        <v>2.3437499999999997E-2</v>
      </c>
      <c r="E21" s="35">
        <v>220.14736221632799</v>
      </c>
      <c r="F21" s="33">
        <f t="shared" si="18"/>
        <v>3.3112582781457001E-3</v>
      </c>
      <c r="G21" s="7">
        <v>440.29472443265502</v>
      </c>
      <c r="H21" s="30">
        <f t="shared" si="19"/>
        <v>8.2815734989647848E-3</v>
      </c>
      <c r="I21" s="35">
        <v>660.44208664898304</v>
      </c>
      <c r="J21" s="33">
        <f t="shared" si="20"/>
        <v>1.5306122448979591E-2</v>
      </c>
      <c r="K21" s="87" t="s">
        <v>27</v>
      </c>
      <c r="L21" s="88" t="s">
        <v>27</v>
      </c>
      <c r="M21" s="35">
        <v>220.14736221632799</v>
      </c>
      <c r="N21" s="54">
        <f>M21/M$26</f>
        <v>1.0416666666666682E-2</v>
      </c>
      <c r="O21" s="87" t="s">
        <v>27</v>
      </c>
      <c r="P21" s="88" t="s">
        <v>27</v>
      </c>
      <c r="Q21" s="59" t="s">
        <v>27</v>
      </c>
      <c r="R21" s="60" t="s">
        <v>27</v>
      </c>
      <c r="S21" s="87" t="s">
        <v>27</v>
      </c>
      <c r="T21" s="88" t="s">
        <v>27</v>
      </c>
      <c r="U21" s="59" t="s">
        <v>27</v>
      </c>
      <c r="V21" s="59" t="s">
        <v>27</v>
      </c>
      <c r="W21" s="87" t="s">
        <v>27</v>
      </c>
      <c r="X21" s="88" t="s">
        <v>27</v>
      </c>
      <c r="Y21" s="59" t="s">
        <v>27</v>
      </c>
      <c r="Z21" s="60" t="s">
        <v>27</v>
      </c>
      <c r="AA21" s="8">
        <v>220.14736221632799</v>
      </c>
      <c r="AB21" s="30">
        <f>AA21/AA$26</f>
        <v>8.695652173913046E-2</v>
      </c>
      <c r="AC21" s="59" t="s">
        <v>27</v>
      </c>
      <c r="AD21" s="60" t="s">
        <v>27</v>
      </c>
      <c r="AE21" s="22">
        <f t="shared" si="11"/>
        <v>4072.7262010020622</v>
      </c>
      <c r="AF21" s="58">
        <f t="shared" si="22"/>
        <v>1.0904804008252281E-2</v>
      </c>
    </row>
    <row r="22" spans="1:32" ht="18" thickBot="1" x14ac:dyDescent="0.3">
      <c r="A22" s="19">
        <v>20</v>
      </c>
      <c r="B22" s="3" t="s">
        <v>18</v>
      </c>
      <c r="C22" s="11">
        <v>990.66312997347495</v>
      </c>
      <c r="D22" s="30">
        <f t="shared" si="17"/>
        <v>1.0044642857142863E-2</v>
      </c>
      <c r="E22" s="35">
        <v>660.44208664898304</v>
      </c>
      <c r="F22" s="33">
        <f t="shared" si="18"/>
        <v>9.9337748344370865E-3</v>
      </c>
      <c r="G22" s="8">
        <v>330.22104332449197</v>
      </c>
      <c r="H22" s="30">
        <f t="shared" si="19"/>
        <v>6.2111801242236012E-3</v>
      </c>
      <c r="I22" s="35">
        <v>330.22104332449197</v>
      </c>
      <c r="J22" s="35">
        <f t="shared" si="20"/>
        <v>7.6530612244898061E-3</v>
      </c>
      <c r="K22" s="86">
        <v>220.14736221632799</v>
      </c>
      <c r="L22" s="85">
        <f>K22/K$26</f>
        <v>7.604562737642576E-3</v>
      </c>
      <c r="M22" s="35">
        <v>440.29472443265502</v>
      </c>
      <c r="N22" s="54">
        <f>M22/M$26</f>
        <v>2.0833333333333318E-2</v>
      </c>
      <c r="O22" s="86">
        <v>330.22104332449197</v>
      </c>
      <c r="P22" s="85">
        <f>O22/O$26</f>
        <v>1.6759776536312856E-2</v>
      </c>
      <c r="Q22" s="59" t="s">
        <v>27</v>
      </c>
      <c r="R22" s="60" t="s">
        <v>27</v>
      </c>
      <c r="S22" s="87" t="s">
        <v>27</v>
      </c>
      <c r="T22" s="88" t="s">
        <v>27</v>
      </c>
      <c r="U22" s="59" t="s">
        <v>27</v>
      </c>
      <c r="V22" s="59" t="s">
        <v>27</v>
      </c>
      <c r="W22" s="90" t="s">
        <v>27</v>
      </c>
      <c r="X22" s="88" t="s">
        <v>27</v>
      </c>
      <c r="Y22" s="59" t="s">
        <v>27</v>
      </c>
      <c r="Z22" s="60" t="s">
        <v>27</v>
      </c>
      <c r="AA22" s="7">
        <v>110.073681108164</v>
      </c>
      <c r="AB22" s="30">
        <f>AA22/AA$26</f>
        <v>4.347826086956523E-2</v>
      </c>
      <c r="AC22" s="59" t="s">
        <v>27</v>
      </c>
      <c r="AD22" s="60" t="s">
        <v>27</v>
      </c>
      <c r="AE22" s="75">
        <f t="shared" si="11"/>
        <v>3412.2841143530809</v>
      </c>
      <c r="AF22" s="58">
        <f t="shared" si="22"/>
        <v>9.1364574123194847E-3</v>
      </c>
    </row>
    <row r="23" spans="1:32" ht="15.75" thickBot="1" x14ac:dyDescent="0.3">
      <c r="A23" s="18">
        <v>21</v>
      </c>
      <c r="B23" s="37" t="s">
        <v>25</v>
      </c>
      <c r="C23" s="38">
        <f t="shared" ref="C23:AB23" si="23">SUM(C16,C17,C18,C19,C20,C21,C22)</f>
        <v>47551.830238726747</v>
      </c>
      <c r="D23" s="39">
        <f t="shared" si="23"/>
        <v>0.48214285714285693</v>
      </c>
      <c r="E23" s="40">
        <f t="shared" si="23"/>
        <v>28619.157088122596</v>
      </c>
      <c r="F23" s="41">
        <f t="shared" si="23"/>
        <v>0.43046357615894043</v>
      </c>
      <c r="G23" s="42">
        <f t="shared" ref="G23:X23" si="24">SUM(G16,G17,G18,G19,G20,G21,G22)</f>
        <v>26527.757147067554</v>
      </c>
      <c r="H23" s="39">
        <f t="shared" si="24"/>
        <v>0.49896480331262999</v>
      </c>
      <c r="I23" s="40">
        <f t="shared" si="24"/>
        <v>19593.115237253161</v>
      </c>
      <c r="J23" s="41">
        <f t="shared" si="24"/>
        <v>0.45408163265306134</v>
      </c>
      <c r="K23" s="91">
        <f t="shared" si="24"/>
        <v>16951.346890657307</v>
      </c>
      <c r="L23" s="92">
        <f t="shared" si="24"/>
        <v>0.58555133079847999</v>
      </c>
      <c r="M23" s="40">
        <f t="shared" si="24"/>
        <v>10567.073386383736</v>
      </c>
      <c r="N23" s="55">
        <f t="shared" si="24"/>
        <v>0.50000000000000022</v>
      </c>
      <c r="O23" s="91">
        <f t="shared" si="24"/>
        <v>10677.147067491907</v>
      </c>
      <c r="P23" s="92">
        <f t="shared" si="24"/>
        <v>0.54189944134078227</v>
      </c>
      <c r="Q23" s="40">
        <f t="shared" si="24"/>
        <v>4733.168287651044</v>
      </c>
      <c r="R23" s="41">
        <f t="shared" si="24"/>
        <v>0.42999999999999994</v>
      </c>
      <c r="S23" s="91">
        <f t="shared" si="24"/>
        <v>6164.1261420571755</v>
      </c>
      <c r="T23" s="92">
        <f t="shared" si="24"/>
        <v>0.68292682926829273</v>
      </c>
      <c r="U23" s="40">
        <f t="shared" si="24"/>
        <v>5283.5366931918707</v>
      </c>
      <c r="V23" s="41">
        <f t="shared" si="24"/>
        <v>0.64000000000000012</v>
      </c>
      <c r="W23" s="91">
        <f t="shared" si="24"/>
        <v>550.36840554081994</v>
      </c>
      <c r="X23" s="92">
        <f t="shared" si="24"/>
        <v>0.11904761904761918</v>
      </c>
      <c r="Y23" s="40">
        <f t="shared" si="23"/>
        <v>770.51576775714796</v>
      </c>
      <c r="Z23" s="41">
        <f t="shared" si="23"/>
        <v>0.17073170731707313</v>
      </c>
      <c r="AA23" s="42">
        <f t="shared" si="23"/>
        <v>770.51576775714796</v>
      </c>
      <c r="AB23" s="39">
        <f t="shared" si="23"/>
        <v>0.3043478260869566</v>
      </c>
      <c r="AC23" s="40">
        <f>SUM(AC16,AC17,AC18,AC19,AC20,AC21,AC22)</f>
        <v>220.14736221632799</v>
      </c>
      <c r="AD23" s="41">
        <f>SUM(AD16,AD17,AD18,AD19,AD20,AD21,AD22)</f>
        <v>9.5238095238095274E-2</v>
      </c>
      <c r="AE23" s="43">
        <f t="shared" si="11"/>
        <v>178979.80548187456</v>
      </c>
      <c r="AF23" s="44">
        <f>SUM(AF16,AF17,AF18,AF19,AF20,AF21,AF22)</f>
        <v>0.4792219274977898</v>
      </c>
    </row>
    <row r="24" spans="1:32" x14ac:dyDescent="0.25">
      <c r="A24" s="19">
        <v>22</v>
      </c>
      <c r="B24" s="45" t="s">
        <v>19</v>
      </c>
      <c r="C24" s="46">
        <v>2641.7683465959299</v>
      </c>
      <c r="D24" s="47">
        <f>C24/C$26</f>
        <v>2.6785714285714267E-2</v>
      </c>
      <c r="E24" s="48">
        <v>440.29472443265502</v>
      </c>
      <c r="F24" s="49">
        <f>E24/E$26</f>
        <v>6.6225165562913855E-3</v>
      </c>
      <c r="G24" s="50">
        <v>660.44208664898304</v>
      </c>
      <c r="H24" s="47">
        <f>G24/G$26</f>
        <v>1.2422360248447187E-2</v>
      </c>
      <c r="I24" s="48">
        <v>330.22104332449197</v>
      </c>
      <c r="J24" s="49">
        <f>I24/I$26</f>
        <v>7.6530612244898061E-3</v>
      </c>
      <c r="K24" s="93">
        <v>110.073681108164</v>
      </c>
      <c r="L24" s="94">
        <f>K24/K$26</f>
        <v>3.802281368821288E-3</v>
      </c>
      <c r="M24" s="48">
        <v>440.29472443265502</v>
      </c>
      <c r="N24" s="56">
        <f>M24/M$26</f>
        <v>2.0833333333333318E-2</v>
      </c>
      <c r="O24" s="93">
        <v>110.073681108164</v>
      </c>
      <c r="P24" s="94">
        <f>O24/O$26</f>
        <v>5.5865921787709525E-3</v>
      </c>
      <c r="Q24" s="62" t="s">
        <v>27</v>
      </c>
      <c r="R24" s="66" t="s">
        <v>27</v>
      </c>
      <c r="S24" s="93"/>
      <c r="T24" s="94">
        <f>S24/S$26</f>
        <v>0</v>
      </c>
      <c r="U24" s="48">
        <v>220.14736221632799</v>
      </c>
      <c r="V24" s="49">
        <f>U24/U$26</f>
        <v>2.6666666666666679E-2</v>
      </c>
      <c r="W24" s="95" t="s">
        <v>27</v>
      </c>
      <c r="X24" s="96" t="s">
        <v>27</v>
      </c>
      <c r="Y24" s="48">
        <v>220.14736221632799</v>
      </c>
      <c r="Z24" s="49">
        <f>Y24/Y$26</f>
        <v>4.8780487804878037E-2</v>
      </c>
      <c r="AA24" s="64" t="s">
        <v>27</v>
      </c>
      <c r="AB24" s="65" t="s">
        <v>27</v>
      </c>
      <c r="AC24" s="62" t="s">
        <v>27</v>
      </c>
      <c r="AD24" s="62" t="s">
        <v>27</v>
      </c>
      <c r="AE24" s="43">
        <f t="shared" si="11"/>
        <v>5173.4630120836982</v>
      </c>
      <c r="AF24" s="44">
        <f>AE24/AE$26</f>
        <v>1.3852048334806947E-2</v>
      </c>
    </row>
    <row r="25" spans="1:32" ht="15.75" thickBot="1" x14ac:dyDescent="0.3">
      <c r="A25" s="19">
        <v>23</v>
      </c>
      <c r="B25" s="76" t="s">
        <v>20</v>
      </c>
      <c r="C25" s="10">
        <v>1871.25257883879</v>
      </c>
      <c r="D25" s="27">
        <f>C25/C$26</f>
        <v>1.8973214285714336E-2</v>
      </c>
      <c r="E25" s="34">
        <v>9576.4102564102704</v>
      </c>
      <c r="F25" s="32">
        <f>E25/E$26</f>
        <v>0.14403973509933798</v>
      </c>
      <c r="G25" s="13">
        <v>1100.7368110816401</v>
      </c>
      <c r="H25" s="27">
        <f>G25/G$26</f>
        <v>2.0703933747412008E-2</v>
      </c>
      <c r="I25" s="34">
        <v>1430.9578544061301</v>
      </c>
      <c r="J25" s="32">
        <f>I25/I$26</f>
        <v>3.3163265306122451E-2</v>
      </c>
      <c r="K25" s="83">
        <v>1761.1788977306201</v>
      </c>
      <c r="L25" s="82">
        <f>K25/K$26</f>
        <v>6.0836501901140476E-2</v>
      </c>
      <c r="M25" s="34">
        <v>1981.3262599469499</v>
      </c>
      <c r="N25" s="53">
        <f>M25/M$26</f>
        <v>9.3750000000000042E-2</v>
      </c>
      <c r="O25" s="83">
        <v>550.36840554081903</v>
      </c>
      <c r="P25" s="82">
        <f>O25/O$26</f>
        <v>2.7932960893854712E-2</v>
      </c>
      <c r="Q25" s="34">
        <v>1320.8841732979699</v>
      </c>
      <c r="R25" s="32">
        <f>Q25/Q$26</f>
        <v>0.12000000000000036</v>
      </c>
      <c r="S25" s="83"/>
      <c r="T25" s="82">
        <f>S25/S$26</f>
        <v>0</v>
      </c>
      <c r="U25" s="34">
        <v>220.14736221632799</v>
      </c>
      <c r="V25" s="32">
        <f>U25/U$26</f>
        <v>2.6666666666666679E-2</v>
      </c>
      <c r="W25" s="83">
        <v>220.14736221632799</v>
      </c>
      <c r="X25" s="82">
        <f>W25/W$26</f>
        <v>4.7619047619047672E-2</v>
      </c>
      <c r="Y25" s="34">
        <v>1320.8841732979699</v>
      </c>
      <c r="Z25" s="32">
        <f>Y25/Y$26</f>
        <v>0.29268292682926866</v>
      </c>
      <c r="AA25" s="9">
        <v>770.51576775714705</v>
      </c>
      <c r="AB25" s="27">
        <f>AA25/AA$26</f>
        <v>0.30434782608695626</v>
      </c>
      <c r="AC25" s="34">
        <v>220.14736221632799</v>
      </c>
      <c r="AD25" s="32">
        <f>AC25/AC$26</f>
        <v>9.5238095238095274E-2</v>
      </c>
      <c r="AE25" s="21">
        <f t="shared" si="11"/>
        <v>22344.957264957291</v>
      </c>
      <c r="AF25" s="57">
        <f>AE25/AE$26</f>
        <v>5.9829059829059901E-2</v>
      </c>
    </row>
    <row r="26" spans="1:32" ht="15.75" thickBot="1" x14ac:dyDescent="0.3">
      <c r="A26" s="18">
        <v>24</v>
      </c>
      <c r="B26" s="67" t="s">
        <v>24</v>
      </c>
      <c r="C26" s="68">
        <f>SUM(C15,C23,C24,C25)</f>
        <v>98626.018272914778</v>
      </c>
      <c r="D26" s="69">
        <f>SUM(D24, D25,D23,D15)</f>
        <v>1.0000000000000004</v>
      </c>
      <c r="E26" s="70">
        <f>SUM(E15,E23,E24,E25)</f>
        <v>66484.503389330959</v>
      </c>
      <c r="F26" s="71">
        <f>SUM(F24, F25,F23,F15)</f>
        <v>1.0000000000000002</v>
      </c>
      <c r="G26" s="72">
        <f>SUM(G15,G23,G24,G25)</f>
        <v>53165.587975243216</v>
      </c>
      <c r="H26" s="69">
        <f>SUM(H24, H25,H23,H15)</f>
        <v>1</v>
      </c>
      <c r="I26" s="70">
        <f>SUM(I15,I23,I24,I25)</f>
        <v>43148.882994400228</v>
      </c>
      <c r="J26" s="71">
        <f>SUM(J24, J25,J23,J15)</f>
        <v>1.0000000000000004</v>
      </c>
      <c r="K26" s="72">
        <f>SUM(K15,K23,K24,K25)</f>
        <v>28949.378131447167</v>
      </c>
      <c r="L26" s="89">
        <f>SUM(L24, L25,L23,L15)</f>
        <v>0.99999999999999978</v>
      </c>
      <c r="M26" s="70">
        <f>SUM(M15,M23,M24,M25)</f>
        <v>21134.146772767457</v>
      </c>
      <c r="N26" s="73">
        <f>SUM(N24, N25,N23,N15)</f>
        <v>1</v>
      </c>
      <c r="O26" s="72">
        <f>SUM(O15,O23,O24,O25)</f>
        <v>19703.188918361346</v>
      </c>
      <c r="P26" s="89">
        <f>SUM(P24, P25,P23,P15)</f>
        <v>1</v>
      </c>
      <c r="Q26" s="70">
        <f>SUM(Q15,Q23,Q24,Q25)</f>
        <v>11007.368110816384</v>
      </c>
      <c r="R26" s="71">
        <f>SUM(R24, R25,R23,R15)</f>
        <v>1</v>
      </c>
      <c r="S26" s="72">
        <f>SUM(S15,S23,S24,S25)</f>
        <v>9026.0418508694329</v>
      </c>
      <c r="T26" s="89">
        <f>SUM(T24, T25,T23,T15)</f>
        <v>0.99999999999999989</v>
      </c>
      <c r="U26" s="70">
        <f>SUM(U15,U23,U24,U25)</f>
        <v>8255.526083112296</v>
      </c>
      <c r="V26" s="71">
        <f>SUM(V24, V25,V23,V15)</f>
        <v>1.0000000000000002</v>
      </c>
      <c r="W26" s="72">
        <f>SUM(W15,W23,W24,W25)</f>
        <v>4623.0946065428825</v>
      </c>
      <c r="X26" s="89">
        <f>SUM(X24, X25,X23,X15)</f>
        <v>1</v>
      </c>
      <c r="Y26" s="70">
        <f>SUM(Y15,Y23,Y24,Y25)</f>
        <v>4513.0209254347246</v>
      </c>
      <c r="Z26" s="71">
        <f>SUM(Z24, Z25,Z23,Z15)</f>
        <v>1</v>
      </c>
      <c r="AA26" s="72">
        <f>SUM(AA15,AA23,AA24,AA25)</f>
        <v>2531.6946654877711</v>
      </c>
      <c r="AB26" s="69">
        <f>SUM(AB24, AB25,AB23,AB15)</f>
        <v>1</v>
      </c>
      <c r="AC26" s="70">
        <f>SUM(AC15,AC23,AC24,AC25)</f>
        <v>2311.5473032714431</v>
      </c>
      <c r="AD26" s="71">
        <f>SUM(AD24, AD25,AD23,AD15)</f>
        <v>1</v>
      </c>
      <c r="AE26" s="68">
        <f t="shared" si="11"/>
        <v>373480</v>
      </c>
      <c r="AF26" s="74">
        <f>SUM(AF24, AF25,AF23,AF15)</f>
        <v>1.0000000000000004</v>
      </c>
    </row>
    <row r="27" spans="1:32" ht="17.25" x14ac:dyDescent="0.25">
      <c r="A27" s="19">
        <v>25</v>
      </c>
      <c r="B27" s="6" t="s">
        <v>30</v>
      </c>
      <c r="AE27" s="5">
        <f>SUM(C27:M27)</f>
        <v>0</v>
      </c>
    </row>
    <row r="28" spans="1:32" x14ac:dyDescent="0.25">
      <c r="A28" s="19">
        <v>26</v>
      </c>
    </row>
    <row r="29" spans="1:32" x14ac:dyDescent="0.25">
      <c r="A29" s="18">
        <v>27</v>
      </c>
      <c r="B29" t="s">
        <v>21</v>
      </c>
    </row>
    <row r="30" spans="1:32" x14ac:dyDescent="0.25">
      <c r="A30" s="19">
        <v>28</v>
      </c>
      <c r="B30" t="s">
        <v>22</v>
      </c>
    </row>
    <row r="31" spans="1:32" x14ac:dyDescent="0.25">
      <c r="A31" s="19">
        <v>29</v>
      </c>
      <c r="B31" t="s">
        <v>23</v>
      </c>
    </row>
    <row r="32" spans="1:32" x14ac:dyDescent="0.25">
      <c r="A32" s="18">
        <v>30</v>
      </c>
      <c r="B32" t="s">
        <v>61</v>
      </c>
    </row>
  </sheetData>
  <autoFilter ref="A2:AF2"/>
  <mergeCells count="1">
    <mergeCell ref="B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2018-09-07T09:34:12Z</dcterms:modified>
</cp:coreProperties>
</file>