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25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6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2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31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worksheets/sheet34.xml" ContentType="application/vnd.openxmlformats-officedocument.spreadsheetml.worksheet+xml"/>
  <Override PartName="/xl/chartsheets/sheet17.xml" ContentType="application/vnd.openxmlformats-officedocument.spreadsheetml.chart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chartsheets/sheet22.xml" ContentType="application/vnd.openxmlformats-officedocument.spreadsheetml.chartsheet+xml"/>
  <Override PartName="/xl/worksheets/sheet35.xml" ContentType="application/vnd.openxmlformats-officedocument.spreadsheetml.worksheet+xml"/>
  <Override PartName="/xl/chartsheets/sheet23.xml" ContentType="application/vnd.openxmlformats-officedocument.spreadsheetml.chartsheet+xml"/>
  <Override PartName="/xl/chartsheets/sheet24.xml" ContentType="application/vnd.openxmlformats-officedocument.spreadsheetml.chart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chartsheets/sheet25.xml" ContentType="application/vnd.openxmlformats-officedocument.spreadsheetml.chartsheet+xml"/>
  <Override PartName="/xl/chartsheets/sheet26.xml" ContentType="application/vnd.openxmlformats-officedocument.spreadsheetml.chart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chartsheets/sheet27.xml" ContentType="application/vnd.openxmlformats-officedocument.spreadsheetml.chartsheet+xml"/>
  <Override PartName="/xl/chartsheets/sheet28.xml" ContentType="application/vnd.openxmlformats-officedocument.spreadsheetml.chartsheet+xml"/>
  <Override PartName="/xl/worksheets/sheet40.xml" ContentType="application/vnd.openxmlformats-officedocument.spreadsheetml.worksheet+xml"/>
  <Override PartName="/xl/chartsheets/sheet29.xml" ContentType="application/vnd.openxmlformats-officedocument.spreadsheetml.chartsheet+xml"/>
  <Override PartName="/xl/chartsheets/sheet30.xml" ContentType="application/vnd.openxmlformats-officedocument.spreadsheetml.chartsheet+xml"/>
  <Override PartName="/xl/chartsheets/sheet31.xml" ContentType="application/vnd.openxmlformats-officedocument.spreadsheetml.chartsheet+xml"/>
  <Override PartName="/xl/chartsheets/sheet32.xml" ContentType="application/vnd.openxmlformats-officedocument.spreadsheetml.chartsheet+xml"/>
  <Override PartName="/xl/chartsheets/sheet33.xml" ContentType="application/vnd.openxmlformats-officedocument.spreadsheetml.chartsheet+xml"/>
  <Override PartName="/xl/chartsheets/sheet34.xml" ContentType="application/vnd.openxmlformats-officedocument.spreadsheetml.chartsheet+xml"/>
  <Override PartName="/xl/worksheets/sheet41.xml" ContentType="application/vnd.openxmlformats-officedocument.spreadsheetml.worksheet+xml"/>
  <Override PartName="/xl/chartsheets/sheet35.xml" ContentType="application/vnd.openxmlformats-officedocument.spreadsheetml.chartsheet+xml"/>
  <Override PartName="/xl/chartsheets/sheet36.xml" ContentType="application/vnd.openxmlformats-officedocument.spreadsheetml.chart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chartsheets/sheet37.xml" ContentType="application/vnd.openxmlformats-officedocument.spreadsheetml.chartsheet+xml"/>
  <Override PartName="/xl/chartsheets/sheet38.xml" ContentType="application/vnd.openxmlformats-officedocument.spreadsheetml.chartsheet+xml"/>
  <Override PartName="/xl/worksheets/sheet44.xml" ContentType="application/vnd.openxmlformats-officedocument.spreadsheetml.worksheet+xml"/>
  <Override PartName="/xl/chartsheets/sheet39.xml" ContentType="application/vnd.openxmlformats-officedocument.spreadsheetml.chartsheet+xml"/>
  <Override PartName="/xl/chartsheets/sheet40.xml" ContentType="application/vnd.openxmlformats-officedocument.spreadsheetml.chartsheet+xml"/>
  <Override PartName="/xl/worksheets/sheet45.xml" ContentType="application/vnd.openxmlformats-officedocument.spreadsheetml.worksheet+xml"/>
  <Override PartName="/xl/chartsheets/sheet41.xml" ContentType="application/vnd.openxmlformats-officedocument.spreadsheetml.chartsheet+xml"/>
  <Override PartName="/xl/chartsheets/sheet42.xml" ContentType="application/vnd.openxmlformats-officedocument.spreadsheetml.chart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chartsheets/sheet43.xml" ContentType="application/vnd.openxmlformats-officedocument.spreadsheetml.chartsheet+xml"/>
  <Override PartName="/xl/chartsheets/sheet44.xml" ContentType="application/vnd.openxmlformats-officedocument.spreadsheetml.chart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chartsheets/sheet45.xml" ContentType="application/vnd.openxmlformats-officedocument.spreadsheetml.chartsheet+xml"/>
  <Override PartName="/xl/chartsheets/sheet46.xml" ContentType="application/vnd.openxmlformats-officedocument.spreadsheetml.chart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chartsheets/sheet47.xml" ContentType="application/vnd.openxmlformats-officedocument.spreadsheetml.chartsheet+xml"/>
  <Override PartName="/xl/chartsheets/sheet48.xml" ContentType="application/vnd.openxmlformats-officedocument.spreadsheetml.chartsheet+xml"/>
  <Override PartName="/xl/chartsheets/sheet49.xml" ContentType="application/vnd.openxmlformats-officedocument.spreadsheetml.chartsheet+xml"/>
  <Override PartName="/xl/chartsheets/sheet50.xml" ContentType="application/vnd.openxmlformats-officedocument.spreadsheetml.chartsheet+xml"/>
  <Override PartName="/xl/chartsheets/sheet51.xml" ContentType="application/vnd.openxmlformats-officedocument.spreadsheetml.chartsheet+xml"/>
  <Override PartName="/xl/chartsheets/sheet52.xml" ContentType="application/vnd.openxmlformats-officedocument.spreadsheetml.chartsheet+xml"/>
  <Override PartName="/xl/chartsheets/sheet53.xml" ContentType="application/vnd.openxmlformats-officedocument.spreadsheetml.chartsheet+xml"/>
  <Override PartName="/xl/chartsheets/sheet54.xml" ContentType="application/vnd.openxmlformats-officedocument.spreadsheetml.chartsheet+xml"/>
  <Override PartName="/xl/chartsheets/sheet55.xml" ContentType="application/vnd.openxmlformats-officedocument.spreadsheetml.chartsheet+xml"/>
  <Override PartName="/xl/chartsheets/sheet56.xml" ContentType="application/vnd.openxmlformats-officedocument.spreadsheetml.chartsheet+xml"/>
  <Override PartName="/xl/chartsheets/sheet57.xml" ContentType="application/vnd.openxmlformats-officedocument.spreadsheetml.chartsheet+xml"/>
  <Override PartName="/xl/chartsheets/sheet58.xml" ContentType="application/vnd.openxmlformats-officedocument.spreadsheetml.chartsheet+xml"/>
  <Override PartName="/xl/chartsheets/sheet59.xml" ContentType="application/vnd.openxmlformats-officedocument.spreadsheetml.chartsheet+xml"/>
  <Override PartName="/xl/chartsheets/sheet60.xml" ContentType="application/vnd.openxmlformats-officedocument.spreadsheetml.chartsheet+xml"/>
  <Override PartName="/xl/chartsheets/sheet61.xml" ContentType="application/vnd.openxmlformats-officedocument.spreadsheetml.chartsheet+xml"/>
  <Override PartName="/xl/chartsheets/sheet62.xml" ContentType="application/vnd.openxmlformats-officedocument.spreadsheetml.chartsheet+xml"/>
  <Override PartName="/xl/chartsheets/sheet63.xml" ContentType="application/vnd.openxmlformats-officedocument.spreadsheetml.chartsheet+xml"/>
  <Override PartName="/xl/chartsheets/sheet64.xml" ContentType="application/vnd.openxmlformats-officedocument.spreadsheetml.chartsheet+xml"/>
  <Override PartName="/xl/chartsheets/sheet65.xml" ContentType="application/vnd.openxmlformats-officedocument.spreadsheetml.chartsheet+xml"/>
  <Override PartName="/xl/chartsheets/sheet66.xml" ContentType="application/vnd.openxmlformats-officedocument.spreadsheetml.chart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chartsheets/sheet67.xml" ContentType="application/vnd.openxmlformats-officedocument.spreadsheetml.chartsheet+xml"/>
  <Override PartName="/xl/chartsheets/sheet68.xml" ContentType="application/vnd.openxmlformats-officedocument.spreadsheetml.chartsheet+xml"/>
  <Override PartName="/xl/chartsheets/sheet69.xml" ContentType="application/vnd.openxmlformats-officedocument.spreadsheetml.chartsheet+xml"/>
  <Override PartName="/xl/chartsheets/sheet70.xml" ContentType="application/vnd.openxmlformats-officedocument.spreadsheetml.chart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chartsheets/sheet71.xml" ContentType="application/vnd.openxmlformats-officedocument.spreadsheetml.chartsheet+xml"/>
  <Override PartName="/xl/chartsheets/sheet72.xml" ContentType="application/vnd.openxmlformats-officedocument.spreadsheetml.chartsheet+xml"/>
  <Override PartName="/xl/worksheets/sheet62.xml" ContentType="application/vnd.openxmlformats-officedocument.spreadsheetml.worksheet+xml"/>
  <Override PartName="/xl/chartsheets/sheet73.xml" ContentType="application/vnd.openxmlformats-officedocument.spreadsheetml.chartsheet+xml"/>
  <Override PartName="/xl/chartsheets/sheet74.xml" ContentType="application/vnd.openxmlformats-officedocument.spreadsheetml.chartsheet+xml"/>
  <Override PartName="/xl/worksheets/sheet63.xml" ContentType="application/vnd.openxmlformats-officedocument.spreadsheetml.worksheet+xml"/>
  <Override PartName="/xl/chartsheets/sheet75.xml" ContentType="application/vnd.openxmlformats-officedocument.spreadsheetml.chartsheet+xml"/>
  <Override PartName="/xl/chartsheets/sheet76.xml" ContentType="application/vnd.openxmlformats-officedocument.spreadsheetml.chartsheet+xml"/>
  <Override PartName="/xl/worksheets/sheet64.xml" ContentType="application/vnd.openxmlformats-officedocument.spreadsheetml.worksheet+xml"/>
  <Override PartName="/xl/chartsheets/sheet77.xml" ContentType="application/vnd.openxmlformats-officedocument.spreadsheetml.chartsheet+xml"/>
  <Override PartName="/xl/chartsheets/sheet78.xml" ContentType="application/vnd.openxmlformats-officedocument.spreadsheetml.chartsheet+xml"/>
  <Override PartName="/xl/chartsheets/sheet79.xml" ContentType="application/vnd.openxmlformats-officedocument.spreadsheetml.chartsheet+xml"/>
  <Override PartName="/xl/chartsheets/sheet80.xml" ContentType="application/vnd.openxmlformats-officedocument.spreadsheetml.chart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chartsheets/sheet81.xml" ContentType="application/vnd.openxmlformats-officedocument.spreadsheetml.chartsheet+xml"/>
  <Override PartName="/xl/chartsheets/sheet82.xml" ContentType="application/vnd.openxmlformats-officedocument.spreadsheetml.chartsheet+xml"/>
  <Override PartName="/xl/worksheets/sheet68.xml" ContentType="application/vnd.openxmlformats-officedocument.spreadsheetml.worksheet+xml"/>
  <Override PartName="/xl/chartsheets/sheet83.xml" ContentType="application/vnd.openxmlformats-officedocument.spreadsheetml.chartsheet+xml"/>
  <Override PartName="/xl/chartsheets/sheet84.xml" ContentType="application/vnd.openxmlformats-officedocument.spreadsheetml.chartsheet+xml"/>
  <Override PartName="/xl/worksheets/sheet69.xml" ContentType="application/vnd.openxmlformats-officedocument.spreadsheetml.worksheet+xml"/>
  <Override PartName="/xl/chartsheets/sheet85.xml" ContentType="application/vnd.openxmlformats-officedocument.spreadsheetml.chartsheet+xml"/>
  <Override PartName="/xl/chartsheets/sheet86.xml" ContentType="application/vnd.openxmlformats-officedocument.spreadsheetml.chartsheet+xml"/>
  <Override PartName="/xl/worksheets/sheet70.xml" ContentType="application/vnd.openxmlformats-officedocument.spreadsheetml.worksheet+xml"/>
  <Override PartName="/xl/chartsheets/sheet87.xml" ContentType="application/vnd.openxmlformats-officedocument.spreadsheetml.chartsheet+xml"/>
  <Override PartName="/xl/chartsheets/sheet88.xml" ContentType="application/vnd.openxmlformats-officedocument.spreadsheetml.chartsheet+xml"/>
  <Override PartName="/xl/chartsheets/sheet89.xml" ContentType="application/vnd.openxmlformats-officedocument.spreadsheetml.chartsheet+xml"/>
  <Override PartName="/xl/chartsheets/sheet90.xml" ContentType="application/vnd.openxmlformats-officedocument.spreadsheetml.chart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chartsheets/sheet91.xml" ContentType="application/vnd.openxmlformats-officedocument.spreadsheetml.chartsheet+xml"/>
  <Override PartName="/xl/chartsheets/sheet92.xml" ContentType="application/vnd.openxmlformats-officedocument.spreadsheetml.chart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chartsheets/sheet93.xml" ContentType="application/vnd.openxmlformats-officedocument.spreadsheetml.chartsheet+xml"/>
  <Override PartName="/xl/chartsheets/sheet94.xml" ContentType="application/vnd.openxmlformats-officedocument.spreadsheetml.chart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chartsheets/sheet95.xml" ContentType="application/vnd.openxmlformats-officedocument.spreadsheetml.chartsheet+xml"/>
  <Override PartName="/xl/chartsheets/sheet96.xml" ContentType="application/vnd.openxmlformats-officedocument.spreadsheetml.chartsheet+xml"/>
  <Override PartName="/xl/worksheets/sheet78.xml" ContentType="application/vnd.openxmlformats-officedocument.spreadsheetml.worksheet+xml"/>
  <Override PartName="/xl/chartsheets/sheet97.xml" ContentType="application/vnd.openxmlformats-officedocument.spreadsheetml.chartsheet+xml"/>
  <Override PartName="/xl/chartsheets/sheet98.xml" ContentType="application/vnd.openxmlformats-officedocument.spreadsheetml.chartsheet+xml"/>
  <Override PartName="/xl/worksheets/sheet79.xml" ContentType="application/vnd.openxmlformats-officedocument.spreadsheetml.worksheet+xml"/>
  <Override PartName="/xl/chartsheets/sheet99.xml" ContentType="application/vnd.openxmlformats-officedocument.spreadsheetml.chartsheet+xml"/>
  <Override PartName="/xl/chartsheets/sheet100.xml" ContentType="application/vnd.openxmlformats-officedocument.spreadsheetml.chartsheet+xml"/>
  <Override PartName="/xl/worksheets/sheet80.xml" ContentType="application/vnd.openxmlformats-officedocument.spreadsheetml.worksheet+xml"/>
  <Override PartName="/xl/chartsheets/sheet101.xml" ContentType="application/vnd.openxmlformats-officedocument.spreadsheetml.chartsheet+xml"/>
  <Override PartName="/xl/chartsheets/sheet102.xml" ContentType="application/vnd.openxmlformats-officedocument.spreadsheetml.chartsheet+xml"/>
  <Override PartName="/xl/worksheets/sheet81.xml" ContentType="application/vnd.openxmlformats-officedocument.spreadsheetml.worksheet+xml"/>
  <Override PartName="/xl/chartsheets/sheet103.xml" ContentType="application/vnd.openxmlformats-officedocument.spreadsheetml.chartsheet+xml"/>
  <Override PartName="/xl/chartsheets/sheet104.xml" ContentType="application/vnd.openxmlformats-officedocument.spreadsheetml.chartsheet+xml"/>
  <Override PartName="/xl/worksheets/sheet82.xml" ContentType="application/vnd.openxmlformats-officedocument.spreadsheetml.worksheet+xml"/>
  <Override PartName="/xl/chartsheets/sheet105.xml" ContentType="application/vnd.openxmlformats-officedocument.spreadsheetml.chartsheet+xml"/>
  <Override PartName="/xl/chartsheets/sheet106.xml" ContentType="application/vnd.openxmlformats-officedocument.spreadsheetml.chartsheet+xml"/>
  <Override PartName="/xl/worksheets/sheet83.xml" ContentType="application/vnd.openxmlformats-officedocument.spreadsheetml.worksheet+xml"/>
  <Override PartName="/xl/chartsheets/sheet107.xml" ContentType="application/vnd.openxmlformats-officedocument.spreadsheetml.chartsheet+xml"/>
  <Override PartName="/xl/chartsheets/sheet108.xml" ContentType="application/vnd.openxmlformats-officedocument.spreadsheetml.chartsheet+xml"/>
  <Override PartName="/xl/worksheets/sheet84.xml" ContentType="application/vnd.openxmlformats-officedocument.spreadsheetml.worksheet+xml"/>
  <Override PartName="/xl/chartsheets/sheet109.xml" ContentType="application/vnd.openxmlformats-officedocument.spreadsheetml.chartsheet+xml"/>
  <Override PartName="/xl/chartsheets/sheet110.xml" ContentType="application/vnd.openxmlformats-officedocument.spreadsheetml.chart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chartsheets/sheet111.xml" ContentType="application/vnd.openxmlformats-officedocument.spreadsheetml.chartsheet+xml"/>
  <Override PartName="/xl/chartsheets/sheet112.xml" ContentType="application/vnd.openxmlformats-officedocument.spreadsheetml.chartsheet+xml"/>
  <Override PartName="/xl/worksheets/sheet89.xml" ContentType="application/vnd.openxmlformats-officedocument.spreadsheetml.worksheet+xml"/>
  <Override PartName="/xl/chartsheets/sheet113.xml" ContentType="application/vnd.openxmlformats-officedocument.spreadsheetml.chartsheet+xml"/>
  <Override PartName="/xl/chartsheets/sheet114.xml" ContentType="application/vnd.openxmlformats-officedocument.spreadsheetml.chartsheet+xml"/>
  <Override PartName="/xl/worksheets/sheet90.xml" ContentType="application/vnd.openxmlformats-officedocument.spreadsheetml.worksheet+xml"/>
  <Override PartName="/xl/chartsheets/sheet115.xml" ContentType="application/vnd.openxmlformats-officedocument.spreadsheetml.chartsheet+xml"/>
  <Override PartName="/xl/chartsheets/sheet116.xml" ContentType="application/vnd.openxmlformats-officedocument.spreadsheetml.chartsheet+xml"/>
  <Override PartName="/xl/worksheets/sheet91.xml" ContentType="application/vnd.openxmlformats-officedocument.spreadsheetml.worksheet+xml"/>
  <Override PartName="/xl/chartsheets/sheet117.xml" ContentType="application/vnd.openxmlformats-officedocument.spreadsheetml.chartsheet+xml"/>
  <Override PartName="/xl/chartsheets/sheet118.xml" ContentType="application/vnd.openxmlformats-officedocument.spreadsheetml.chartsheet+xml"/>
  <Override PartName="/xl/worksheets/sheet92.xml" ContentType="application/vnd.openxmlformats-officedocument.spreadsheetml.worksheet+xml"/>
  <Override PartName="/xl/chartsheets/sheet119.xml" ContentType="application/vnd.openxmlformats-officedocument.spreadsheetml.chartsheet+xml"/>
  <Override PartName="/xl/chartsheets/sheet120.xml" ContentType="application/vnd.openxmlformats-officedocument.spreadsheetml.chartsheet+xml"/>
  <Override PartName="/xl/worksheets/sheet93.xml" ContentType="application/vnd.openxmlformats-officedocument.spreadsheetml.worksheet+xml"/>
  <Override PartName="/xl/chartsheets/sheet121.xml" ContentType="application/vnd.openxmlformats-officedocument.spreadsheetml.chartsheet+xml"/>
  <Override PartName="/xl/chartsheets/sheet122.xml" ContentType="application/vnd.openxmlformats-officedocument.spreadsheetml.chartsheet+xml"/>
  <Override PartName="/xl/worksheets/sheet94.xml" ContentType="application/vnd.openxmlformats-officedocument.spreadsheetml.worksheet+xml"/>
  <Override PartName="/xl/chartsheets/sheet123.xml" ContentType="application/vnd.openxmlformats-officedocument.spreadsheetml.chartsheet+xml"/>
  <Override PartName="/xl/chartsheets/sheet124.xml" ContentType="application/vnd.openxmlformats-officedocument.spreadsheetml.chart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chartsheets/sheet125.xml" ContentType="application/vnd.openxmlformats-officedocument.spreadsheetml.chartsheet+xml"/>
  <Override PartName="/xl/chartsheets/sheet126.xml" ContentType="application/vnd.openxmlformats-officedocument.spreadsheetml.chartsheet+xml"/>
  <Override PartName="/xl/worksheets/sheet99.xml" ContentType="application/vnd.openxmlformats-officedocument.spreadsheetml.worksheet+xml"/>
  <Override PartName="/xl/chartsheets/sheet127.xml" ContentType="application/vnd.openxmlformats-officedocument.spreadsheetml.chartsheet+xml"/>
  <Override PartName="/xl/chartsheets/sheet128.xml" ContentType="application/vnd.openxmlformats-officedocument.spreadsheetml.chartsheet+xml"/>
  <Override PartName="/xl/worksheets/sheet100.xml" ContentType="application/vnd.openxmlformats-officedocument.spreadsheetml.worksheet+xml"/>
  <Override PartName="/xl/chartsheets/sheet129.xml" ContentType="application/vnd.openxmlformats-officedocument.spreadsheetml.chartsheet+xml"/>
  <Override PartName="/xl/chartsheets/sheet130.xml" ContentType="application/vnd.openxmlformats-officedocument.spreadsheetml.chartsheet+xml"/>
  <Override PartName="/xl/worksheets/sheet101.xml" ContentType="application/vnd.openxmlformats-officedocument.spreadsheetml.worksheet+xml"/>
  <Override PartName="/xl/chartsheets/sheet131.xml" ContentType="application/vnd.openxmlformats-officedocument.spreadsheetml.chartsheet+xml"/>
  <Override PartName="/xl/chartsheets/sheet132.xml" ContentType="application/vnd.openxmlformats-officedocument.spreadsheetml.chartsheet+xml"/>
  <Override PartName="/xl/worksheets/sheet102.xml" ContentType="application/vnd.openxmlformats-officedocument.spreadsheetml.worksheet+xml"/>
  <Override PartName="/xl/chartsheets/sheet133.xml" ContentType="application/vnd.openxmlformats-officedocument.spreadsheetml.chartsheet+xml"/>
  <Override PartName="/xl/chartsheets/sheet134.xml" ContentType="application/vnd.openxmlformats-officedocument.spreadsheetml.chartsheet+xml"/>
  <Override PartName="/xl/worksheets/sheet103.xml" ContentType="application/vnd.openxmlformats-officedocument.spreadsheetml.worksheet+xml"/>
  <Override PartName="/xl/chartsheets/sheet135.xml" ContentType="application/vnd.openxmlformats-officedocument.spreadsheetml.chartsheet+xml"/>
  <Override PartName="/xl/chartsheets/sheet136.xml" ContentType="application/vnd.openxmlformats-officedocument.spreadsheetml.chartsheet+xml"/>
  <Override PartName="/xl/worksheets/sheet104.xml" ContentType="application/vnd.openxmlformats-officedocument.spreadsheetml.worksheet+xml"/>
  <Override PartName="/xl/chartsheets/sheet137.xml" ContentType="application/vnd.openxmlformats-officedocument.spreadsheetml.chartsheet+xml"/>
  <Override PartName="/xl/chartsheets/sheet138.xml" ContentType="application/vnd.openxmlformats-officedocument.spreadsheetml.chart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chartsheets/sheet139.xml" ContentType="application/vnd.openxmlformats-officedocument.spreadsheetml.chartsheet+xml"/>
  <Override PartName="/xl/chartsheets/sheet140.xml" ContentType="application/vnd.openxmlformats-officedocument.spreadsheetml.chartsheet+xml"/>
  <Override PartName="/xl/worksheets/sheet109.xml" ContentType="application/vnd.openxmlformats-officedocument.spreadsheetml.worksheet+xml"/>
  <Override PartName="/xl/chartsheets/sheet141.xml" ContentType="application/vnd.openxmlformats-officedocument.spreadsheetml.chartsheet+xml"/>
  <Override PartName="/xl/chartsheets/sheet142.xml" ContentType="application/vnd.openxmlformats-officedocument.spreadsheetml.chartsheet+xml"/>
  <Override PartName="/xl/worksheets/sheet110.xml" ContentType="application/vnd.openxmlformats-officedocument.spreadsheetml.worksheet+xml"/>
  <Override PartName="/xl/chartsheets/sheet143.xml" ContentType="application/vnd.openxmlformats-officedocument.spreadsheetml.chartsheet+xml"/>
  <Override PartName="/xl/chartsheets/sheet144.xml" ContentType="application/vnd.openxmlformats-officedocument.spreadsheetml.chartsheet+xml"/>
  <Override PartName="/xl/worksheets/sheet111.xml" ContentType="application/vnd.openxmlformats-officedocument.spreadsheetml.worksheet+xml"/>
  <Override PartName="/xl/chartsheets/sheet145.xml" ContentType="application/vnd.openxmlformats-officedocument.spreadsheetml.chartsheet+xml"/>
  <Override PartName="/xl/chartsheets/sheet146.xml" ContentType="application/vnd.openxmlformats-officedocument.spreadsheetml.chartsheet+xml"/>
  <Override PartName="/xl/worksheets/sheet112.xml" ContentType="application/vnd.openxmlformats-officedocument.spreadsheetml.worksheet+xml"/>
  <Override PartName="/xl/chartsheets/sheet147.xml" ContentType="application/vnd.openxmlformats-officedocument.spreadsheetml.chartsheet+xml"/>
  <Override PartName="/xl/chartsheets/sheet148.xml" ContentType="application/vnd.openxmlformats-officedocument.spreadsheetml.chartsheet+xml"/>
  <Override PartName="/xl/worksheets/sheet113.xml" ContentType="application/vnd.openxmlformats-officedocument.spreadsheetml.worksheet+xml"/>
  <Override PartName="/xl/chartsheets/sheet149.xml" ContentType="application/vnd.openxmlformats-officedocument.spreadsheetml.chartsheet+xml"/>
  <Override PartName="/xl/chartsheets/sheet150.xml" ContentType="application/vnd.openxmlformats-officedocument.spreadsheetml.chartsheet+xml"/>
  <Override PartName="/xl/worksheets/sheet114.xml" ContentType="application/vnd.openxmlformats-officedocument.spreadsheetml.worksheet+xml"/>
  <Override PartName="/xl/chartsheets/sheet151.xml" ContentType="application/vnd.openxmlformats-officedocument.spreadsheetml.chartsheet+xml"/>
  <Override PartName="/xl/chartsheets/sheet152.xml" ContentType="application/vnd.openxmlformats-officedocument.spreadsheetml.chart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48.xml" ContentType="application/vnd.openxmlformats-officedocument.drawingml.chart+xml"/>
  <Override PartName="/xl/drawings/drawing50.xml" ContentType="application/vnd.openxmlformats-officedocument.drawingml.chartshapes+xml"/>
  <Override PartName="/xl/drawings/drawing51.xml" ContentType="application/vnd.openxmlformats-officedocument.drawing+xml"/>
  <Override PartName="/xl/charts/chart49.xml" ContentType="application/vnd.openxmlformats-officedocument.drawingml.chart+xml"/>
  <Override PartName="/xl/drawings/drawing52.xml" ContentType="application/vnd.openxmlformats-officedocument.drawingml.chartshapes+xml"/>
  <Override PartName="/xl/drawings/drawing53.xml" ContentType="application/vnd.openxmlformats-officedocument.drawing+xml"/>
  <Override PartName="/xl/charts/chart50.xml" ContentType="application/vnd.openxmlformats-officedocument.drawingml.chart+xml"/>
  <Override PartName="/xl/drawings/drawing54.xml" ContentType="application/vnd.openxmlformats-officedocument.drawingml.chartshapes+xml"/>
  <Override PartName="/xl/drawings/drawing55.xml" ContentType="application/vnd.openxmlformats-officedocument.drawing+xml"/>
  <Override PartName="/xl/charts/chart51.xml" ContentType="application/vnd.openxmlformats-officedocument.drawingml.chart+xml"/>
  <Override PartName="/xl/drawings/drawing56.xml" ContentType="application/vnd.openxmlformats-officedocument.drawingml.chartshapes+xml"/>
  <Override PartName="/xl/drawings/drawing57.xml" ContentType="application/vnd.openxmlformats-officedocument.drawing+xml"/>
  <Override PartName="/xl/charts/chart52.xml" ContentType="application/vnd.openxmlformats-officedocument.drawingml.chart+xml"/>
  <Override PartName="/xl/drawings/drawing58.xml" ContentType="application/vnd.openxmlformats-officedocument.drawingml.chartshapes+xml"/>
  <Override PartName="/xl/drawings/drawing59.xml" ContentType="application/vnd.openxmlformats-officedocument.drawing+xml"/>
  <Override PartName="/xl/charts/chart53.xml" ContentType="application/vnd.openxmlformats-officedocument.drawingml.chart+xml"/>
  <Override PartName="/xl/drawings/drawing60.xml" ContentType="application/vnd.openxmlformats-officedocument.drawingml.chartshapes+xml"/>
  <Override PartName="/xl/drawings/drawing61.xml" ContentType="application/vnd.openxmlformats-officedocument.drawing+xml"/>
  <Override PartName="/xl/charts/chart54.xml" ContentType="application/vnd.openxmlformats-officedocument.drawingml.chart+xml"/>
  <Override PartName="/xl/drawings/drawing62.xml" ContentType="application/vnd.openxmlformats-officedocument.drawingml.chartshapes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drawings/drawing64.xml" ContentType="application/vnd.openxmlformats-officedocument.drawingml.chartshapes+xml"/>
  <Override PartName="/xl/drawings/drawing65.xml" ContentType="application/vnd.openxmlformats-officedocument.drawing+xml"/>
  <Override PartName="/xl/charts/chart56.xml" ContentType="application/vnd.openxmlformats-officedocument.drawingml.chart+xml"/>
  <Override PartName="/xl/drawings/drawing66.xml" ContentType="application/vnd.openxmlformats-officedocument.drawingml.chartshapes+xml"/>
  <Override PartName="/xl/drawings/drawing67.xml" ContentType="application/vnd.openxmlformats-officedocument.drawing+xml"/>
  <Override PartName="/xl/charts/chart57.xml" ContentType="application/vnd.openxmlformats-officedocument.drawingml.chart+xml"/>
  <Override PartName="/xl/drawings/drawing68.xml" ContentType="application/vnd.openxmlformats-officedocument.drawing+xml"/>
  <Override PartName="/xl/charts/chart58.xml" ContentType="application/vnd.openxmlformats-officedocument.drawingml.chart+xml"/>
  <Override PartName="/xl/drawings/drawing69.xml" ContentType="application/vnd.openxmlformats-officedocument.drawing+xml"/>
  <Override PartName="/xl/charts/chart59.xml" ContentType="application/vnd.openxmlformats-officedocument.drawingml.chart+xml"/>
  <Override PartName="/xl/drawings/drawing70.xml" ContentType="application/vnd.openxmlformats-officedocument.drawing+xml"/>
  <Override PartName="/xl/charts/chart60.xml" ContentType="application/vnd.openxmlformats-officedocument.drawingml.chart+xml"/>
  <Override PartName="/xl/drawings/drawing71.xml" ContentType="application/vnd.openxmlformats-officedocument.drawing+xml"/>
  <Override PartName="/xl/charts/chart61.xml" ContentType="application/vnd.openxmlformats-officedocument.drawingml.chart+xml"/>
  <Override PartName="/xl/drawings/drawing72.xml" ContentType="application/vnd.openxmlformats-officedocument.drawing+xml"/>
  <Override PartName="/xl/charts/chart62.xml" ContentType="application/vnd.openxmlformats-officedocument.drawingml.chart+xml"/>
  <Override PartName="/xl/drawings/drawing73.xml" ContentType="application/vnd.openxmlformats-officedocument.drawing+xml"/>
  <Override PartName="/xl/charts/chart63.xml" ContentType="application/vnd.openxmlformats-officedocument.drawingml.chart+xml"/>
  <Override PartName="/xl/drawings/drawing74.xml" ContentType="application/vnd.openxmlformats-officedocument.drawingml.chartshapes+xml"/>
  <Override PartName="/xl/drawings/drawing75.xml" ContentType="application/vnd.openxmlformats-officedocument.drawing+xml"/>
  <Override PartName="/xl/charts/chart64.xml" ContentType="application/vnd.openxmlformats-officedocument.drawingml.chart+xml"/>
  <Override PartName="/xl/drawings/drawing76.xml" ContentType="application/vnd.openxmlformats-officedocument.drawingml.chartshapes+xml"/>
  <Override PartName="/xl/drawings/drawing77.xml" ContentType="application/vnd.openxmlformats-officedocument.drawing+xml"/>
  <Override PartName="/xl/charts/chart65.xml" ContentType="application/vnd.openxmlformats-officedocument.drawingml.chart+xml"/>
  <Override PartName="/xl/drawings/drawing78.xml" ContentType="application/vnd.openxmlformats-officedocument.drawing+xml"/>
  <Override PartName="/xl/charts/chart66.xml" ContentType="application/vnd.openxmlformats-officedocument.drawingml.chart+xml"/>
  <Override PartName="/xl/drawings/drawing79.xml" ContentType="application/vnd.openxmlformats-officedocument.drawing+xml"/>
  <Override PartName="/xl/charts/chart67.xml" ContentType="application/vnd.openxmlformats-officedocument.drawingml.chart+xml"/>
  <Override PartName="/xl/drawings/drawing80.xml" ContentType="application/vnd.openxmlformats-officedocument.drawing+xml"/>
  <Override PartName="/xl/charts/chart68.xml" ContentType="application/vnd.openxmlformats-officedocument.drawingml.chart+xml"/>
  <Override PartName="/xl/drawings/drawing81.xml" ContentType="application/vnd.openxmlformats-officedocument.drawing+xml"/>
  <Override PartName="/xl/charts/chart69.xml" ContentType="application/vnd.openxmlformats-officedocument.drawingml.chart+xml"/>
  <Override PartName="/xl/drawings/drawing82.xml" ContentType="application/vnd.openxmlformats-officedocument.drawing+xml"/>
  <Override PartName="/xl/charts/chart70.xml" ContentType="application/vnd.openxmlformats-officedocument.drawingml.chart+xml"/>
  <Override PartName="/xl/drawings/drawing83.xml" ContentType="application/vnd.openxmlformats-officedocument.drawing+xml"/>
  <Override PartName="/xl/charts/chart71.xml" ContentType="application/vnd.openxmlformats-officedocument.drawingml.chart+xml"/>
  <Override PartName="/xl/drawings/drawing84.xml" ContentType="application/vnd.openxmlformats-officedocument.drawing+xml"/>
  <Override PartName="/xl/charts/chart72.xml" ContentType="application/vnd.openxmlformats-officedocument.drawingml.chart+xml"/>
  <Override PartName="/xl/drawings/drawing85.xml" ContentType="application/vnd.openxmlformats-officedocument.drawing+xml"/>
  <Override PartName="/xl/charts/chart73.xml" ContentType="application/vnd.openxmlformats-officedocument.drawingml.chart+xml"/>
  <Override PartName="/xl/drawings/drawing86.xml" ContentType="application/vnd.openxmlformats-officedocument.drawing+xml"/>
  <Override PartName="/xl/charts/chart74.xml" ContentType="application/vnd.openxmlformats-officedocument.drawingml.chart+xml"/>
  <Override PartName="/xl/drawings/drawing87.xml" ContentType="application/vnd.openxmlformats-officedocument.drawing+xml"/>
  <Override PartName="/xl/charts/chart75.xml" ContentType="application/vnd.openxmlformats-officedocument.drawingml.chart+xml"/>
  <Override PartName="/xl/drawings/drawing88.xml" ContentType="application/vnd.openxmlformats-officedocument.drawingml.chartshapes+xml"/>
  <Override PartName="/xl/drawings/drawing89.xml" ContentType="application/vnd.openxmlformats-officedocument.drawing+xml"/>
  <Override PartName="/xl/charts/chart76.xml" ContentType="application/vnd.openxmlformats-officedocument.drawingml.chart+xml"/>
  <Override PartName="/xl/drawings/drawing90.xml" ContentType="application/vnd.openxmlformats-officedocument.drawingml.chartshapes+xml"/>
  <Override PartName="/xl/drawings/drawing91.xml" ContentType="application/vnd.openxmlformats-officedocument.drawing+xml"/>
  <Override PartName="/xl/charts/chart77.xml" ContentType="application/vnd.openxmlformats-officedocument.drawingml.chart+xml"/>
  <Override PartName="/xl/drawings/drawing92.xml" ContentType="application/vnd.openxmlformats-officedocument.drawing+xml"/>
  <Override PartName="/xl/charts/chart78.xml" ContentType="application/vnd.openxmlformats-officedocument.drawingml.chart+xml"/>
  <Override PartName="/xl/drawings/drawing93.xml" ContentType="application/vnd.openxmlformats-officedocument.drawing+xml"/>
  <Override PartName="/xl/charts/chart79.xml" ContentType="application/vnd.openxmlformats-officedocument.drawingml.chart+xml"/>
  <Override PartName="/xl/drawings/drawing94.xml" ContentType="application/vnd.openxmlformats-officedocument.drawing+xml"/>
  <Override PartName="/xl/charts/chart80.xml" ContentType="application/vnd.openxmlformats-officedocument.drawingml.chart+xml"/>
  <Override PartName="/xl/drawings/drawing95.xml" ContentType="application/vnd.openxmlformats-officedocument.drawing+xml"/>
  <Override PartName="/xl/charts/chart81.xml" ContentType="application/vnd.openxmlformats-officedocument.drawingml.chart+xml"/>
  <Override PartName="/xl/drawings/drawing96.xml" ContentType="application/vnd.openxmlformats-officedocument.drawing+xml"/>
  <Override PartName="/xl/charts/chart82.xml" ContentType="application/vnd.openxmlformats-officedocument.drawingml.chart+xml"/>
  <Override PartName="/xl/drawings/drawing97.xml" ContentType="application/vnd.openxmlformats-officedocument.drawing+xml"/>
  <Override PartName="/xl/charts/chart83.xml" ContentType="application/vnd.openxmlformats-officedocument.drawingml.chart+xml"/>
  <Override PartName="/xl/drawings/drawing98.xml" ContentType="application/vnd.openxmlformats-officedocument.drawing+xml"/>
  <Override PartName="/xl/charts/chart84.xml" ContentType="application/vnd.openxmlformats-officedocument.drawingml.chart+xml"/>
  <Override PartName="/xl/drawings/drawing99.xml" ContentType="application/vnd.openxmlformats-officedocument.drawing+xml"/>
  <Override PartName="/xl/charts/chart85.xml" ContentType="application/vnd.openxmlformats-officedocument.drawingml.chart+xml"/>
  <Override PartName="/xl/drawings/drawing100.xml" ContentType="application/vnd.openxmlformats-officedocument.drawingml.chartshapes+xml"/>
  <Override PartName="/xl/drawings/drawing101.xml" ContentType="application/vnd.openxmlformats-officedocument.drawing+xml"/>
  <Override PartName="/xl/charts/chart86.xml" ContentType="application/vnd.openxmlformats-officedocument.drawingml.chart+xml"/>
  <Override PartName="/xl/drawings/drawing102.xml" ContentType="application/vnd.openxmlformats-officedocument.drawingml.chartshapes+xml"/>
  <Override PartName="/xl/drawings/drawing103.xml" ContentType="application/vnd.openxmlformats-officedocument.drawing+xml"/>
  <Override PartName="/xl/charts/chart87.xml" ContentType="application/vnd.openxmlformats-officedocument.drawingml.chart+xml"/>
  <Override PartName="/xl/drawings/drawing104.xml" ContentType="application/vnd.openxmlformats-officedocument.drawing+xml"/>
  <Override PartName="/xl/charts/chart88.xml" ContentType="application/vnd.openxmlformats-officedocument.drawingml.chart+xml"/>
  <Override PartName="/xl/drawings/drawing105.xml" ContentType="application/vnd.openxmlformats-officedocument.drawing+xml"/>
  <Override PartName="/xl/charts/chart89.xml" ContentType="application/vnd.openxmlformats-officedocument.drawingml.chart+xml"/>
  <Override PartName="/xl/drawings/drawing106.xml" ContentType="application/vnd.openxmlformats-officedocument.drawing+xml"/>
  <Override PartName="/xl/charts/chart90.xml" ContentType="application/vnd.openxmlformats-officedocument.drawingml.chart+xml"/>
  <Override PartName="/xl/drawings/drawing107.xml" ContentType="application/vnd.openxmlformats-officedocument.drawing+xml"/>
  <Override PartName="/xl/charts/chart91.xml" ContentType="application/vnd.openxmlformats-officedocument.drawingml.chart+xml"/>
  <Override PartName="/xl/drawings/drawing108.xml" ContentType="application/vnd.openxmlformats-officedocument.drawing+xml"/>
  <Override PartName="/xl/charts/chart92.xml" ContentType="application/vnd.openxmlformats-officedocument.drawingml.chart+xml"/>
  <Override PartName="/xl/drawings/drawing109.xml" ContentType="application/vnd.openxmlformats-officedocument.drawing+xml"/>
  <Override PartName="/xl/charts/chart93.xml" ContentType="application/vnd.openxmlformats-officedocument.drawingml.chart+xml"/>
  <Override PartName="/xl/drawings/drawing110.xml" ContentType="application/vnd.openxmlformats-officedocument.drawing+xml"/>
  <Override PartName="/xl/charts/chart94.xml" ContentType="application/vnd.openxmlformats-officedocument.drawingml.chart+xml"/>
  <Override PartName="/xl/drawings/drawing111.xml" ContentType="application/vnd.openxmlformats-officedocument.drawing+xml"/>
  <Override PartName="/xl/charts/chart95.xml" ContentType="application/vnd.openxmlformats-officedocument.drawingml.chart+xml"/>
  <Override PartName="/xl/drawings/drawing112.xml" ContentType="application/vnd.openxmlformats-officedocument.drawingml.chartshapes+xml"/>
  <Override PartName="/xl/drawings/drawing113.xml" ContentType="application/vnd.openxmlformats-officedocument.drawing+xml"/>
  <Override PartName="/xl/charts/chart96.xml" ContentType="application/vnd.openxmlformats-officedocument.drawingml.chart+xml"/>
  <Override PartName="/xl/drawings/drawing114.xml" ContentType="application/vnd.openxmlformats-officedocument.drawingml.chartshapes+xml"/>
  <Override PartName="/xl/drawings/drawing115.xml" ContentType="application/vnd.openxmlformats-officedocument.drawing+xml"/>
  <Override PartName="/xl/charts/chart97.xml" ContentType="application/vnd.openxmlformats-officedocument.drawingml.chart+xml"/>
  <Override PartName="/xl/drawings/drawing116.xml" ContentType="application/vnd.openxmlformats-officedocument.drawing+xml"/>
  <Override PartName="/xl/charts/chart98.xml" ContentType="application/vnd.openxmlformats-officedocument.drawingml.chart+xml"/>
  <Override PartName="/xl/drawings/drawing117.xml" ContentType="application/vnd.openxmlformats-officedocument.drawing+xml"/>
  <Override PartName="/xl/charts/chart99.xml" ContentType="application/vnd.openxmlformats-officedocument.drawingml.chart+xml"/>
  <Override PartName="/xl/drawings/drawing118.xml" ContentType="application/vnd.openxmlformats-officedocument.drawing+xml"/>
  <Override PartName="/xl/charts/chart100.xml" ContentType="application/vnd.openxmlformats-officedocument.drawingml.chart+xml"/>
  <Override PartName="/xl/drawings/drawing119.xml" ContentType="application/vnd.openxmlformats-officedocument.drawing+xml"/>
  <Override PartName="/xl/charts/chart101.xml" ContentType="application/vnd.openxmlformats-officedocument.drawingml.chart+xml"/>
  <Override PartName="/xl/drawings/drawing120.xml" ContentType="application/vnd.openxmlformats-officedocument.drawing+xml"/>
  <Override PartName="/xl/charts/chart102.xml" ContentType="application/vnd.openxmlformats-officedocument.drawingml.chart+xml"/>
  <Override PartName="/xl/drawings/drawing121.xml" ContentType="application/vnd.openxmlformats-officedocument.drawing+xml"/>
  <Override PartName="/xl/charts/chart103.xml" ContentType="application/vnd.openxmlformats-officedocument.drawingml.chart+xml"/>
  <Override PartName="/xl/drawings/drawing122.xml" ContentType="application/vnd.openxmlformats-officedocument.drawing+xml"/>
  <Override PartName="/xl/charts/chart104.xml" ContentType="application/vnd.openxmlformats-officedocument.drawingml.chart+xml"/>
  <Override PartName="/xl/drawings/drawing123.xml" ContentType="application/vnd.openxmlformats-officedocument.drawing+xml"/>
  <Override PartName="/xl/charts/chart105.xml" ContentType="application/vnd.openxmlformats-officedocument.drawingml.chart+xml"/>
  <Override PartName="/xl/drawings/drawing124.xml" ContentType="application/vnd.openxmlformats-officedocument.drawing+xml"/>
  <Override PartName="/xl/charts/chart106.xml" ContentType="application/vnd.openxmlformats-officedocument.drawingml.chart+xml"/>
  <Override PartName="/xl/drawings/drawing125.xml" ContentType="application/vnd.openxmlformats-officedocument.drawing+xml"/>
  <Override PartName="/xl/charts/chart107.xml" ContentType="application/vnd.openxmlformats-officedocument.drawingml.chart+xml"/>
  <Override PartName="/xl/drawings/drawing126.xml" ContentType="application/vnd.openxmlformats-officedocument.drawing+xml"/>
  <Override PartName="/xl/charts/chart108.xml" ContentType="application/vnd.openxmlformats-officedocument.drawingml.chart+xml"/>
  <Override PartName="/xl/drawings/drawing127.xml" ContentType="application/vnd.openxmlformats-officedocument.drawing+xml"/>
  <Override PartName="/xl/charts/chart109.xml" ContentType="application/vnd.openxmlformats-officedocument.drawingml.chart+xml"/>
  <Override PartName="/xl/drawings/drawing128.xml" ContentType="application/vnd.openxmlformats-officedocument.drawing+xml"/>
  <Override PartName="/xl/charts/chart110.xml" ContentType="application/vnd.openxmlformats-officedocument.drawingml.chart+xml"/>
  <Override PartName="/xl/drawings/drawing129.xml" ContentType="application/vnd.openxmlformats-officedocument.drawing+xml"/>
  <Override PartName="/xl/charts/chart111.xml" ContentType="application/vnd.openxmlformats-officedocument.drawingml.chart+xml"/>
  <Override PartName="/xl/drawings/drawing130.xml" ContentType="application/vnd.openxmlformats-officedocument.drawing+xml"/>
  <Override PartName="/xl/charts/chart112.xml" ContentType="application/vnd.openxmlformats-officedocument.drawingml.chart+xml"/>
  <Override PartName="/xl/drawings/drawing131.xml" ContentType="application/vnd.openxmlformats-officedocument.drawing+xml"/>
  <Override PartName="/xl/charts/chart113.xml" ContentType="application/vnd.openxmlformats-officedocument.drawingml.chart+xml"/>
  <Override PartName="/xl/drawings/drawing132.xml" ContentType="application/vnd.openxmlformats-officedocument.drawing+xml"/>
  <Override PartName="/xl/charts/chart114.xml" ContentType="application/vnd.openxmlformats-officedocument.drawingml.chart+xml"/>
  <Override PartName="/xl/drawings/drawing133.xml" ContentType="application/vnd.openxmlformats-officedocument.drawing+xml"/>
  <Override PartName="/xl/charts/chart115.xml" ContentType="application/vnd.openxmlformats-officedocument.drawingml.chart+xml"/>
  <Override PartName="/xl/drawings/drawing134.xml" ContentType="application/vnd.openxmlformats-officedocument.drawing+xml"/>
  <Override PartName="/xl/charts/chart116.xml" ContentType="application/vnd.openxmlformats-officedocument.drawingml.chart+xml"/>
  <Override PartName="/xl/drawings/drawing135.xml" ContentType="application/vnd.openxmlformats-officedocument.drawing+xml"/>
  <Override PartName="/xl/charts/chart117.xml" ContentType="application/vnd.openxmlformats-officedocument.drawingml.chart+xml"/>
  <Override PartName="/xl/drawings/drawing136.xml" ContentType="application/vnd.openxmlformats-officedocument.drawing+xml"/>
  <Override PartName="/xl/charts/chart118.xml" ContentType="application/vnd.openxmlformats-officedocument.drawingml.chart+xml"/>
  <Override PartName="/xl/drawings/drawing137.xml" ContentType="application/vnd.openxmlformats-officedocument.drawing+xml"/>
  <Override PartName="/xl/charts/chart119.xml" ContentType="application/vnd.openxmlformats-officedocument.drawingml.chart+xml"/>
  <Override PartName="/xl/drawings/drawing138.xml" ContentType="application/vnd.openxmlformats-officedocument.drawing+xml"/>
  <Override PartName="/xl/charts/chart120.xml" ContentType="application/vnd.openxmlformats-officedocument.drawingml.chart+xml"/>
  <Override PartName="/xl/drawings/drawing139.xml" ContentType="application/vnd.openxmlformats-officedocument.drawing+xml"/>
  <Override PartName="/xl/charts/chart121.xml" ContentType="application/vnd.openxmlformats-officedocument.drawingml.chart+xml"/>
  <Override PartName="/xl/drawings/drawing140.xml" ContentType="application/vnd.openxmlformats-officedocument.drawing+xml"/>
  <Override PartName="/xl/charts/chart122.xml" ContentType="application/vnd.openxmlformats-officedocument.drawingml.chart+xml"/>
  <Override PartName="/xl/drawings/drawing141.xml" ContentType="application/vnd.openxmlformats-officedocument.drawing+xml"/>
  <Override PartName="/xl/charts/chart123.xml" ContentType="application/vnd.openxmlformats-officedocument.drawingml.chart+xml"/>
  <Override PartName="/xl/drawings/drawing142.xml" ContentType="application/vnd.openxmlformats-officedocument.drawing+xml"/>
  <Override PartName="/xl/charts/chart124.xml" ContentType="application/vnd.openxmlformats-officedocument.drawingml.chart+xml"/>
  <Override PartName="/xl/drawings/drawing143.xml" ContentType="application/vnd.openxmlformats-officedocument.drawing+xml"/>
  <Override PartName="/xl/charts/chart125.xml" ContentType="application/vnd.openxmlformats-officedocument.drawingml.chart+xml"/>
  <Override PartName="/xl/drawings/drawing144.xml" ContentType="application/vnd.openxmlformats-officedocument.drawing+xml"/>
  <Override PartName="/xl/charts/chart126.xml" ContentType="application/vnd.openxmlformats-officedocument.drawingml.chart+xml"/>
  <Override PartName="/xl/drawings/drawing145.xml" ContentType="application/vnd.openxmlformats-officedocument.drawing+xml"/>
  <Override PartName="/xl/charts/chart127.xml" ContentType="application/vnd.openxmlformats-officedocument.drawingml.chart+xml"/>
  <Override PartName="/xl/drawings/drawing146.xml" ContentType="application/vnd.openxmlformats-officedocument.drawing+xml"/>
  <Override PartName="/xl/charts/chart128.xml" ContentType="application/vnd.openxmlformats-officedocument.drawingml.chart+xml"/>
  <Override PartName="/xl/drawings/drawing147.xml" ContentType="application/vnd.openxmlformats-officedocument.drawing+xml"/>
  <Override PartName="/xl/charts/chart129.xml" ContentType="application/vnd.openxmlformats-officedocument.drawingml.chart+xml"/>
  <Override PartName="/xl/drawings/drawing148.xml" ContentType="application/vnd.openxmlformats-officedocument.drawing+xml"/>
  <Override PartName="/xl/charts/chart130.xml" ContentType="application/vnd.openxmlformats-officedocument.drawingml.chart+xml"/>
  <Override PartName="/xl/drawings/drawing149.xml" ContentType="application/vnd.openxmlformats-officedocument.drawing+xml"/>
  <Override PartName="/xl/charts/chart131.xml" ContentType="application/vnd.openxmlformats-officedocument.drawingml.chart+xml"/>
  <Override PartName="/xl/drawings/drawing150.xml" ContentType="application/vnd.openxmlformats-officedocument.drawing+xml"/>
  <Override PartName="/xl/charts/chart132.xml" ContentType="application/vnd.openxmlformats-officedocument.drawingml.chart+xml"/>
  <Override PartName="/xl/drawings/drawing151.xml" ContentType="application/vnd.openxmlformats-officedocument.drawing+xml"/>
  <Override PartName="/xl/charts/chart133.xml" ContentType="application/vnd.openxmlformats-officedocument.drawingml.chart+xml"/>
  <Override PartName="/xl/drawings/drawing152.xml" ContentType="application/vnd.openxmlformats-officedocument.drawing+xml"/>
  <Override PartName="/xl/charts/chart134.xml" ContentType="application/vnd.openxmlformats-officedocument.drawingml.chart+xml"/>
  <Override PartName="/xl/drawings/drawing153.xml" ContentType="application/vnd.openxmlformats-officedocument.drawing+xml"/>
  <Override PartName="/xl/charts/chart135.xml" ContentType="application/vnd.openxmlformats-officedocument.drawingml.chart+xml"/>
  <Override PartName="/xl/drawings/drawing154.xml" ContentType="application/vnd.openxmlformats-officedocument.drawing+xml"/>
  <Override PartName="/xl/charts/chart136.xml" ContentType="application/vnd.openxmlformats-officedocument.drawingml.chart+xml"/>
  <Override PartName="/xl/drawings/drawing155.xml" ContentType="application/vnd.openxmlformats-officedocument.drawing+xml"/>
  <Override PartName="/xl/charts/chart137.xml" ContentType="application/vnd.openxmlformats-officedocument.drawingml.chart+xml"/>
  <Override PartName="/xl/drawings/drawing156.xml" ContentType="application/vnd.openxmlformats-officedocument.drawing+xml"/>
  <Override PartName="/xl/charts/chart138.xml" ContentType="application/vnd.openxmlformats-officedocument.drawingml.chart+xml"/>
  <Override PartName="/xl/drawings/drawing157.xml" ContentType="application/vnd.openxmlformats-officedocument.drawing+xml"/>
  <Override PartName="/xl/charts/chart139.xml" ContentType="application/vnd.openxmlformats-officedocument.drawingml.chart+xml"/>
  <Override PartName="/xl/drawings/drawing158.xml" ContentType="application/vnd.openxmlformats-officedocument.drawing+xml"/>
  <Override PartName="/xl/charts/chart140.xml" ContentType="application/vnd.openxmlformats-officedocument.drawingml.chart+xml"/>
  <Override PartName="/xl/drawings/drawing159.xml" ContentType="application/vnd.openxmlformats-officedocument.drawing+xml"/>
  <Override PartName="/xl/charts/chart141.xml" ContentType="application/vnd.openxmlformats-officedocument.drawingml.chart+xml"/>
  <Override PartName="/xl/drawings/drawing160.xml" ContentType="application/vnd.openxmlformats-officedocument.drawing+xml"/>
  <Override PartName="/xl/charts/chart142.xml" ContentType="application/vnd.openxmlformats-officedocument.drawingml.chart+xml"/>
  <Override PartName="/xl/drawings/drawing161.xml" ContentType="application/vnd.openxmlformats-officedocument.drawing+xml"/>
  <Override PartName="/xl/charts/chart143.xml" ContentType="application/vnd.openxmlformats-officedocument.drawingml.chart+xml"/>
  <Override PartName="/xl/drawings/drawing162.xml" ContentType="application/vnd.openxmlformats-officedocument.drawing+xml"/>
  <Override PartName="/xl/charts/chart144.xml" ContentType="application/vnd.openxmlformats-officedocument.drawingml.chart+xml"/>
  <Override PartName="/xl/drawings/drawing163.xml" ContentType="application/vnd.openxmlformats-officedocument.drawing+xml"/>
  <Override PartName="/xl/charts/chart145.xml" ContentType="application/vnd.openxmlformats-officedocument.drawingml.chart+xml"/>
  <Override PartName="/xl/drawings/drawing164.xml" ContentType="application/vnd.openxmlformats-officedocument.drawing+xml"/>
  <Override PartName="/xl/charts/chart146.xml" ContentType="application/vnd.openxmlformats-officedocument.drawingml.chart+xml"/>
  <Override PartName="/xl/drawings/drawing165.xml" ContentType="application/vnd.openxmlformats-officedocument.drawing+xml"/>
  <Override PartName="/xl/charts/chart147.xml" ContentType="application/vnd.openxmlformats-officedocument.drawingml.chart+xml"/>
  <Override PartName="/xl/drawings/drawing166.xml" ContentType="application/vnd.openxmlformats-officedocument.drawing+xml"/>
  <Override PartName="/xl/charts/chart148.xml" ContentType="application/vnd.openxmlformats-officedocument.drawingml.chart+xml"/>
  <Override PartName="/xl/drawings/drawing167.xml" ContentType="application/vnd.openxmlformats-officedocument.drawing+xml"/>
  <Override PartName="/xl/charts/chart149.xml" ContentType="application/vnd.openxmlformats-officedocument.drawingml.chart+xml"/>
  <Override PartName="/xl/drawings/drawing168.xml" ContentType="application/vnd.openxmlformats-officedocument.drawing+xml"/>
  <Override PartName="/xl/charts/chart150.xml" ContentType="application/vnd.openxmlformats-officedocument.drawingml.chart+xml"/>
  <Override PartName="/xl/drawings/drawing169.xml" ContentType="application/vnd.openxmlformats-officedocument.drawing+xml"/>
  <Override PartName="/xl/charts/chart151.xml" ContentType="application/vnd.openxmlformats-officedocument.drawingml.chart+xml"/>
  <Override PartName="/xl/drawings/drawing170.xml" ContentType="application/vnd.openxmlformats-officedocument.drawing+xml"/>
  <Override PartName="/xl/charts/chart1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fileSharing readOnlyRecommended="1"/>
  <workbookPr codeName="ThisWorkbook" defaultThemeVersion="124226"/>
  <bookViews>
    <workbookView xWindow="10110" yWindow="-15" windowWidth="10155" windowHeight="7995" tabRatio="886" firstSheet="20" activeTab="22"/>
  </bookViews>
  <sheets>
    <sheet name="Section 2 data" sheetId="202" state="hidden" r:id="rId1"/>
    <sheet name="Section 3 data" sheetId="239" state="hidden" r:id="rId2"/>
    <sheet name="Section 4 data" sheetId="201" state="hidden" r:id="rId3"/>
    <sheet name="Section 5 data" sheetId="240" state="hidden" r:id="rId4"/>
    <sheet name="Section 6 data" sheetId="241" state="hidden" r:id="rId5"/>
    <sheet name="Section 8 data" sheetId="242" state="hidden" r:id="rId6"/>
    <sheet name="Section 9 chart data" sheetId="171" state="hidden" r:id="rId7"/>
    <sheet name="Section 10 chart data" sheetId="173" state="hidden" r:id="rId8"/>
    <sheet name="Section 11 chart data" sheetId="174" state="hidden" r:id="rId9"/>
    <sheet name="Section 12 data" sheetId="229" state="hidden" r:id="rId10"/>
    <sheet name="Section 13 data" sheetId="227" state="hidden" r:id="rId11"/>
    <sheet name="Section 14 data" sheetId="225" state="hidden" r:id="rId12"/>
    <sheet name="Section 15 data" sheetId="211" state="hidden" r:id="rId13"/>
    <sheet name="Square data" sheetId="243" state="hidden" r:id="rId14"/>
    <sheet name="Management data" sheetId="332" state="hidden" r:id="rId15"/>
    <sheet name="Thinning data" sheetId="333" state="hidden" r:id="rId16"/>
    <sheet name="Harvesting data" sheetId="194" state="hidden" r:id="rId17"/>
    <sheet name="Road distance data" sheetId="196" state="hidden" r:id="rId18"/>
    <sheet name="Road data" sheetId="198" state="hidden" r:id="rId19"/>
    <sheet name="Yield class data" sheetId="244" state="hidden" r:id="rId20"/>
    <sheet name="Key findings" sheetId="456" r:id="rId21"/>
    <sheet name="Table 0" sheetId="53" state="hidden" r:id="rId22"/>
    <sheet name="Index" sheetId="1" r:id="rId23"/>
    <sheet name="Section 1" sheetId="203" r:id="rId24"/>
    <sheet name="Figure 1" sheetId="237" r:id="rId25"/>
    <sheet name="Figure 1 report" sheetId="457" r:id="rId26"/>
    <sheet name="Table 1" sheetId="2" r:id="rId27"/>
    <sheet name="Figure 2" sheetId="231" r:id="rId28"/>
    <sheet name="Figure 2 report" sheetId="334" r:id="rId29"/>
    <sheet name="Table 2" sheetId="3" r:id="rId30"/>
    <sheet name="Figure 3" sheetId="232" r:id="rId31"/>
    <sheet name="Figure 3 report" sheetId="335" r:id="rId32"/>
    <sheet name="Table 3" sheetId="4" r:id="rId33"/>
    <sheet name="Figure 4" sheetId="233" r:id="rId34"/>
    <sheet name="Figure 4 report" sheetId="336" r:id="rId35"/>
    <sheet name="Table 4" sheetId="5" r:id="rId36"/>
    <sheet name="Figure 5" sheetId="234" r:id="rId37"/>
    <sheet name="Figure 5 report" sheetId="337" r:id="rId38"/>
    <sheet name="Table 5" sheetId="6" r:id="rId39"/>
    <sheet name="Table 6" sheetId="7" r:id="rId40"/>
    <sheet name="Figure 6" sheetId="235" r:id="rId41"/>
    <sheet name="Figure 6 report" sheetId="338" r:id="rId42"/>
    <sheet name="Table 7" sheetId="8" r:id="rId43"/>
    <sheet name="Figure 7" sheetId="236" r:id="rId44"/>
    <sheet name="Figure 7 report" sheetId="339" r:id="rId45"/>
    <sheet name="Table 8" sheetId="9" r:id="rId46"/>
    <sheet name="Section 2" sheetId="156" r:id="rId47"/>
    <sheet name="Figure 8" sheetId="69" r:id="rId48"/>
    <sheet name="Figure 8 report" sheetId="344" r:id="rId49"/>
    <sheet name="Table 9" sheetId="10" r:id="rId50"/>
    <sheet name="Figure 9" sheetId="67" r:id="rId51"/>
    <sheet name="Figure 9 report" sheetId="345" r:id="rId52"/>
    <sheet name="Figure 10" sheetId="68" r:id="rId53"/>
    <sheet name="Figure 10 report" sheetId="346" r:id="rId54"/>
    <sheet name="Figure 11" sheetId="70" r:id="rId55"/>
    <sheet name="Figure 11 report" sheetId="347" r:id="rId56"/>
    <sheet name="Table 10" sheetId="11" r:id="rId57"/>
    <sheet name="Figure 12" sheetId="72" r:id="rId58"/>
    <sheet name="Figure 12 report" sheetId="348" r:id="rId59"/>
    <sheet name="Table 11" sheetId="12" r:id="rId60"/>
    <sheet name="Table 12" sheetId="13" r:id="rId61"/>
    <sheet name="Figure 13" sheetId="238" r:id="rId62"/>
    <sheet name="Figure 13 report" sheetId="349" r:id="rId63"/>
    <sheet name="Table 13" sheetId="14" r:id="rId64"/>
    <sheet name="Section 3" sheetId="157" r:id="rId65"/>
    <sheet name="Figure 14" sheetId="73" r:id="rId66"/>
    <sheet name="Figure 14 report" sheetId="357" r:id="rId67"/>
    <sheet name="Table 14" sheetId="15" r:id="rId68"/>
    <sheet name="Figure 15" sheetId="74" r:id="rId69"/>
    <sheet name="Figure 15 report" sheetId="358" r:id="rId70"/>
    <sheet name="Figure 16" sheetId="75" r:id="rId71"/>
    <sheet name="Figure 16 report" sheetId="359" r:id="rId72"/>
    <sheet name="Figure 17" sheetId="76" r:id="rId73"/>
    <sheet name="Figure 17 report" sheetId="360" r:id="rId74"/>
    <sheet name="Table 15" sheetId="16" r:id="rId75"/>
    <sheet name="Figure 18" sheetId="78" r:id="rId76"/>
    <sheet name="Figure 18 report" sheetId="361" r:id="rId77"/>
    <sheet name="Table 16" sheetId="17" r:id="rId78"/>
    <sheet name="Section 4" sheetId="158" r:id="rId79"/>
    <sheet name="Figure 19" sheetId="80" r:id="rId80"/>
    <sheet name="Figure 19 report" sheetId="365" r:id="rId81"/>
    <sheet name="Table 17" sheetId="18" r:id="rId82"/>
    <sheet name="Figure 20" sheetId="83" r:id="rId83"/>
    <sheet name="Figure 20 report" sheetId="366" r:id="rId84"/>
    <sheet name="Table 18" sheetId="19" r:id="rId85"/>
    <sheet name="Figure 21" sheetId="85" r:id="rId86"/>
    <sheet name="Figure 21 report" sheetId="367" r:id="rId87"/>
    <sheet name="Table 19" sheetId="20" r:id="rId88"/>
    <sheet name="Section 5" sheetId="159" r:id="rId89"/>
    <sheet name="Figure 22" sheetId="87" r:id="rId90"/>
    <sheet name="Figure 22 report" sheetId="371" r:id="rId91"/>
    <sheet name="Table 20" sheetId="21" r:id="rId92"/>
    <sheet name="Section 6" sheetId="160" r:id="rId93"/>
    <sheet name="Figure 23" sheetId="88" r:id="rId94"/>
    <sheet name="Figure 23 report" sheetId="376" r:id="rId95"/>
    <sheet name="Table 21" sheetId="22" r:id="rId96"/>
    <sheet name="Section 7" sheetId="161" r:id="rId97"/>
    <sheet name="Table 22" sheetId="23" r:id="rId98"/>
    <sheet name="Figure 24" sheetId="188" r:id="rId99"/>
    <sheet name="Figure 24 report" sheetId="381" r:id="rId100"/>
    <sheet name="Figure 25" sheetId="189" r:id="rId101"/>
    <sheet name="Figure 25 report" sheetId="382" r:id="rId102"/>
    <sheet name="Figure 26" sheetId="190" r:id="rId103"/>
    <sheet name="Figure 26 report" sheetId="383" r:id="rId104"/>
    <sheet name="Figure 27" sheetId="191" r:id="rId105"/>
    <sheet name="Figure 27 report" sheetId="384" r:id="rId106"/>
    <sheet name="Figure 28" sheetId="193" r:id="rId107"/>
    <sheet name="Figure 28 report" sheetId="385" r:id="rId108"/>
    <sheet name="Figure 29" sheetId="195" r:id="rId109"/>
    <sheet name="Figure 29 report" sheetId="386" r:id="rId110"/>
    <sheet name="Figure 30" sheetId="197" r:id="rId111"/>
    <sheet name="Figure 30 report" sheetId="387" r:id="rId112"/>
    <sheet name="Figure 31" sheetId="199" r:id="rId113"/>
    <sheet name="Figure 31 report" sheetId="388" r:id="rId114"/>
    <sheet name="Figure 32" sheetId="200" r:id="rId115"/>
    <sheet name="Figure 32 report" sheetId="389" r:id="rId116"/>
    <sheet name="Figure 33" sheetId="109" r:id="rId117"/>
    <sheet name="Figure 33 report" sheetId="390" r:id="rId118"/>
    <sheet name="Table 23" sheetId="108" r:id="rId119"/>
    <sheet name="Section 8" sheetId="162" r:id="rId120"/>
    <sheet name="Table 24" sheetId="24" r:id="rId121"/>
    <sheet name="Table 25" sheetId="163" r:id="rId122"/>
    <sheet name="Section 9" sheetId="164" r:id="rId123"/>
    <sheet name="Figure 34" sheetId="89" r:id="rId124"/>
    <sheet name="Figure 34 report" sheetId="394" r:id="rId125"/>
    <sheet name="Figure 35" sheetId="185" r:id="rId126"/>
    <sheet name="Figure 35 report" sheetId="395" r:id="rId127"/>
    <sheet name="Table 26" sheetId="30" r:id="rId128"/>
    <sheet name="Table 27" sheetId="25" r:id="rId129"/>
    <sheet name="Table 28" sheetId="26" r:id="rId130"/>
    <sheet name="Table 29" sheetId="27" r:id="rId131"/>
    <sheet name="Figure 36" sheetId="90" r:id="rId132"/>
    <sheet name="Figure 36 report" sheetId="396" r:id="rId133"/>
    <sheet name="Table 30" sheetId="28" r:id="rId134"/>
    <sheet name="Figure 37" sheetId="91" r:id="rId135"/>
    <sheet name="Figure 37 report" sheetId="397" r:id="rId136"/>
    <sheet name="Table 31" sheetId="29" r:id="rId137"/>
    <sheet name="Figure 38" sheetId="172" r:id="rId138"/>
    <sheet name="Figure 38 for report" sheetId="398" r:id="rId139"/>
    <sheet name="Section 10" sheetId="165" r:id="rId140"/>
    <sheet name="Figure 39" sheetId="175" r:id="rId141"/>
    <sheet name="Figure 39 report" sheetId="402" r:id="rId142"/>
    <sheet name="Figure 40" sheetId="184" r:id="rId143"/>
    <sheet name="Figure 40 report" sheetId="403" r:id="rId144"/>
    <sheet name="Table 32" sheetId="36" r:id="rId145"/>
    <sheet name="Table 33" sheetId="37" r:id="rId146"/>
    <sheet name="Table 34" sheetId="32" r:id="rId147"/>
    <sheet name="Figure 41" sheetId="176" r:id="rId148"/>
    <sheet name="Figure 41 report" sheetId="404" r:id="rId149"/>
    <sheet name="Table 35" sheetId="39" r:id="rId150"/>
    <sheet name="Figure 42" sheetId="177" r:id="rId151"/>
    <sheet name="Figure 42 report" sheetId="405" r:id="rId152"/>
    <sheet name="Table 36" sheetId="41" r:id="rId153"/>
    <sheet name="Figure 43" sheetId="178" r:id="rId154"/>
    <sheet name="Figure 43 report" sheetId="406" r:id="rId155"/>
    <sheet name="Section 11" sheetId="166" r:id="rId156"/>
    <sheet name="Figure 44" sheetId="179" r:id="rId157"/>
    <sheet name="Figure 44 report" sheetId="410" r:id="rId158"/>
    <sheet name="Figure 45" sheetId="183" r:id="rId159"/>
    <sheet name="Figure 45 report" sheetId="411" r:id="rId160"/>
    <sheet name="Table 37" sheetId="31" r:id="rId161"/>
    <sheet name="Table 38" sheetId="33" r:id="rId162"/>
    <sheet name="Table 39" sheetId="38" r:id="rId163"/>
    <sheet name="Figure 46" sheetId="180" r:id="rId164"/>
    <sheet name="Figure 46 report" sheetId="412" r:id="rId165"/>
    <sheet name="Table 40" sheetId="34" r:id="rId166"/>
    <sheet name="Table 41" sheetId="40" r:id="rId167"/>
    <sheet name="Figure 47" sheetId="181" r:id="rId168"/>
    <sheet name="Figure 47 report" sheetId="413" r:id="rId169"/>
    <sheet name="Table 42" sheetId="35" r:id="rId170"/>
    <sheet name="Table 43" sheetId="42" r:id="rId171"/>
    <sheet name="Figure 48" sheetId="182" r:id="rId172"/>
    <sheet name="Figure 48 report" sheetId="414" r:id="rId173"/>
    <sheet name="Section 12" sheetId="94" r:id="rId174"/>
    <sheet name="Figure 49" sheetId="95" r:id="rId175"/>
    <sheet name="Figure 49 report" sheetId="415" r:id="rId176"/>
    <sheet name="Table 44" sheetId="43" r:id="rId177"/>
    <sheet name="Figure 50" sheetId="97" r:id="rId178"/>
    <sheet name="Figure 50 report" sheetId="417" r:id="rId179"/>
    <sheet name="Table 45" sheetId="44" r:id="rId180"/>
    <sheet name="Figure 51" sheetId="98" r:id="rId181"/>
    <sheet name="Figure 51 report" sheetId="418" r:id="rId182"/>
    <sheet name="Table 46" sheetId="45" r:id="rId183"/>
    <sheet name="Figure 52" sheetId="99" r:id="rId184"/>
    <sheet name="Figure 52 report" sheetId="419" r:id="rId185"/>
    <sheet name="Table 47" sheetId="46" r:id="rId186"/>
    <sheet name="Figure 53" sheetId="100" r:id="rId187"/>
    <sheet name="Figure 53 report" sheetId="420" r:id="rId188"/>
    <sheet name="Table 48" sheetId="47" r:id="rId189"/>
    <sheet name="Figure 54" sheetId="101" r:id="rId190"/>
    <sheet name="Figure 54 report" sheetId="421" r:id="rId191"/>
    <sheet name="Table 49" sheetId="48" r:id="rId192"/>
    <sheet name="Figure 55" sheetId="230" r:id="rId193"/>
    <sheet name="Figure 55 report" sheetId="422" r:id="rId194"/>
    <sheet name="Table 50" sheetId="102" r:id="rId195"/>
    <sheet name="Table 51" sheetId="103" r:id="rId196"/>
    <sheet name="Table 52" sheetId="104" r:id="rId197"/>
    <sheet name="Section 13" sheetId="110" r:id="rId198"/>
    <sheet name="Figure 56" sheetId="118" r:id="rId199"/>
    <sheet name="Figure 56 report" sheetId="429" r:id="rId200"/>
    <sheet name="Table 53" sheetId="111" r:id="rId201"/>
    <sheet name="Figure 57" sheetId="119" r:id="rId202"/>
    <sheet name="Figure 57 report" sheetId="430" r:id="rId203"/>
    <sheet name="Table 54" sheetId="112" r:id="rId204"/>
    <sheet name="Figure 58" sheetId="120" r:id="rId205"/>
    <sheet name="Figure 58 report" sheetId="431" r:id="rId206"/>
    <sheet name="Table 55" sheetId="113" r:id="rId207"/>
    <sheet name="Figure 59" sheetId="121" r:id="rId208"/>
    <sheet name="Figure 59 report" sheetId="433" r:id="rId209"/>
    <sheet name="Table 56" sheetId="114" r:id="rId210"/>
    <sheet name="Figure 60" sheetId="122" r:id="rId211"/>
    <sheet name="Figure 60 report" sheetId="434" r:id="rId212"/>
    <sheet name="Table 57" sheetId="115" r:id="rId213"/>
    <sheet name="Figure 61" sheetId="123" r:id="rId214"/>
    <sheet name="Figure 61 report" sheetId="435" r:id="rId215"/>
    <sheet name="Table 58" sheetId="116" r:id="rId216"/>
    <sheet name="Figure 62" sheetId="228" r:id="rId217"/>
    <sheet name="Figure 62 report" sheetId="436" r:id="rId218"/>
    <sheet name="Table 59" sheetId="130" r:id="rId219"/>
    <sheet name="Table 60" sheetId="131" r:id="rId220"/>
    <sheet name="Table 61" sheetId="132" r:id="rId221"/>
    <sheet name="Section 14" sheetId="133" r:id="rId222"/>
    <sheet name="Figure 63" sheetId="141" r:id="rId223"/>
    <sheet name="Figure 63 report" sheetId="440" r:id="rId224"/>
    <sheet name="Table 62" sheetId="134" r:id="rId225"/>
    <sheet name="Figure 64" sheetId="142" r:id="rId226"/>
    <sheet name="Figure 64 report" sheetId="441" r:id="rId227"/>
    <sheet name="Table 63" sheetId="135" r:id="rId228"/>
    <sheet name="Figure 65" sheetId="143" r:id="rId229"/>
    <sheet name="Figure 65 report" sheetId="442" r:id="rId230"/>
    <sheet name="Table 64" sheetId="136" r:id="rId231"/>
    <sheet name="Figure 66" sheetId="144" r:id="rId232"/>
    <sheet name="Figure 66  report" sheetId="443" r:id="rId233"/>
    <sheet name="Table 65" sheetId="137" r:id="rId234"/>
    <sheet name="Figure 67" sheetId="145" r:id="rId235"/>
    <sheet name="Figure 67 report" sheetId="444" r:id="rId236"/>
    <sheet name="Table 66" sheetId="138" r:id="rId237"/>
    <sheet name="Figure 68" sheetId="146" r:id="rId238"/>
    <sheet name="Figure 68 report" sheetId="445" r:id="rId239"/>
    <sheet name="Table 67" sheetId="139" r:id="rId240"/>
    <sheet name="Figure 69" sheetId="226" r:id="rId241"/>
    <sheet name="Figure 69 report" sheetId="446" r:id="rId242"/>
    <sheet name="Table 68" sheetId="153" r:id="rId243"/>
    <sheet name="Table 69" sheetId="154" r:id="rId244"/>
    <sheet name="Table 70" sheetId="155" r:id="rId245"/>
    <sheet name="Section 15" sheetId="204" r:id="rId246"/>
    <sheet name="Figure 70" sheetId="212" r:id="rId247"/>
    <sheet name="Figure 70 report" sheetId="450" r:id="rId248"/>
    <sheet name="Table 71" sheetId="205" r:id="rId249"/>
    <sheet name="Figure 71" sheetId="213" r:id="rId250"/>
    <sheet name="Figure 71 report" sheetId="458" r:id="rId251"/>
    <sheet name="Table 72" sheetId="206" r:id="rId252"/>
    <sheet name="Figure 72" sheetId="214" r:id="rId253"/>
    <sheet name="Figure 72 report" sheetId="451" r:id="rId254"/>
    <sheet name="Table 73" sheetId="207" r:id="rId255"/>
    <sheet name="Figure 73" sheetId="215" r:id="rId256"/>
    <sheet name="Figure 73 report" sheetId="452" r:id="rId257"/>
    <sheet name="Table 74" sheetId="208" r:id="rId258"/>
    <sheet name="Figure 74" sheetId="216" r:id="rId259"/>
    <sheet name="Figure 74 report" sheetId="453" r:id="rId260"/>
    <sheet name="Table 75" sheetId="209" r:id="rId261"/>
    <sheet name="Figure 75" sheetId="217" r:id="rId262"/>
    <sheet name="Figure 75 report" sheetId="454" r:id="rId263"/>
    <sheet name="Table 76" sheetId="210" r:id="rId264"/>
    <sheet name="Figure 76" sheetId="221" r:id="rId265"/>
    <sheet name="Figure 76 report" sheetId="455" r:id="rId266"/>
    <sheet name="Table 77" sheetId="222" r:id="rId267"/>
    <sheet name="Table 78" sheetId="223" r:id="rId268"/>
    <sheet name="Table 79" sheetId="224" r:id="rId269"/>
    <sheet name="Sheet1" sheetId="353" r:id="rId270"/>
  </sheets>
  <externalReferences>
    <externalReference r:id="rId271"/>
  </externalReferences>
  <definedNames>
    <definedName name="Table_2_area">'[1]Table 2 Summary'!$G$8:$G$21</definedName>
  </definedNames>
  <calcPr calcId="145621"/>
</workbook>
</file>

<file path=xl/calcChain.xml><?xml version="1.0" encoding="utf-8"?>
<calcChain xmlns="http://schemas.openxmlformats.org/spreadsheetml/2006/main">
  <c r="C12" i="114" l="1"/>
  <c r="E17" i="48"/>
  <c r="D17" i="48"/>
  <c r="F17" i="48" s="1"/>
  <c r="C17" i="48"/>
  <c r="N18" i="456"/>
  <c r="N17" i="456"/>
  <c r="N16" i="456"/>
  <c r="N15" i="456"/>
  <c r="N14" i="456"/>
  <c r="N13" i="456"/>
  <c r="N12" i="456"/>
  <c r="N11" i="456"/>
  <c r="N10" i="456"/>
  <c r="N9" i="456"/>
  <c r="N8" i="456"/>
  <c r="N7" i="456"/>
  <c r="N6" i="456"/>
  <c r="N5" i="456"/>
  <c r="N4" i="456"/>
  <c r="C10" i="456"/>
  <c r="C3" i="456"/>
  <c r="C6" i="456" s="1"/>
  <c r="C9" i="456" l="1"/>
  <c r="C7" i="456"/>
  <c r="C4" i="456"/>
  <c r="C8" i="456"/>
  <c r="C5" i="456"/>
  <c r="D17" i="208" l="1"/>
  <c r="N5" i="229" l="1"/>
  <c r="E81" i="1" l="1"/>
  <c r="E72" i="1"/>
  <c r="E62" i="1"/>
  <c r="E18" i="34" l="1"/>
  <c r="E17" i="34"/>
  <c r="E16" i="34"/>
  <c r="E15" i="34"/>
  <c r="E14" i="34"/>
  <c r="E13" i="34"/>
  <c r="E12" i="34"/>
  <c r="E11" i="34"/>
  <c r="E10" i="34"/>
  <c r="E9" i="34"/>
  <c r="E8" i="34"/>
  <c r="D18" i="34"/>
  <c r="D17" i="34"/>
  <c r="D16" i="34"/>
  <c r="D15" i="34"/>
  <c r="D14" i="34"/>
  <c r="D13" i="34"/>
  <c r="D12" i="34"/>
  <c r="D11" i="34"/>
  <c r="D10" i="34"/>
  <c r="D9" i="34"/>
  <c r="D8" i="34"/>
  <c r="C18" i="34"/>
  <c r="C17" i="34"/>
  <c r="C16" i="34"/>
  <c r="C15" i="34"/>
  <c r="C14" i="34"/>
  <c r="C13" i="34"/>
  <c r="C12" i="34"/>
  <c r="C11" i="34"/>
  <c r="C10" i="34"/>
  <c r="C9" i="34"/>
  <c r="C8" i="34"/>
  <c r="J9" i="224"/>
  <c r="I9" i="224"/>
  <c r="D9" i="224"/>
  <c r="C9" i="224"/>
  <c r="J9" i="155"/>
  <c r="I9" i="155"/>
  <c r="D9" i="155"/>
  <c r="C9" i="155"/>
  <c r="J9" i="132"/>
  <c r="I9" i="132"/>
  <c r="D9" i="132"/>
  <c r="C9" i="132"/>
  <c r="J9" i="104"/>
  <c r="I9" i="104"/>
  <c r="D9" i="104"/>
  <c r="C9" i="104"/>
  <c r="C62" i="1"/>
  <c r="C81" i="1"/>
  <c r="C72" i="1"/>
  <c r="H96" i="202" l="1"/>
  <c r="B3" i="198" l="1"/>
  <c r="B5" i="26"/>
  <c r="H97" i="202" l="1"/>
  <c r="G56" i="198" l="1"/>
  <c r="F56" i="198"/>
  <c r="G55" i="198"/>
  <c r="F55" i="198"/>
  <c r="G54" i="198"/>
  <c r="F54" i="198"/>
  <c r="G53" i="198"/>
  <c r="F53" i="198"/>
  <c r="G52" i="198"/>
  <c r="F52" i="198"/>
  <c r="G51" i="198"/>
  <c r="F51" i="198"/>
  <c r="G50" i="198"/>
  <c r="F50" i="198"/>
  <c r="G48" i="198"/>
  <c r="F48" i="198"/>
  <c r="G47" i="198"/>
  <c r="F47" i="198"/>
  <c r="G46" i="198"/>
  <c r="F46" i="198"/>
  <c r="G45" i="198"/>
  <c r="F45" i="198"/>
  <c r="G44" i="198"/>
  <c r="F44" i="198"/>
  <c r="G43" i="198"/>
  <c r="F43" i="198"/>
  <c r="G42" i="198"/>
  <c r="F42" i="198"/>
  <c r="G40" i="198"/>
  <c r="F40" i="198"/>
  <c r="G39" i="198"/>
  <c r="F39" i="198"/>
  <c r="G38" i="198"/>
  <c r="F38" i="198"/>
  <c r="G37" i="198"/>
  <c r="F37" i="198"/>
  <c r="G36" i="198"/>
  <c r="F36" i="198"/>
  <c r="G35" i="198"/>
  <c r="F35" i="198"/>
  <c r="G34" i="198"/>
  <c r="F34" i="198"/>
  <c r="G32" i="198"/>
  <c r="F32" i="198"/>
  <c r="G31" i="198"/>
  <c r="F31" i="198"/>
  <c r="G30" i="198"/>
  <c r="F30" i="198"/>
  <c r="G29" i="198"/>
  <c r="F29" i="198"/>
  <c r="G28" i="198"/>
  <c r="F28" i="198"/>
  <c r="G27" i="198"/>
  <c r="F27" i="198"/>
  <c r="G26" i="198"/>
  <c r="F26" i="198"/>
  <c r="E23" i="198"/>
  <c r="F23" i="198" s="1"/>
  <c r="D23" i="198"/>
  <c r="F22" i="198"/>
  <c r="E20" i="198"/>
  <c r="F20" i="198" s="1"/>
  <c r="D20" i="198"/>
  <c r="F19" i="198"/>
  <c r="E17" i="198"/>
  <c r="F17" i="198" s="1"/>
  <c r="D17" i="198"/>
  <c r="F16" i="198"/>
  <c r="F14" i="198"/>
  <c r="E14" i="198"/>
  <c r="D14" i="198"/>
  <c r="F13" i="198"/>
  <c r="C80" i="171" l="1"/>
  <c r="D80" i="171"/>
  <c r="E80" i="171"/>
  <c r="F80" i="171"/>
  <c r="G80" i="171"/>
  <c r="H80" i="171"/>
  <c r="I80" i="171"/>
  <c r="J80" i="171"/>
  <c r="K80" i="171"/>
  <c r="L80" i="171"/>
  <c r="M80" i="171"/>
  <c r="C81" i="171"/>
  <c r="D81" i="171"/>
  <c r="E81" i="171"/>
  <c r="F81" i="171"/>
  <c r="G81" i="171"/>
  <c r="H81" i="171"/>
  <c r="I81" i="171"/>
  <c r="J81" i="171"/>
  <c r="K81" i="171"/>
  <c r="L81" i="171"/>
  <c r="M81" i="171"/>
  <c r="C82" i="171"/>
  <c r="D82" i="171"/>
  <c r="E82" i="171"/>
  <c r="F82" i="171"/>
  <c r="G82" i="171"/>
  <c r="H82" i="171"/>
  <c r="I82" i="171"/>
  <c r="J82" i="171"/>
  <c r="K82" i="171"/>
  <c r="L82" i="171"/>
  <c r="M82" i="171"/>
  <c r="C83" i="171"/>
  <c r="D83" i="171"/>
  <c r="E83" i="171"/>
  <c r="F83" i="171"/>
  <c r="G83" i="171"/>
  <c r="H83" i="171"/>
  <c r="I83" i="171"/>
  <c r="J83" i="171"/>
  <c r="K83" i="171"/>
  <c r="L83" i="171"/>
  <c r="M83" i="171"/>
  <c r="C84" i="171"/>
  <c r="D84" i="171"/>
  <c r="E84" i="171"/>
  <c r="F84" i="171"/>
  <c r="G84" i="171"/>
  <c r="H84" i="171"/>
  <c r="I84" i="171"/>
  <c r="J84" i="171"/>
  <c r="K84" i="171"/>
  <c r="L84" i="171"/>
  <c r="M84" i="171"/>
  <c r="C85" i="171"/>
  <c r="D85" i="171"/>
  <c r="E85" i="171"/>
  <c r="F85" i="171"/>
  <c r="G85" i="171"/>
  <c r="H85" i="171"/>
  <c r="I85" i="171"/>
  <c r="J85" i="171"/>
  <c r="K85" i="171"/>
  <c r="L85" i="171"/>
  <c r="M85" i="171"/>
  <c r="C86" i="171"/>
  <c r="D86" i="171"/>
  <c r="E86" i="171"/>
  <c r="F86" i="171"/>
  <c r="G86" i="171"/>
  <c r="H86" i="171"/>
  <c r="I86" i="171"/>
  <c r="J86" i="171"/>
  <c r="K86" i="171"/>
  <c r="L86" i="171"/>
  <c r="M86" i="171"/>
  <c r="C87" i="171"/>
  <c r="D87" i="171"/>
  <c r="E87" i="171"/>
  <c r="F87" i="171"/>
  <c r="G87" i="171"/>
  <c r="H87" i="171"/>
  <c r="I87" i="171"/>
  <c r="J87" i="171"/>
  <c r="K87" i="171"/>
  <c r="L87" i="171"/>
  <c r="M87" i="171"/>
  <c r="C88" i="171"/>
  <c r="D88" i="171"/>
  <c r="E88" i="171"/>
  <c r="F88" i="171"/>
  <c r="G88" i="171"/>
  <c r="H88" i="171"/>
  <c r="I88" i="171"/>
  <c r="J88" i="171"/>
  <c r="K88" i="171"/>
  <c r="L88" i="171"/>
  <c r="M88" i="171"/>
  <c r="C89" i="171"/>
  <c r="D89" i="171"/>
  <c r="E89" i="171"/>
  <c r="F89" i="171"/>
  <c r="G89" i="171"/>
  <c r="H89" i="171"/>
  <c r="I89" i="171"/>
  <c r="J89" i="171"/>
  <c r="K89" i="171"/>
  <c r="L89" i="171"/>
  <c r="M89" i="171"/>
  <c r="C90" i="171"/>
  <c r="D90" i="171"/>
  <c r="E90" i="171"/>
  <c r="F90" i="171"/>
  <c r="G90" i="171"/>
  <c r="H90" i="171"/>
  <c r="I90" i="171"/>
  <c r="J90" i="171"/>
  <c r="K90" i="171"/>
  <c r="L90" i="171"/>
  <c r="M90" i="171"/>
  <c r="C91" i="171"/>
  <c r="D91" i="171"/>
  <c r="E91" i="171"/>
  <c r="F91" i="171"/>
  <c r="G91" i="171"/>
  <c r="H91" i="171"/>
  <c r="I91" i="171"/>
  <c r="J91" i="171"/>
  <c r="K91" i="171"/>
  <c r="L91" i="171"/>
  <c r="M91" i="171"/>
  <c r="E29" i="19" l="1"/>
  <c r="E24" i="16" l="1"/>
  <c r="D24" i="16"/>
  <c r="C24" i="16"/>
  <c r="D17" i="135" l="1"/>
  <c r="C17" i="135"/>
  <c r="D15" i="134"/>
  <c r="C15" i="134"/>
  <c r="E15" i="134"/>
  <c r="E17" i="116"/>
  <c r="D17" i="116"/>
  <c r="C17" i="116"/>
  <c r="E15" i="115"/>
  <c r="D15" i="115"/>
  <c r="C15" i="115"/>
  <c r="E17" i="114"/>
  <c r="D17" i="114"/>
  <c r="C17" i="114"/>
  <c r="E15" i="113"/>
  <c r="D15" i="113"/>
  <c r="C15" i="113"/>
  <c r="E17" i="112"/>
  <c r="D17" i="112"/>
  <c r="C17" i="112"/>
  <c r="E15" i="111"/>
  <c r="D15" i="111"/>
  <c r="C15" i="111"/>
  <c r="E15" i="47" l="1"/>
  <c r="D15" i="47"/>
  <c r="C15" i="47"/>
  <c r="E17" i="46"/>
  <c r="D17" i="46"/>
  <c r="C17" i="46"/>
  <c r="E15" i="45"/>
  <c r="D15" i="45"/>
  <c r="C15" i="45"/>
  <c r="E17" i="44"/>
  <c r="D17" i="44"/>
  <c r="C17" i="44"/>
  <c r="E15" i="43"/>
  <c r="D15" i="43"/>
  <c r="C15" i="43"/>
  <c r="AI20" i="42" l="1"/>
  <c r="AH20" i="42"/>
  <c r="AF20" i="42"/>
  <c r="AE20" i="42"/>
  <c r="AC20" i="42"/>
  <c r="AB20" i="42"/>
  <c r="Z20" i="42"/>
  <c r="Y20" i="42"/>
  <c r="W20" i="42"/>
  <c r="V20" i="42"/>
  <c r="T20" i="42"/>
  <c r="S20" i="42"/>
  <c r="Q20" i="42"/>
  <c r="P20" i="42"/>
  <c r="N20" i="42"/>
  <c r="M20" i="42"/>
  <c r="K20" i="42"/>
  <c r="J20" i="42"/>
  <c r="H20" i="42"/>
  <c r="G20" i="42"/>
  <c r="E20" i="42"/>
  <c r="D20" i="42"/>
  <c r="AI19" i="42"/>
  <c r="AH19" i="42"/>
  <c r="AF19" i="42"/>
  <c r="AE19" i="42"/>
  <c r="AC19" i="42"/>
  <c r="AB19" i="42"/>
  <c r="Z19" i="42"/>
  <c r="Y19" i="42"/>
  <c r="W19" i="42"/>
  <c r="V19" i="42"/>
  <c r="T19" i="42"/>
  <c r="S19" i="42"/>
  <c r="Q19" i="42"/>
  <c r="P19" i="42"/>
  <c r="N19" i="42"/>
  <c r="M19" i="42"/>
  <c r="K19" i="42"/>
  <c r="J19" i="42"/>
  <c r="H19" i="42"/>
  <c r="G19" i="42"/>
  <c r="E19" i="42"/>
  <c r="D19" i="42"/>
  <c r="AI18" i="42"/>
  <c r="AH18" i="42"/>
  <c r="AF18" i="42"/>
  <c r="AE18" i="42"/>
  <c r="AC18" i="42"/>
  <c r="AB18" i="42"/>
  <c r="Z18" i="42"/>
  <c r="Y18" i="42"/>
  <c r="W18" i="42"/>
  <c r="V18" i="42"/>
  <c r="T18" i="42"/>
  <c r="S18" i="42"/>
  <c r="Q18" i="42"/>
  <c r="P18" i="42"/>
  <c r="N18" i="42"/>
  <c r="M18" i="42"/>
  <c r="K18" i="42"/>
  <c r="J18" i="42"/>
  <c r="H18" i="42"/>
  <c r="G18" i="42"/>
  <c r="E18" i="42"/>
  <c r="D18" i="42"/>
  <c r="AI17" i="42"/>
  <c r="AH17" i="42"/>
  <c r="AF17" i="42"/>
  <c r="AE17" i="42"/>
  <c r="AC17" i="42"/>
  <c r="AB17" i="42"/>
  <c r="Z17" i="42"/>
  <c r="Y17" i="42"/>
  <c r="W17" i="42"/>
  <c r="V17" i="42"/>
  <c r="T17" i="42"/>
  <c r="S17" i="42"/>
  <c r="Q17" i="42"/>
  <c r="P17" i="42"/>
  <c r="N17" i="42"/>
  <c r="M17" i="42"/>
  <c r="K17" i="42"/>
  <c r="J17" i="42"/>
  <c r="H17" i="42"/>
  <c r="G17" i="42"/>
  <c r="E17" i="42"/>
  <c r="D17" i="42"/>
  <c r="AI16" i="42"/>
  <c r="AH16" i="42"/>
  <c r="AF16" i="42"/>
  <c r="AE16" i="42"/>
  <c r="AC16" i="42"/>
  <c r="AB16" i="42"/>
  <c r="Z16" i="42"/>
  <c r="Y16" i="42"/>
  <c r="W16" i="42"/>
  <c r="V16" i="42"/>
  <c r="T16" i="42"/>
  <c r="S16" i="42"/>
  <c r="Q16" i="42"/>
  <c r="P16" i="42"/>
  <c r="N16" i="42"/>
  <c r="M16" i="42"/>
  <c r="K16" i="42"/>
  <c r="J16" i="42"/>
  <c r="H16" i="42"/>
  <c r="G16" i="42"/>
  <c r="E16" i="42"/>
  <c r="D16" i="42"/>
  <c r="AI15" i="42"/>
  <c r="AH15" i="42"/>
  <c r="AF15" i="42"/>
  <c r="AE15" i="42"/>
  <c r="AC15" i="42"/>
  <c r="AB15" i="42"/>
  <c r="Z15" i="42"/>
  <c r="Y15" i="42"/>
  <c r="W15" i="42"/>
  <c r="V15" i="42"/>
  <c r="T15" i="42"/>
  <c r="S15" i="42"/>
  <c r="Q15" i="42"/>
  <c r="P15" i="42"/>
  <c r="N15" i="42"/>
  <c r="M15" i="42"/>
  <c r="K15" i="42"/>
  <c r="J15" i="42"/>
  <c r="H15" i="42"/>
  <c r="G15" i="42"/>
  <c r="E15" i="42"/>
  <c r="D15" i="42"/>
  <c r="AI14" i="42"/>
  <c r="AH14" i="42"/>
  <c r="AF14" i="42"/>
  <c r="AE14" i="42"/>
  <c r="AC14" i="42"/>
  <c r="AB14" i="42"/>
  <c r="Z14" i="42"/>
  <c r="Y14" i="42"/>
  <c r="W14" i="42"/>
  <c r="V14" i="42"/>
  <c r="T14" i="42"/>
  <c r="S14" i="42"/>
  <c r="Q14" i="42"/>
  <c r="P14" i="42"/>
  <c r="N14" i="42"/>
  <c r="M14" i="42"/>
  <c r="K14" i="42"/>
  <c r="J14" i="42"/>
  <c r="H14" i="42"/>
  <c r="G14" i="42"/>
  <c r="E14" i="42"/>
  <c r="D14" i="42"/>
  <c r="AI13" i="42"/>
  <c r="AH13" i="42"/>
  <c r="AF13" i="42"/>
  <c r="AE13" i="42"/>
  <c r="AC13" i="42"/>
  <c r="AB13" i="42"/>
  <c r="Z13" i="42"/>
  <c r="Y13" i="42"/>
  <c r="W13" i="42"/>
  <c r="V13" i="42"/>
  <c r="T13" i="42"/>
  <c r="S13" i="42"/>
  <c r="Q13" i="42"/>
  <c r="P13" i="42"/>
  <c r="N13" i="42"/>
  <c r="M13" i="42"/>
  <c r="K13" i="42"/>
  <c r="J13" i="42"/>
  <c r="H13" i="42"/>
  <c r="G13" i="42"/>
  <c r="E13" i="42"/>
  <c r="D13" i="42"/>
  <c r="AI12" i="42"/>
  <c r="AH12" i="42"/>
  <c r="AF12" i="42"/>
  <c r="AE12" i="42"/>
  <c r="AC12" i="42"/>
  <c r="AB12" i="42"/>
  <c r="Z12" i="42"/>
  <c r="Y12" i="42"/>
  <c r="W12" i="42"/>
  <c r="V12" i="42"/>
  <c r="T12" i="42"/>
  <c r="S12" i="42"/>
  <c r="Q12" i="42"/>
  <c r="P12" i="42"/>
  <c r="N12" i="42"/>
  <c r="M12" i="42"/>
  <c r="K12" i="42"/>
  <c r="J12" i="42"/>
  <c r="H12" i="42"/>
  <c r="G12" i="42"/>
  <c r="E12" i="42"/>
  <c r="D12" i="42"/>
  <c r="AI11" i="42"/>
  <c r="AH11" i="42"/>
  <c r="AF11" i="42"/>
  <c r="AE11" i="42"/>
  <c r="AC11" i="42"/>
  <c r="AB11" i="42"/>
  <c r="Z11" i="42"/>
  <c r="Y11" i="42"/>
  <c r="W11" i="42"/>
  <c r="V11" i="42"/>
  <c r="T11" i="42"/>
  <c r="S11" i="42"/>
  <c r="Q11" i="42"/>
  <c r="P11" i="42"/>
  <c r="N11" i="42"/>
  <c r="M11" i="42"/>
  <c r="K11" i="42"/>
  <c r="J11" i="42"/>
  <c r="H11" i="42"/>
  <c r="G11" i="42"/>
  <c r="E11" i="42"/>
  <c r="D11" i="42"/>
  <c r="AI10" i="42"/>
  <c r="AH10" i="42"/>
  <c r="AF10" i="42"/>
  <c r="AE10" i="42"/>
  <c r="AC10" i="42"/>
  <c r="AB10" i="42"/>
  <c r="Z10" i="42"/>
  <c r="Y10" i="42"/>
  <c r="W10" i="42"/>
  <c r="V10" i="42"/>
  <c r="T10" i="42"/>
  <c r="S10" i="42"/>
  <c r="Q10" i="42"/>
  <c r="P10" i="42"/>
  <c r="N10" i="42"/>
  <c r="M10" i="42"/>
  <c r="K10" i="42"/>
  <c r="J10" i="42"/>
  <c r="H10" i="42"/>
  <c r="G10" i="42"/>
  <c r="E10" i="42"/>
  <c r="D10" i="42"/>
  <c r="AI9" i="42"/>
  <c r="AH9" i="42"/>
  <c r="AF9" i="42"/>
  <c r="AE9" i="42"/>
  <c r="AC9" i="42"/>
  <c r="AB9" i="42"/>
  <c r="Z9" i="42"/>
  <c r="Y9" i="42"/>
  <c r="W9" i="42"/>
  <c r="V9" i="42"/>
  <c r="T9" i="42"/>
  <c r="S9" i="42"/>
  <c r="Q9" i="42"/>
  <c r="P9" i="42"/>
  <c r="N9" i="42"/>
  <c r="M9" i="42"/>
  <c r="K9" i="42"/>
  <c r="J9" i="42"/>
  <c r="H9" i="42"/>
  <c r="G9" i="42"/>
  <c r="E9" i="42"/>
  <c r="D9" i="42"/>
  <c r="AG20" i="42"/>
  <c r="AD20" i="42"/>
  <c r="AA20" i="42"/>
  <c r="X20" i="42"/>
  <c r="U20" i="42"/>
  <c r="R20" i="42"/>
  <c r="O20" i="42"/>
  <c r="L20" i="42"/>
  <c r="I20" i="42"/>
  <c r="F20" i="42"/>
  <c r="C20" i="42"/>
  <c r="AG19" i="42"/>
  <c r="AD19" i="42"/>
  <c r="AA19" i="42"/>
  <c r="X19" i="42"/>
  <c r="U19" i="42"/>
  <c r="R19" i="42"/>
  <c r="O19" i="42"/>
  <c r="L19" i="42"/>
  <c r="I19" i="42"/>
  <c r="F19" i="42"/>
  <c r="C19" i="42"/>
  <c r="AG18" i="42"/>
  <c r="AD18" i="42"/>
  <c r="AA18" i="42"/>
  <c r="X18" i="42"/>
  <c r="U18" i="42"/>
  <c r="R18" i="42"/>
  <c r="O18" i="42"/>
  <c r="L18" i="42"/>
  <c r="I18" i="42"/>
  <c r="F18" i="42"/>
  <c r="C18" i="42"/>
  <c r="AG17" i="42"/>
  <c r="AD17" i="42"/>
  <c r="AA17" i="42"/>
  <c r="X17" i="42"/>
  <c r="U17" i="42"/>
  <c r="R17" i="42"/>
  <c r="O17" i="42"/>
  <c r="L17" i="42"/>
  <c r="I17" i="42"/>
  <c r="F17" i="42"/>
  <c r="C17" i="42"/>
  <c r="AG16" i="42"/>
  <c r="AD16" i="42"/>
  <c r="AA16" i="42"/>
  <c r="X16" i="42"/>
  <c r="U16" i="42"/>
  <c r="R16" i="42"/>
  <c r="O16" i="42"/>
  <c r="L16" i="42"/>
  <c r="I16" i="42"/>
  <c r="F16" i="42"/>
  <c r="C16" i="42"/>
  <c r="AG15" i="42"/>
  <c r="AD15" i="42"/>
  <c r="AA15" i="42"/>
  <c r="X15" i="42"/>
  <c r="U15" i="42"/>
  <c r="R15" i="42"/>
  <c r="O15" i="42"/>
  <c r="L15" i="42"/>
  <c r="I15" i="42"/>
  <c r="F15" i="42"/>
  <c r="C15" i="42"/>
  <c r="AG14" i="42"/>
  <c r="AD14" i="42"/>
  <c r="AA14" i="42"/>
  <c r="X14" i="42"/>
  <c r="U14" i="42"/>
  <c r="R14" i="42"/>
  <c r="O14" i="42"/>
  <c r="L14" i="42"/>
  <c r="I14" i="42"/>
  <c r="F14" i="42"/>
  <c r="C14" i="42"/>
  <c r="AG13" i="42"/>
  <c r="AD13" i="42"/>
  <c r="AA13" i="42"/>
  <c r="X13" i="42"/>
  <c r="U13" i="42"/>
  <c r="R13" i="42"/>
  <c r="O13" i="42"/>
  <c r="L13" i="42"/>
  <c r="I13" i="42"/>
  <c r="F13" i="42"/>
  <c r="C13" i="42"/>
  <c r="AG12" i="42"/>
  <c r="AD12" i="42"/>
  <c r="AA12" i="42"/>
  <c r="X12" i="42"/>
  <c r="U12" i="42"/>
  <c r="R12" i="42"/>
  <c r="O12" i="42"/>
  <c r="L12" i="42"/>
  <c r="I12" i="42"/>
  <c r="F12" i="42"/>
  <c r="C12" i="42"/>
  <c r="AG11" i="42"/>
  <c r="AD11" i="42"/>
  <c r="AA11" i="42"/>
  <c r="X11" i="42"/>
  <c r="U11" i="42"/>
  <c r="R11" i="42"/>
  <c r="O11" i="42"/>
  <c r="L11" i="42"/>
  <c r="I11" i="42"/>
  <c r="F11" i="42"/>
  <c r="C11" i="42"/>
  <c r="AG10" i="42"/>
  <c r="AD10" i="42"/>
  <c r="AA10" i="42"/>
  <c r="X10" i="42"/>
  <c r="U10" i="42"/>
  <c r="R10" i="42"/>
  <c r="O10" i="42"/>
  <c r="L10" i="42"/>
  <c r="I10" i="42"/>
  <c r="F10" i="42"/>
  <c r="C10" i="42"/>
  <c r="AG9" i="42"/>
  <c r="AD9" i="42"/>
  <c r="AA9" i="42"/>
  <c r="X9" i="42"/>
  <c r="U9" i="42"/>
  <c r="R9" i="42"/>
  <c r="O9" i="42"/>
  <c r="L9" i="42"/>
  <c r="I9" i="42"/>
  <c r="F9" i="42"/>
  <c r="C9" i="42"/>
  <c r="AI20" i="40"/>
  <c r="AH20" i="40"/>
  <c r="AF20" i="40"/>
  <c r="AE20" i="40"/>
  <c r="AC20" i="40"/>
  <c r="AB20" i="40"/>
  <c r="Z20" i="40"/>
  <c r="Y20" i="40"/>
  <c r="W20" i="40"/>
  <c r="V20" i="40"/>
  <c r="T20" i="40"/>
  <c r="S20" i="40"/>
  <c r="Q20" i="40"/>
  <c r="P20" i="40"/>
  <c r="N20" i="40"/>
  <c r="M20" i="40"/>
  <c r="K20" i="40"/>
  <c r="J20" i="40"/>
  <c r="H20" i="40"/>
  <c r="G20" i="40"/>
  <c r="E20" i="40"/>
  <c r="D20" i="40"/>
  <c r="AI19" i="40"/>
  <c r="AH19" i="40"/>
  <c r="AF19" i="40"/>
  <c r="AE19" i="40"/>
  <c r="AC19" i="40"/>
  <c r="AB19" i="40"/>
  <c r="Z19" i="40"/>
  <c r="Y19" i="40"/>
  <c r="W19" i="40"/>
  <c r="V19" i="40"/>
  <c r="T19" i="40"/>
  <c r="S19" i="40"/>
  <c r="Q19" i="40"/>
  <c r="P19" i="40"/>
  <c r="N19" i="40"/>
  <c r="M19" i="40"/>
  <c r="K19" i="40"/>
  <c r="J19" i="40"/>
  <c r="H19" i="40"/>
  <c r="G19" i="40"/>
  <c r="E19" i="40"/>
  <c r="D19" i="40"/>
  <c r="AI18" i="40"/>
  <c r="AH18" i="40"/>
  <c r="AF18" i="40"/>
  <c r="AE18" i="40"/>
  <c r="AC18" i="40"/>
  <c r="AB18" i="40"/>
  <c r="Z18" i="40"/>
  <c r="Y18" i="40"/>
  <c r="W18" i="40"/>
  <c r="V18" i="40"/>
  <c r="T18" i="40"/>
  <c r="S18" i="40"/>
  <c r="Q18" i="40"/>
  <c r="P18" i="40"/>
  <c r="N18" i="40"/>
  <c r="M18" i="40"/>
  <c r="K18" i="40"/>
  <c r="J18" i="40"/>
  <c r="H18" i="40"/>
  <c r="G18" i="40"/>
  <c r="E18" i="40"/>
  <c r="D18" i="40"/>
  <c r="AI17" i="40"/>
  <c r="AH17" i="40"/>
  <c r="AF17" i="40"/>
  <c r="AE17" i="40"/>
  <c r="AC17" i="40"/>
  <c r="AB17" i="40"/>
  <c r="Z17" i="40"/>
  <c r="Y17" i="40"/>
  <c r="W17" i="40"/>
  <c r="V17" i="40"/>
  <c r="T17" i="40"/>
  <c r="S17" i="40"/>
  <c r="Q17" i="40"/>
  <c r="P17" i="40"/>
  <c r="N17" i="40"/>
  <c r="M17" i="40"/>
  <c r="K17" i="40"/>
  <c r="J17" i="40"/>
  <c r="H17" i="40"/>
  <c r="G17" i="40"/>
  <c r="E17" i="40"/>
  <c r="D17" i="40"/>
  <c r="AG20" i="40"/>
  <c r="AD20" i="40"/>
  <c r="AA20" i="40"/>
  <c r="X20" i="40"/>
  <c r="U20" i="40"/>
  <c r="R20" i="40"/>
  <c r="O20" i="40"/>
  <c r="L20" i="40"/>
  <c r="I20" i="40"/>
  <c r="F20" i="40"/>
  <c r="C20" i="40"/>
  <c r="AG19" i="40"/>
  <c r="AD19" i="40"/>
  <c r="AA19" i="40"/>
  <c r="X19" i="40"/>
  <c r="U19" i="40"/>
  <c r="R19" i="40"/>
  <c r="O19" i="40"/>
  <c r="L19" i="40"/>
  <c r="I19" i="40"/>
  <c r="F19" i="40"/>
  <c r="C19" i="40"/>
  <c r="AG18" i="40"/>
  <c r="AD18" i="40"/>
  <c r="AA18" i="40"/>
  <c r="X18" i="40"/>
  <c r="U18" i="40"/>
  <c r="R18" i="40"/>
  <c r="O18" i="40"/>
  <c r="L18" i="40"/>
  <c r="I18" i="40"/>
  <c r="F18" i="40"/>
  <c r="C18" i="40"/>
  <c r="AI20" i="33"/>
  <c r="AH20" i="33"/>
  <c r="AF20" i="33"/>
  <c r="AE20" i="33"/>
  <c r="AC20" i="33"/>
  <c r="AB20" i="33"/>
  <c r="Z20" i="33"/>
  <c r="Y20" i="33"/>
  <c r="W20" i="33"/>
  <c r="V20" i="33"/>
  <c r="T20" i="33"/>
  <c r="S20" i="33"/>
  <c r="Q20" i="33"/>
  <c r="P20" i="33"/>
  <c r="N20" i="33"/>
  <c r="M20" i="33"/>
  <c r="K20" i="33"/>
  <c r="J20" i="33"/>
  <c r="H20" i="33"/>
  <c r="G20" i="33"/>
  <c r="E20" i="33"/>
  <c r="D20" i="33"/>
  <c r="AI19" i="33"/>
  <c r="AH19" i="33"/>
  <c r="AF19" i="33"/>
  <c r="AE19" i="33"/>
  <c r="AC19" i="33"/>
  <c r="AB19" i="33"/>
  <c r="Z19" i="33"/>
  <c r="Y19" i="33"/>
  <c r="W19" i="33"/>
  <c r="V19" i="33"/>
  <c r="T19" i="33"/>
  <c r="S19" i="33"/>
  <c r="Q19" i="33"/>
  <c r="P19" i="33"/>
  <c r="N19" i="33"/>
  <c r="M19" i="33"/>
  <c r="K19" i="33"/>
  <c r="J19" i="33"/>
  <c r="H19" i="33"/>
  <c r="G19" i="33"/>
  <c r="E19" i="33"/>
  <c r="D19" i="33"/>
  <c r="AI18" i="33"/>
  <c r="AH18" i="33"/>
  <c r="AF18" i="33"/>
  <c r="AE18" i="33"/>
  <c r="AC18" i="33"/>
  <c r="AB18" i="33"/>
  <c r="Z18" i="33"/>
  <c r="Y18" i="33"/>
  <c r="W18" i="33"/>
  <c r="V18" i="33"/>
  <c r="T18" i="33"/>
  <c r="S18" i="33"/>
  <c r="Q18" i="33"/>
  <c r="P18" i="33"/>
  <c r="N18" i="33"/>
  <c r="M18" i="33"/>
  <c r="K18" i="33"/>
  <c r="J18" i="33"/>
  <c r="H18" i="33"/>
  <c r="G18" i="33"/>
  <c r="E18" i="33"/>
  <c r="D18" i="33"/>
  <c r="AI16" i="40"/>
  <c r="AH16" i="40"/>
  <c r="AF16" i="40"/>
  <c r="AE16" i="40"/>
  <c r="AC16" i="40"/>
  <c r="AB16" i="40"/>
  <c r="Z16" i="40"/>
  <c r="Y16" i="40"/>
  <c r="W16" i="40"/>
  <c r="V16" i="40"/>
  <c r="T16" i="40"/>
  <c r="S16" i="40"/>
  <c r="Q16" i="40"/>
  <c r="P16" i="40"/>
  <c r="N16" i="40"/>
  <c r="M16" i="40"/>
  <c r="K16" i="40"/>
  <c r="J16" i="40"/>
  <c r="H16" i="40"/>
  <c r="G16" i="40"/>
  <c r="E16" i="40"/>
  <c r="D16" i="40"/>
  <c r="AI15" i="40"/>
  <c r="AH15" i="40"/>
  <c r="AF15" i="40"/>
  <c r="AE15" i="40"/>
  <c r="AC15" i="40"/>
  <c r="AB15" i="40"/>
  <c r="Z15" i="40"/>
  <c r="Y15" i="40"/>
  <c r="W15" i="40"/>
  <c r="V15" i="40"/>
  <c r="T15" i="40"/>
  <c r="S15" i="40"/>
  <c r="Q15" i="40"/>
  <c r="P15" i="40"/>
  <c r="N15" i="40"/>
  <c r="M15" i="40"/>
  <c r="K15" i="40"/>
  <c r="J15" i="40"/>
  <c r="H15" i="40"/>
  <c r="G15" i="40"/>
  <c r="E15" i="40"/>
  <c r="D15" i="40"/>
  <c r="AI14" i="40"/>
  <c r="AH14" i="40"/>
  <c r="AF14" i="40"/>
  <c r="AE14" i="40"/>
  <c r="AC14" i="40"/>
  <c r="AB14" i="40"/>
  <c r="Z14" i="40"/>
  <c r="Y14" i="40"/>
  <c r="W14" i="40"/>
  <c r="V14" i="40"/>
  <c r="T14" i="40"/>
  <c r="S14" i="40"/>
  <c r="Q14" i="40"/>
  <c r="P14" i="40"/>
  <c r="N14" i="40"/>
  <c r="M14" i="40"/>
  <c r="K14" i="40"/>
  <c r="J14" i="40"/>
  <c r="H14" i="40"/>
  <c r="G14" i="40"/>
  <c r="E14" i="40"/>
  <c r="D14" i="40"/>
  <c r="AI13" i="40"/>
  <c r="AH13" i="40"/>
  <c r="AF13" i="40"/>
  <c r="AE13" i="40"/>
  <c r="AC13" i="40"/>
  <c r="AB13" i="40"/>
  <c r="Z13" i="40"/>
  <c r="Y13" i="40"/>
  <c r="W13" i="40"/>
  <c r="V13" i="40"/>
  <c r="T13" i="40"/>
  <c r="S13" i="40"/>
  <c r="Q13" i="40"/>
  <c r="P13" i="40"/>
  <c r="N13" i="40"/>
  <c r="M13" i="40"/>
  <c r="K13" i="40"/>
  <c r="J13" i="40"/>
  <c r="H13" i="40"/>
  <c r="G13" i="40"/>
  <c r="E13" i="40"/>
  <c r="D13" i="40"/>
  <c r="AI12" i="40"/>
  <c r="AH12" i="40"/>
  <c r="AF12" i="40"/>
  <c r="AE12" i="40"/>
  <c r="AC12" i="40"/>
  <c r="AB12" i="40"/>
  <c r="Z12" i="40"/>
  <c r="Y12" i="40"/>
  <c r="W12" i="40"/>
  <c r="V12" i="40"/>
  <c r="T12" i="40"/>
  <c r="S12" i="40"/>
  <c r="Q12" i="40"/>
  <c r="P12" i="40"/>
  <c r="N12" i="40"/>
  <c r="M12" i="40"/>
  <c r="K12" i="40"/>
  <c r="J12" i="40"/>
  <c r="H12" i="40"/>
  <c r="G12" i="40"/>
  <c r="E12" i="40"/>
  <c r="D12" i="40"/>
  <c r="AI11" i="40"/>
  <c r="AH11" i="40"/>
  <c r="AF11" i="40"/>
  <c r="AE11" i="40"/>
  <c r="AC11" i="40"/>
  <c r="AB11" i="40"/>
  <c r="Z11" i="40"/>
  <c r="Y11" i="40"/>
  <c r="W11" i="40"/>
  <c r="V11" i="40"/>
  <c r="T11" i="40"/>
  <c r="S11" i="40"/>
  <c r="Q11" i="40"/>
  <c r="P11" i="40"/>
  <c r="N11" i="40"/>
  <c r="M11" i="40"/>
  <c r="K11" i="40"/>
  <c r="J11" i="40"/>
  <c r="H11" i="40"/>
  <c r="G11" i="40"/>
  <c r="E11" i="40"/>
  <c r="D11" i="40"/>
  <c r="AI10" i="40"/>
  <c r="AH10" i="40"/>
  <c r="AF10" i="40"/>
  <c r="AE10" i="40"/>
  <c r="AC10" i="40"/>
  <c r="AB10" i="40"/>
  <c r="Z10" i="40"/>
  <c r="Y10" i="40"/>
  <c r="W10" i="40"/>
  <c r="V10" i="40"/>
  <c r="T10" i="40"/>
  <c r="S10" i="40"/>
  <c r="Q10" i="40"/>
  <c r="P10" i="40"/>
  <c r="N10" i="40"/>
  <c r="M10" i="40"/>
  <c r="K10" i="40"/>
  <c r="J10" i="40"/>
  <c r="H10" i="40"/>
  <c r="G10" i="40"/>
  <c r="E10" i="40"/>
  <c r="D10" i="40"/>
  <c r="AI9" i="40"/>
  <c r="AH9" i="40"/>
  <c r="AF9" i="40"/>
  <c r="AE9" i="40"/>
  <c r="AC9" i="40"/>
  <c r="AB9" i="40"/>
  <c r="Z9" i="40"/>
  <c r="Y9" i="40"/>
  <c r="W9" i="40"/>
  <c r="V9" i="40"/>
  <c r="T9" i="40"/>
  <c r="S9" i="40"/>
  <c r="Q9" i="40"/>
  <c r="P9" i="40"/>
  <c r="N9" i="40"/>
  <c r="M9" i="40"/>
  <c r="K9" i="40"/>
  <c r="J9" i="40"/>
  <c r="H9" i="40"/>
  <c r="G9" i="40"/>
  <c r="E9" i="40"/>
  <c r="D9" i="40"/>
  <c r="AG17" i="40"/>
  <c r="AD17" i="40"/>
  <c r="AA17" i="40"/>
  <c r="X17" i="40"/>
  <c r="U17" i="40"/>
  <c r="R17" i="40"/>
  <c r="O17" i="40"/>
  <c r="L17" i="40"/>
  <c r="I17" i="40"/>
  <c r="F17" i="40"/>
  <c r="C17" i="40"/>
  <c r="AG16" i="40"/>
  <c r="AD16" i="40"/>
  <c r="AA16" i="40"/>
  <c r="X16" i="40"/>
  <c r="U16" i="40"/>
  <c r="R16" i="40"/>
  <c r="O16" i="40"/>
  <c r="L16" i="40"/>
  <c r="I16" i="40"/>
  <c r="F16" i="40"/>
  <c r="C16" i="40"/>
  <c r="AG15" i="40"/>
  <c r="AD15" i="40"/>
  <c r="AA15" i="40"/>
  <c r="X15" i="40"/>
  <c r="U15" i="40"/>
  <c r="R15" i="40"/>
  <c r="O15" i="40"/>
  <c r="L15" i="40"/>
  <c r="I15" i="40"/>
  <c r="F15" i="40"/>
  <c r="C15" i="40"/>
  <c r="AG14" i="40"/>
  <c r="AD14" i="40"/>
  <c r="AA14" i="40"/>
  <c r="X14" i="40"/>
  <c r="U14" i="40"/>
  <c r="R14" i="40"/>
  <c r="O14" i="40"/>
  <c r="L14" i="40"/>
  <c r="I14" i="40"/>
  <c r="F14" i="40"/>
  <c r="C14" i="40"/>
  <c r="AG13" i="40"/>
  <c r="AD13" i="40"/>
  <c r="AA13" i="40"/>
  <c r="X13" i="40"/>
  <c r="U13" i="40"/>
  <c r="R13" i="40"/>
  <c r="O13" i="40"/>
  <c r="L13" i="40"/>
  <c r="I13" i="40"/>
  <c r="F13" i="40"/>
  <c r="C13" i="40"/>
  <c r="AG12" i="40"/>
  <c r="AD12" i="40"/>
  <c r="AA12" i="40"/>
  <c r="X12" i="40"/>
  <c r="U12" i="40"/>
  <c r="R12" i="40"/>
  <c r="O12" i="40"/>
  <c r="L12" i="40"/>
  <c r="I12" i="40"/>
  <c r="F12" i="40"/>
  <c r="C12" i="40"/>
  <c r="AG11" i="40"/>
  <c r="AD11" i="40"/>
  <c r="AA11" i="40"/>
  <c r="X11" i="40"/>
  <c r="U11" i="40"/>
  <c r="R11" i="40"/>
  <c r="O11" i="40"/>
  <c r="L11" i="40"/>
  <c r="I11" i="40"/>
  <c r="F11" i="40"/>
  <c r="C11" i="40"/>
  <c r="AG10" i="40"/>
  <c r="AD10" i="40"/>
  <c r="AA10" i="40"/>
  <c r="X10" i="40"/>
  <c r="U10" i="40"/>
  <c r="R10" i="40"/>
  <c r="O10" i="40"/>
  <c r="L10" i="40"/>
  <c r="I10" i="40"/>
  <c r="F10" i="40"/>
  <c r="C10" i="40"/>
  <c r="AG9" i="40"/>
  <c r="AD9" i="40"/>
  <c r="AA9" i="40"/>
  <c r="X9" i="40"/>
  <c r="U9" i="40"/>
  <c r="R9" i="40"/>
  <c r="O9" i="40"/>
  <c r="L9" i="40"/>
  <c r="I9" i="40"/>
  <c r="F9" i="40"/>
  <c r="C9" i="40"/>
  <c r="C224" i="174"/>
  <c r="M320" i="174"/>
  <c r="L320" i="174"/>
  <c r="K320" i="174"/>
  <c r="J320" i="174"/>
  <c r="I320" i="174"/>
  <c r="H320" i="174"/>
  <c r="G320" i="174"/>
  <c r="F320" i="174"/>
  <c r="E320" i="174"/>
  <c r="D320" i="174"/>
  <c r="C320" i="174"/>
  <c r="M319" i="174"/>
  <c r="L319" i="174"/>
  <c r="K319" i="174"/>
  <c r="J319" i="174"/>
  <c r="I319" i="174"/>
  <c r="H319" i="174"/>
  <c r="G319" i="174"/>
  <c r="F319" i="174"/>
  <c r="E319" i="174"/>
  <c r="D319" i="174"/>
  <c r="C319" i="174"/>
  <c r="M318" i="174"/>
  <c r="L318" i="174"/>
  <c r="K318" i="174"/>
  <c r="J318" i="174"/>
  <c r="I318" i="174"/>
  <c r="H318" i="174"/>
  <c r="G318" i="174"/>
  <c r="F318" i="174"/>
  <c r="E318" i="174"/>
  <c r="D318" i="174"/>
  <c r="C318" i="174"/>
  <c r="M317" i="174"/>
  <c r="L317" i="174"/>
  <c r="K317" i="174"/>
  <c r="J317" i="174"/>
  <c r="I317" i="174"/>
  <c r="H317" i="174"/>
  <c r="G317" i="174"/>
  <c r="F317" i="174"/>
  <c r="E317" i="174"/>
  <c r="D317" i="174"/>
  <c r="C317" i="174"/>
  <c r="M316" i="174"/>
  <c r="L316" i="174"/>
  <c r="K316" i="174"/>
  <c r="J316" i="174"/>
  <c r="I316" i="174"/>
  <c r="H316" i="174"/>
  <c r="G316" i="174"/>
  <c r="F316" i="174"/>
  <c r="E316" i="174"/>
  <c r="D316" i="174"/>
  <c r="C316" i="174"/>
  <c r="M315" i="174"/>
  <c r="L315" i="174"/>
  <c r="K315" i="174"/>
  <c r="J315" i="174"/>
  <c r="I315" i="174"/>
  <c r="H315" i="174"/>
  <c r="G315" i="174"/>
  <c r="F315" i="174"/>
  <c r="E315" i="174"/>
  <c r="D315" i="174"/>
  <c r="C315" i="174"/>
  <c r="M314" i="174"/>
  <c r="L314" i="174"/>
  <c r="K314" i="174"/>
  <c r="J314" i="174"/>
  <c r="I314" i="174"/>
  <c r="H314" i="174"/>
  <c r="G314" i="174"/>
  <c r="F314" i="174"/>
  <c r="E314" i="174"/>
  <c r="D314" i="174"/>
  <c r="C314" i="174"/>
  <c r="M313" i="174"/>
  <c r="L313" i="174"/>
  <c r="K313" i="174"/>
  <c r="J313" i="174"/>
  <c r="I313" i="174"/>
  <c r="H313" i="174"/>
  <c r="G313" i="174"/>
  <c r="F313" i="174"/>
  <c r="E313" i="174"/>
  <c r="D313" i="174"/>
  <c r="C313" i="174"/>
  <c r="M312" i="174"/>
  <c r="L312" i="174"/>
  <c r="K312" i="174"/>
  <c r="J312" i="174"/>
  <c r="I312" i="174"/>
  <c r="H312" i="174"/>
  <c r="G312" i="174"/>
  <c r="F312" i="174"/>
  <c r="E312" i="174"/>
  <c r="D312" i="174"/>
  <c r="C312" i="174"/>
  <c r="M311" i="174"/>
  <c r="L311" i="174"/>
  <c r="K311" i="174"/>
  <c r="J311" i="174"/>
  <c r="I311" i="174"/>
  <c r="H311" i="174"/>
  <c r="G311" i="174"/>
  <c r="F311" i="174"/>
  <c r="E311" i="174"/>
  <c r="D311" i="174"/>
  <c r="C311" i="174"/>
  <c r="M310" i="174"/>
  <c r="L310" i="174"/>
  <c r="K310" i="174"/>
  <c r="J310" i="174"/>
  <c r="I310" i="174"/>
  <c r="H310" i="174"/>
  <c r="G310" i="174"/>
  <c r="F310" i="174"/>
  <c r="E310" i="174"/>
  <c r="D310" i="174"/>
  <c r="C310" i="174"/>
  <c r="M309" i="174"/>
  <c r="L309" i="174"/>
  <c r="K309" i="174"/>
  <c r="J309" i="174"/>
  <c r="I309" i="174"/>
  <c r="H309" i="174"/>
  <c r="G309" i="174"/>
  <c r="F309" i="174"/>
  <c r="E309" i="174"/>
  <c r="D309" i="174"/>
  <c r="C309" i="174"/>
  <c r="M303" i="174"/>
  <c r="L303" i="174"/>
  <c r="K303" i="174"/>
  <c r="J303" i="174"/>
  <c r="I303" i="174"/>
  <c r="H303" i="174"/>
  <c r="G303" i="174"/>
  <c r="F303" i="174"/>
  <c r="E303" i="174"/>
  <c r="D303" i="174"/>
  <c r="C303" i="174"/>
  <c r="M302" i="174"/>
  <c r="L302" i="174"/>
  <c r="K302" i="174"/>
  <c r="J302" i="174"/>
  <c r="I302" i="174"/>
  <c r="H302" i="174"/>
  <c r="G302" i="174"/>
  <c r="F302" i="174"/>
  <c r="E302" i="174"/>
  <c r="D302" i="174"/>
  <c r="C302" i="174"/>
  <c r="M301" i="174"/>
  <c r="L301" i="174"/>
  <c r="K301" i="174"/>
  <c r="J301" i="174"/>
  <c r="I301" i="174"/>
  <c r="H301" i="174"/>
  <c r="G301" i="174"/>
  <c r="F301" i="174"/>
  <c r="E301" i="174"/>
  <c r="D301" i="174"/>
  <c r="C301" i="174"/>
  <c r="M300" i="174"/>
  <c r="L300" i="174"/>
  <c r="K300" i="174"/>
  <c r="J300" i="174"/>
  <c r="I300" i="174"/>
  <c r="H300" i="174"/>
  <c r="G300" i="174"/>
  <c r="F300" i="174"/>
  <c r="E300" i="174"/>
  <c r="D300" i="174"/>
  <c r="C300" i="174"/>
  <c r="M299" i="174"/>
  <c r="L299" i="174"/>
  <c r="K299" i="174"/>
  <c r="J299" i="174"/>
  <c r="I299" i="174"/>
  <c r="H299" i="174"/>
  <c r="G299" i="174"/>
  <c r="F299" i="174"/>
  <c r="E299" i="174"/>
  <c r="D299" i="174"/>
  <c r="C299" i="174"/>
  <c r="M298" i="174"/>
  <c r="L298" i="174"/>
  <c r="K298" i="174"/>
  <c r="J298" i="174"/>
  <c r="I298" i="174"/>
  <c r="H298" i="174"/>
  <c r="G298" i="174"/>
  <c r="F298" i="174"/>
  <c r="E298" i="174"/>
  <c r="D298" i="174"/>
  <c r="C298" i="174"/>
  <c r="M297" i="174"/>
  <c r="L297" i="174"/>
  <c r="K297" i="174"/>
  <c r="J297" i="174"/>
  <c r="I297" i="174"/>
  <c r="H297" i="174"/>
  <c r="G297" i="174"/>
  <c r="F297" i="174"/>
  <c r="E297" i="174"/>
  <c r="D297" i="174"/>
  <c r="C297" i="174"/>
  <c r="M296" i="174"/>
  <c r="L296" i="174"/>
  <c r="K296" i="174"/>
  <c r="J296" i="174"/>
  <c r="I296" i="174"/>
  <c r="H296" i="174"/>
  <c r="G296" i="174"/>
  <c r="F296" i="174"/>
  <c r="E296" i="174"/>
  <c r="D296" i="174"/>
  <c r="C296" i="174"/>
  <c r="M295" i="174"/>
  <c r="L295" i="174"/>
  <c r="K295" i="174"/>
  <c r="J295" i="174"/>
  <c r="I295" i="174"/>
  <c r="H295" i="174"/>
  <c r="G295" i="174"/>
  <c r="F295" i="174"/>
  <c r="E295" i="174"/>
  <c r="D295" i="174"/>
  <c r="C295" i="174"/>
  <c r="M294" i="174"/>
  <c r="L294" i="174"/>
  <c r="K294" i="174"/>
  <c r="J294" i="174"/>
  <c r="I294" i="174"/>
  <c r="H294" i="174"/>
  <c r="G294" i="174"/>
  <c r="F294" i="174"/>
  <c r="E294" i="174"/>
  <c r="D294" i="174"/>
  <c r="C294" i="174"/>
  <c r="M293" i="174"/>
  <c r="L293" i="174"/>
  <c r="K293" i="174"/>
  <c r="J293" i="174"/>
  <c r="I293" i="174"/>
  <c r="H293" i="174"/>
  <c r="G293" i="174"/>
  <c r="F293" i="174"/>
  <c r="E293" i="174"/>
  <c r="D293" i="174"/>
  <c r="C293" i="174"/>
  <c r="M292" i="174"/>
  <c r="L292" i="174"/>
  <c r="K292" i="174"/>
  <c r="J292" i="174"/>
  <c r="I292" i="174"/>
  <c r="H292" i="174"/>
  <c r="G292" i="174"/>
  <c r="F292" i="174"/>
  <c r="E292" i="174"/>
  <c r="D292" i="174"/>
  <c r="C292" i="174"/>
  <c r="M252" i="174"/>
  <c r="L252" i="174"/>
  <c r="K252" i="174"/>
  <c r="J252" i="174"/>
  <c r="I252" i="174"/>
  <c r="H252" i="174"/>
  <c r="G252" i="174"/>
  <c r="F252" i="174"/>
  <c r="E252" i="174"/>
  <c r="D252" i="174"/>
  <c r="C252" i="174"/>
  <c r="M251" i="174"/>
  <c r="L251" i="174"/>
  <c r="K251" i="174"/>
  <c r="J251" i="174"/>
  <c r="I251" i="174"/>
  <c r="H251" i="174"/>
  <c r="G251" i="174"/>
  <c r="F251" i="174"/>
  <c r="E251" i="174"/>
  <c r="D251" i="174"/>
  <c r="C251" i="174"/>
  <c r="M250" i="174"/>
  <c r="L250" i="174"/>
  <c r="K250" i="174"/>
  <c r="J250" i="174"/>
  <c r="I250" i="174"/>
  <c r="H250" i="174"/>
  <c r="G250" i="174"/>
  <c r="F250" i="174"/>
  <c r="E250" i="174"/>
  <c r="D250" i="174"/>
  <c r="C250" i="174"/>
  <c r="M249" i="174"/>
  <c r="L249" i="174"/>
  <c r="K249" i="174"/>
  <c r="J249" i="174"/>
  <c r="I249" i="174"/>
  <c r="H249" i="174"/>
  <c r="G249" i="174"/>
  <c r="F249" i="174"/>
  <c r="E249" i="174"/>
  <c r="D249" i="174"/>
  <c r="C249" i="174"/>
  <c r="M248" i="174"/>
  <c r="L248" i="174"/>
  <c r="K248" i="174"/>
  <c r="J248" i="174"/>
  <c r="I248" i="174"/>
  <c r="H248" i="174"/>
  <c r="G248" i="174"/>
  <c r="F248" i="174"/>
  <c r="E248" i="174"/>
  <c r="D248" i="174"/>
  <c r="C248" i="174"/>
  <c r="M247" i="174"/>
  <c r="L247" i="174"/>
  <c r="K247" i="174"/>
  <c r="J247" i="174"/>
  <c r="I247" i="174"/>
  <c r="H247" i="174"/>
  <c r="G247" i="174"/>
  <c r="F247" i="174"/>
  <c r="E247" i="174"/>
  <c r="D247" i="174"/>
  <c r="C247" i="174"/>
  <c r="M246" i="174"/>
  <c r="L246" i="174"/>
  <c r="K246" i="174"/>
  <c r="J246" i="174"/>
  <c r="I246" i="174"/>
  <c r="H246" i="174"/>
  <c r="G246" i="174"/>
  <c r="F246" i="174"/>
  <c r="E246" i="174"/>
  <c r="D246" i="174"/>
  <c r="C246" i="174"/>
  <c r="M245" i="174"/>
  <c r="L245" i="174"/>
  <c r="K245" i="174"/>
  <c r="J245" i="174"/>
  <c r="I245" i="174"/>
  <c r="H245" i="174"/>
  <c r="G245" i="174"/>
  <c r="F245" i="174"/>
  <c r="E245" i="174"/>
  <c r="D245" i="174"/>
  <c r="C245" i="174"/>
  <c r="M244" i="174"/>
  <c r="L244" i="174"/>
  <c r="K244" i="174"/>
  <c r="J244" i="174"/>
  <c r="I244" i="174"/>
  <c r="H244" i="174"/>
  <c r="G244" i="174"/>
  <c r="F244" i="174"/>
  <c r="E244" i="174"/>
  <c r="D244" i="174"/>
  <c r="C244" i="174"/>
  <c r="M243" i="174"/>
  <c r="L243" i="174"/>
  <c r="K243" i="174"/>
  <c r="J243" i="174"/>
  <c r="I243" i="174"/>
  <c r="H243" i="174"/>
  <c r="G243" i="174"/>
  <c r="F243" i="174"/>
  <c r="E243" i="174"/>
  <c r="D243" i="174"/>
  <c r="C243" i="174"/>
  <c r="M242" i="174"/>
  <c r="L242" i="174"/>
  <c r="K242" i="174"/>
  <c r="J242" i="174"/>
  <c r="I242" i="174"/>
  <c r="H242" i="174"/>
  <c r="G242" i="174"/>
  <c r="F242" i="174"/>
  <c r="E242" i="174"/>
  <c r="D242" i="174"/>
  <c r="C242" i="174"/>
  <c r="M241" i="174"/>
  <c r="L241" i="174"/>
  <c r="K241" i="174"/>
  <c r="J241" i="174"/>
  <c r="I241" i="174"/>
  <c r="H241" i="174"/>
  <c r="G241" i="174"/>
  <c r="F241" i="174"/>
  <c r="E241" i="174"/>
  <c r="D241" i="174"/>
  <c r="C241" i="174"/>
  <c r="M235" i="174"/>
  <c r="L235" i="174"/>
  <c r="K235" i="174"/>
  <c r="J235" i="174"/>
  <c r="I235" i="174"/>
  <c r="H235" i="174"/>
  <c r="G235" i="174"/>
  <c r="F235" i="174"/>
  <c r="E235" i="174"/>
  <c r="D235" i="174"/>
  <c r="C235" i="174"/>
  <c r="M234" i="174"/>
  <c r="L234" i="174"/>
  <c r="K234" i="174"/>
  <c r="J234" i="174"/>
  <c r="I234" i="174"/>
  <c r="H234" i="174"/>
  <c r="G234" i="174"/>
  <c r="F234" i="174"/>
  <c r="E234" i="174"/>
  <c r="D234" i="174"/>
  <c r="C234" i="174"/>
  <c r="M233" i="174"/>
  <c r="L233" i="174"/>
  <c r="K233" i="174"/>
  <c r="J233" i="174"/>
  <c r="I233" i="174"/>
  <c r="H233" i="174"/>
  <c r="G233" i="174"/>
  <c r="F233" i="174"/>
  <c r="E233" i="174"/>
  <c r="D233" i="174"/>
  <c r="C233" i="174"/>
  <c r="M232" i="174"/>
  <c r="L232" i="174"/>
  <c r="K232" i="174"/>
  <c r="J232" i="174"/>
  <c r="I232" i="174"/>
  <c r="H232" i="174"/>
  <c r="G232" i="174"/>
  <c r="F232" i="174"/>
  <c r="E232" i="174"/>
  <c r="D232" i="174"/>
  <c r="C232" i="174"/>
  <c r="M231" i="174"/>
  <c r="L231" i="174"/>
  <c r="K231" i="174"/>
  <c r="J231" i="174"/>
  <c r="I231" i="174"/>
  <c r="H231" i="174"/>
  <c r="G231" i="174"/>
  <c r="F231" i="174"/>
  <c r="E231" i="174"/>
  <c r="D231" i="174"/>
  <c r="C231" i="174"/>
  <c r="M230" i="174"/>
  <c r="L230" i="174"/>
  <c r="K230" i="174"/>
  <c r="J230" i="174"/>
  <c r="I230" i="174"/>
  <c r="H230" i="174"/>
  <c r="G230" i="174"/>
  <c r="F230" i="174"/>
  <c r="E230" i="174"/>
  <c r="D230" i="174"/>
  <c r="C230" i="174"/>
  <c r="M229" i="174"/>
  <c r="L229" i="174"/>
  <c r="K229" i="174"/>
  <c r="J229" i="174"/>
  <c r="I229" i="174"/>
  <c r="H229" i="174"/>
  <c r="G229" i="174"/>
  <c r="F229" i="174"/>
  <c r="E229" i="174"/>
  <c r="D229" i="174"/>
  <c r="C229" i="174"/>
  <c r="M228" i="174"/>
  <c r="L228" i="174"/>
  <c r="K228" i="174"/>
  <c r="J228" i="174"/>
  <c r="I228" i="174"/>
  <c r="H228" i="174"/>
  <c r="G228" i="174"/>
  <c r="F228" i="174"/>
  <c r="E228" i="174"/>
  <c r="D228" i="174"/>
  <c r="C228" i="174"/>
  <c r="M227" i="174"/>
  <c r="L227" i="174"/>
  <c r="K227" i="174"/>
  <c r="J227" i="174"/>
  <c r="I227" i="174"/>
  <c r="H227" i="174"/>
  <c r="G227" i="174"/>
  <c r="F227" i="174"/>
  <c r="E227" i="174"/>
  <c r="D227" i="174"/>
  <c r="C227" i="174"/>
  <c r="M226" i="174"/>
  <c r="L226" i="174"/>
  <c r="K226" i="174"/>
  <c r="J226" i="174"/>
  <c r="I226" i="174"/>
  <c r="H226" i="174"/>
  <c r="G226" i="174"/>
  <c r="F226" i="174"/>
  <c r="E226" i="174"/>
  <c r="D226" i="174"/>
  <c r="C226" i="174"/>
  <c r="M225" i="174"/>
  <c r="L225" i="174"/>
  <c r="K225" i="174"/>
  <c r="J225" i="174"/>
  <c r="I225" i="174"/>
  <c r="H225" i="174"/>
  <c r="G225" i="174"/>
  <c r="F225" i="174"/>
  <c r="E225" i="174"/>
  <c r="D225" i="174"/>
  <c r="C225" i="174"/>
  <c r="M224" i="174"/>
  <c r="L224" i="174"/>
  <c r="K224" i="174"/>
  <c r="J224" i="174"/>
  <c r="I224" i="174"/>
  <c r="H224" i="174"/>
  <c r="G224" i="174"/>
  <c r="F224" i="174"/>
  <c r="E224" i="174"/>
  <c r="D224" i="174"/>
  <c r="E128" i="42" l="1"/>
  <c r="D128" i="42"/>
  <c r="C128" i="42"/>
  <c r="E127" i="42"/>
  <c r="D127" i="42"/>
  <c r="C127" i="42"/>
  <c r="E126" i="42"/>
  <c r="D126" i="42"/>
  <c r="C126" i="42"/>
  <c r="E125" i="42"/>
  <c r="D125" i="42"/>
  <c r="C125" i="42"/>
  <c r="E124" i="42"/>
  <c r="D124" i="42"/>
  <c r="C124" i="42"/>
  <c r="E123" i="42"/>
  <c r="D123" i="42"/>
  <c r="C123" i="42"/>
  <c r="E122" i="42"/>
  <c r="D122" i="42"/>
  <c r="C122" i="42"/>
  <c r="E121" i="42"/>
  <c r="D121" i="42"/>
  <c r="C121" i="42"/>
  <c r="E120" i="42"/>
  <c r="D120" i="42"/>
  <c r="C120" i="42"/>
  <c r="E119" i="42"/>
  <c r="D119" i="42"/>
  <c r="C119" i="42"/>
  <c r="E118" i="42"/>
  <c r="D118" i="42"/>
  <c r="C118" i="42"/>
  <c r="E117" i="42"/>
  <c r="D117" i="42"/>
  <c r="C117" i="42"/>
  <c r="E128" i="40"/>
  <c r="D128" i="40"/>
  <c r="C128" i="40"/>
  <c r="E127" i="40"/>
  <c r="D127" i="40"/>
  <c r="C127" i="40"/>
  <c r="E126" i="40"/>
  <c r="D126" i="40"/>
  <c r="C126" i="40"/>
  <c r="E125" i="40"/>
  <c r="D125" i="40"/>
  <c r="C125" i="40"/>
  <c r="E124" i="40"/>
  <c r="D124" i="40"/>
  <c r="C124" i="40"/>
  <c r="E123" i="40"/>
  <c r="D123" i="40"/>
  <c r="C123" i="40"/>
  <c r="E122" i="40"/>
  <c r="D122" i="40"/>
  <c r="C122" i="40"/>
  <c r="E121" i="40"/>
  <c r="D121" i="40"/>
  <c r="C121" i="40"/>
  <c r="E120" i="40"/>
  <c r="D120" i="40"/>
  <c r="C120" i="40"/>
  <c r="E119" i="40"/>
  <c r="D119" i="40"/>
  <c r="C119" i="40"/>
  <c r="E118" i="40"/>
  <c r="D118" i="40"/>
  <c r="C118" i="40"/>
  <c r="E117" i="40"/>
  <c r="D117" i="40"/>
  <c r="C117" i="40"/>
  <c r="H110" i="42"/>
  <c r="G110" i="42"/>
  <c r="F110" i="42"/>
  <c r="E110" i="42"/>
  <c r="D110" i="42"/>
  <c r="C110" i="42"/>
  <c r="H109" i="42"/>
  <c r="G109" i="42"/>
  <c r="F109" i="42"/>
  <c r="E109" i="42"/>
  <c r="D109" i="42"/>
  <c r="C109" i="42"/>
  <c r="H108" i="42"/>
  <c r="G108" i="42"/>
  <c r="F108" i="42"/>
  <c r="E108" i="42"/>
  <c r="D108" i="42"/>
  <c r="C108" i="42"/>
  <c r="H107" i="42"/>
  <c r="G107" i="42"/>
  <c r="F107" i="42"/>
  <c r="E107" i="42"/>
  <c r="D107" i="42"/>
  <c r="C107" i="42"/>
  <c r="H106" i="42"/>
  <c r="G106" i="42"/>
  <c r="F106" i="42"/>
  <c r="E106" i="42"/>
  <c r="D106" i="42"/>
  <c r="C106" i="42"/>
  <c r="H105" i="42"/>
  <c r="G105" i="42"/>
  <c r="F105" i="42"/>
  <c r="E105" i="42"/>
  <c r="D105" i="42"/>
  <c r="C105" i="42"/>
  <c r="H104" i="42"/>
  <c r="G104" i="42"/>
  <c r="F104" i="42"/>
  <c r="E104" i="42"/>
  <c r="D104" i="42"/>
  <c r="C104" i="42"/>
  <c r="H103" i="42"/>
  <c r="G103" i="42"/>
  <c r="F103" i="42"/>
  <c r="E103" i="42"/>
  <c r="D103" i="42"/>
  <c r="C103" i="42"/>
  <c r="H102" i="42"/>
  <c r="G102" i="42"/>
  <c r="F102" i="42"/>
  <c r="E102" i="42"/>
  <c r="D102" i="42"/>
  <c r="C102" i="42"/>
  <c r="H101" i="42"/>
  <c r="G101" i="42"/>
  <c r="F101" i="42"/>
  <c r="E101" i="42"/>
  <c r="D101" i="42"/>
  <c r="C101" i="42"/>
  <c r="H100" i="42"/>
  <c r="G100" i="42"/>
  <c r="F100" i="42"/>
  <c r="E100" i="42"/>
  <c r="D100" i="42"/>
  <c r="C100" i="42"/>
  <c r="H99" i="42"/>
  <c r="G99" i="42"/>
  <c r="F99" i="42"/>
  <c r="E99" i="42"/>
  <c r="D99" i="42"/>
  <c r="C99" i="42"/>
  <c r="H110" i="40"/>
  <c r="G110" i="40"/>
  <c r="F110" i="40"/>
  <c r="E110" i="40"/>
  <c r="D110" i="40"/>
  <c r="C110" i="40"/>
  <c r="H109" i="40"/>
  <c r="G109" i="40"/>
  <c r="F109" i="40"/>
  <c r="E109" i="40"/>
  <c r="D109" i="40"/>
  <c r="C109" i="40"/>
  <c r="H108" i="40"/>
  <c r="G108" i="40"/>
  <c r="F108" i="40"/>
  <c r="E108" i="40"/>
  <c r="D108" i="40"/>
  <c r="C108" i="40"/>
  <c r="H107" i="40"/>
  <c r="G107" i="40"/>
  <c r="F107" i="40"/>
  <c r="E107" i="40"/>
  <c r="D107" i="40"/>
  <c r="C107" i="40"/>
  <c r="H106" i="40"/>
  <c r="G106" i="40"/>
  <c r="F106" i="40"/>
  <c r="E106" i="40"/>
  <c r="D106" i="40"/>
  <c r="C106" i="40"/>
  <c r="H105" i="40"/>
  <c r="G105" i="40"/>
  <c r="F105" i="40"/>
  <c r="E105" i="40"/>
  <c r="D105" i="40"/>
  <c r="C105" i="40"/>
  <c r="H104" i="40"/>
  <c r="G104" i="40"/>
  <c r="F104" i="40"/>
  <c r="E104" i="40"/>
  <c r="D104" i="40"/>
  <c r="C104" i="40"/>
  <c r="H103" i="40"/>
  <c r="G103" i="40"/>
  <c r="F103" i="40"/>
  <c r="E103" i="40"/>
  <c r="D103" i="40"/>
  <c r="C103" i="40"/>
  <c r="H102" i="40"/>
  <c r="G102" i="40"/>
  <c r="F102" i="40"/>
  <c r="E102" i="40"/>
  <c r="D102" i="40"/>
  <c r="C102" i="40"/>
  <c r="H101" i="40"/>
  <c r="G101" i="40"/>
  <c r="F101" i="40"/>
  <c r="E101" i="40"/>
  <c r="D101" i="40"/>
  <c r="C101" i="40"/>
  <c r="H100" i="40"/>
  <c r="G100" i="40"/>
  <c r="F100" i="40"/>
  <c r="E100" i="40"/>
  <c r="D100" i="40"/>
  <c r="C100" i="40"/>
  <c r="H99" i="40"/>
  <c r="G99" i="40"/>
  <c r="F99" i="40"/>
  <c r="E99" i="40"/>
  <c r="D99" i="40"/>
  <c r="C99" i="40"/>
  <c r="H92" i="42"/>
  <c r="G92" i="42"/>
  <c r="F92" i="42"/>
  <c r="E92" i="42"/>
  <c r="D92" i="42"/>
  <c r="C92" i="42"/>
  <c r="H91" i="42"/>
  <c r="G91" i="42"/>
  <c r="F91" i="42"/>
  <c r="E91" i="42"/>
  <c r="D91" i="42"/>
  <c r="C91" i="42"/>
  <c r="H90" i="42"/>
  <c r="G90" i="42"/>
  <c r="F90" i="42"/>
  <c r="E90" i="42"/>
  <c r="D90" i="42"/>
  <c r="C90" i="42"/>
  <c r="H89" i="42"/>
  <c r="G89" i="42"/>
  <c r="F89" i="42"/>
  <c r="E89" i="42"/>
  <c r="D89" i="42"/>
  <c r="C89" i="42"/>
  <c r="H88" i="42"/>
  <c r="G88" i="42"/>
  <c r="F88" i="42"/>
  <c r="E88" i="42"/>
  <c r="D88" i="42"/>
  <c r="C88" i="42"/>
  <c r="H87" i="42"/>
  <c r="G87" i="42"/>
  <c r="F87" i="42"/>
  <c r="E87" i="42"/>
  <c r="D87" i="42"/>
  <c r="C87" i="42"/>
  <c r="H86" i="42"/>
  <c r="G86" i="42"/>
  <c r="F86" i="42"/>
  <c r="E86" i="42"/>
  <c r="D86" i="42"/>
  <c r="C86" i="42"/>
  <c r="H85" i="42"/>
  <c r="G85" i="42"/>
  <c r="F85" i="42"/>
  <c r="E85" i="42"/>
  <c r="D85" i="42"/>
  <c r="C85" i="42"/>
  <c r="H84" i="42"/>
  <c r="G84" i="42"/>
  <c r="F84" i="42"/>
  <c r="E84" i="42"/>
  <c r="D84" i="42"/>
  <c r="C84" i="42"/>
  <c r="H83" i="42"/>
  <c r="G83" i="42"/>
  <c r="F83" i="42"/>
  <c r="E83" i="42"/>
  <c r="D83" i="42"/>
  <c r="C83" i="42"/>
  <c r="H82" i="42"/>
  <c r="G82" i="42"/>
  <c r="F82" i="42"/>
  <c r="E82" i="42"/>
  <c r="D82" i="42"/>
  <c r="C82" i="42"/>
  <c r="H81" i="42"/>
  <c r="G81" i="42"/>
  <c r="F81" i="42"/>
  <c r="E81" i="42"/>
  <c r="D81" i="42"/>
  <c r="C81" i="42"/>
  <c r="H92" i="40"/>
  <c r="G92" i="40"/>
  <c r="F92" i="40"/>
  <c r="E92" i="40"/>
  <c r="D92" i="40"/>
  <c r="C92" i="40"/>
  <c r="H91" i="40"/>
  <c r="G91" i="40"/>
  <c r="F91" i="40"/>
  <c r="E91" i="40"/>
  <c r="D91" i="40"/>
  <c r="C91" i="40"/>
  <c r="H90" i="40"/>
  <c r="G90" i="40"/>
  <c r="F90" i="40"/>
  <c r="E90" i="40"/>
  <c r="D90" i="40"/>
  <c r="C90" i="40"/>
  <c r="H89" i="40"/>
  <c r="G89" i="40"/>
  <c r="F89" i="40"/>
  <c r="E89" i="40"/>
  <c r="D89" i="40"/>
  <c r="C89" i="40"/>
  <c r="H88" i="40"/>
  <c r="G88" i="40"/>
  <c r="F88" i="40"/>
  <c r="E88" i="40"/>
  <c r="D88" i="40"/>
  <c r="C88" i="40"/>
  <c r="H87" i="40"/>
  <c r="G87" i="40"/>
  <c r="F87" i="40"/>
  <c r="E87" i="40"/>
  <c r="D87" i="40"/>
  <c r="C87" i="40"/>
  <c r="H86" i="40"/>
  <c r="G86" i="40"/>
  <c r="F86" i="40"/>
  <c r="E86" i="40"/>
  <c r="D86" i="40"/>
  <c r="C86" i="40"/>
  <c r="H85" i="40"/>
  <c r="G85" i="40"/>
  <c r="F85" i="40"/>
  <c r="E85" i="40"/>
  <c r="D85" i="40"/>
  <c r="C85" i="40"/>
  <c r="H84" i="40"/>
  <c r="G84" i="40"/>
  <c r="F84" i="40"/>
  <c r="E84" i="40"/>
  <c r="D84" i="40"/>
  <c r="C84" i="40"/>
  <c r="H83" i="40"/>
  <c r="G83" i="40"/>
  <c r="F83" i="40"/>
  <c r="E83" i="40"/>
  <c r="D83" i="40"/>
  <c r="C83" i="40"/>
  <c r="H82" i="40"/>
  <c r="G82" i="40"/>
  <c r="F82" i="40"/>
  <c r="E82" i="40"/>
  <c r="D82" i="40"/>
  <c r="C82" i="40"/>
  <c r="H81" i="40"/>
  <c r="G81" i="40"/>
  <c r="F81" i="40"/>
  <c r="E81" i="40"/>
  <c r="D81" i="40"/>
  <c r="C81" i="40"/>
  <c r="H74" i="42"/>
  <c r="G74" i="42"/>
  <c r="F74" i="42"/>
  <c r="E74" i="42"/>
  <c r="D74" i="42"/>
  <c r="C74" i="42"/>
  <c r="H73" i="42"/>
  <c r="G73" i="42"/>
  <c r="F73" i="42"/>
  <c r="E73" i="42"/>
  <c r="D73" i="42"/>
  <c r="C73" i="42"/>
  <c r="H72" i="42"/>
  <c r="G72" i="42"/>
  <c r="F72" i="42"/>
  <c r="E72" i="42"/>
  <c r="D72" i="42"/>
  <c r="C72" i="42"/>
  <c r="H71" i="42"/>
  <c r="G71" i="42"/>
  <c r="F71" i="42"/>
  <c r="E71" i="42"/>
  <c r="D71" i="42"/>
  <c r="C71" i="42"/>
  <c r="H70" i="42"/>
  <c r="G70" i="42"/>
  <c r="F70" i="42"/>
  <c r="E70" i="42"/>
  <c r="D70" i="42"/>
  <c r="C70" i="42"/>
  <c r="H69" i="42"/>
  <c r="G69" i="42"/>
  <c r="F69" i="42"/>
  <c r="E69" i="42"/>
  <c r="D69" i="42"/>
  <c r="C69" i="42"/>
  <c r="H68" i="42"/>
  <c r="G68" i="42"/>
  <c r="F68" i="42"/>
  <c r="E68" i="42"/>
  <c r="D68" i="42"/>
  <c r="C68" i="42"/>
  <c r="H67" i="42"/>
  <c r="G67" i="42"/>
  <c r="F67" i="42"/>
  <c r="E67" i="42"/>
  <c r="D67" i="42"/>
  <c r="C67" i="42"/>
  <c r="H66" i="42"/>
  <c r="G66" i="42"/>
  <c r="F66" i="42"/>
  <c r="E66" i="42"/>
  <c r="D66" i="42"/>
  <c r="C66" i="42"/>
  <c r="H65" i="42"/>
  <c r="G65" i="42"/>
  <c r="F65" i="42"/>
  <c r="E65" i="42"/>
  <c r="D65" i="42"/>
  <c r="C65" i="42"/>
  <c r="H64" i="42"/>
  <c r="G64" i="42"/>
  <c r="F64" i="42"/>
  <c r="E64" i="42"/>
  <c r="D64" i="42"/>
  <c r="C64" i="42"/>
  <c r="H63" i="42"/>
  <c r="G63" i="42"/>
  <c r="F63" i="42"/>
  <c r="E63" i="42"/>
  <c r="D63" i="42"/>
  <c r="C63" i="42"/>
  <c r="H74" i="40"/>
  <c r="G74" i="40"/>
  <c r="F74" i="40"/>
  <c r="E74" i="40"/>
  <c r="D74" i="40"/>
  <c r="C74" i="40"/>
  <c r="H73" i="40"/>
  <c r="G73" i="40"/>
  <c r="F73" i="40"/>
  <c r="E73" i="40"/>
  <c r="D73" i="40"/>
  <c r="C73" i="40"/>
  <c r="H72" i="40"/>
  <c r="G72" i="40"/>
  <c r="F72" i="40"/>
  <c r="E72" i="40"/>
  <c r="D72" i="40"/>
  <c r="C72" i="40"/>
  <c r="H71" i="40"/>
  <c r="G71" i="40"/>
  <c r="F71" i="40"/>
  <c r="E71" i="40"/>
  <c r="D71" i="40"/>
  <c r="C71" i="40"/>
  <c r="H70" i="40"/>
  <c r="G70" i="40"/>
  <c r="F70" i="40"/>
  <c r="E70" i="40"/>
  <c r="D70" i="40"/>
  <c r="C70" i="40"/>
  <c r="H69" i="40"/>
  <c r="G69" i="40"/>
  <c r="F69" i="40"/>
  <c r="E69" i="40"/>
  <c r="D69" i="40"/>
  <c r="C69" i="40"/>
  <c r="H68" i="40"/>
  <c r="G68" i="40"/>
  <c r="F68" i="40"/>
  <c r="E68" i="40"/>
  <c r="D68" i="40"/>
  <c r="C68" i="40"/>
  <c r="H67" i="40"/>
  <c r="G67" i="40"/>
  <c r="F67" i="40"/>
  <c r="E67" i="40"/>
  <c r="D67" i="40"/>
  <c r="C67" i="40"/>
  <c r="H66" i="40"/>
  <c r="G66" i="40"/>
  <c r="F66" i="40"/>
  <c r="E66" i="40"/>
  <c r="D66" i="40"/>
  <c r="C66" i="40"/>
  <c r="H65" i="40"/>
  <c r="G65" i="40"/>
  <c r="F65" i="40"/>
  <c r="E65" i="40"/>
  <c r="D65" i="40"/>
  <c r="C65" i="40"/>
  <c r="H64" i="40"/>
  <c r="G64" i="40"/>
  <c r="F64" i="40"/>
  <c r="E64" i="40"/>
  <c r="D64" i="40"/>
  <c r="C64" i="40"/>
  <c r="H63" i="40"/>
  <c r="G63" i="40"/>
  <c r="F63" i="40"/>
  <c r="E63" i="40"/>
  <c r="D63" i="40"/>
  <c r="C63" i="40"/>
  <c r="H56" i="42"/>
  <c r="G56" i="42"/>
  <c r="F56" i="42"/>
  <c r="E56" i="42"/>
  <c r="D56" i="42"/>
  <c r="C56" i="42"/>
  <c r="H55" i="42"/>
  <c r="G55" i="42"/>
  <c r="F55" i="42"/>
  <c r="E55" i="42"/>
  <c r="D55" i="42"/>
  <c r="C55" i="42"/>
  <c r="H54" i="42"/>
  <c r="G54" i="42"/>
  <c r="F54" i="42"/>
  <c r="E54" i="42"/>
  <c r="D54" i="42"/>
  <c r="C54" i="42"/>
  <c r="H53" i="42"/>
  <c r="G53" i="42"/>
  <c r="F53" i="42"/>
  <c r="E53" i="42"/>
  <c r="D53" i="42"/>
  <c r="C53" i="42"/>
  <c r="H52" i="42"/>
  <c r="G52" i="42"/>
  <c r="F52" i="42"/>
  <c r="E52" i="42"/>
  <c r="D52" i="42"/>
  <c r="C52" i="42"/>
  <c r="H51" i="42"/>
  <c r="G51" i="42"/>
  <c r="F51" i="42"/>
  <c r="E51" i="42"/>
  <c r="D51" i="42"/>
  <c r="C51" i="42"/>
  <c r="H50" i="42"/>
  <c r="G50" i="42"/>
  <c r="F50" i="42"/>
  <c r="E50" i="42"/>
  <c r="D50" i="42"/>
  <c r="C50" i="42"/>
  <c r="H49" i="42"/>
  <c r="G49" i="42"/>
  <c r="F49" i="42"/>
  <c r="E49" i="42"/>
  <c r="D49" i="42"/>
  <c r="C49" i="42"/>
  <c r="H48" i="42"/>
  <c r="G48" i="42"/>
  <c r="F48" i="42"/>
  <c r="E48" i="42"/>
  <c r="D48" i="42"/>
  <c r="C48" i="42"/>
  <c r="H47" i="42"/>
  <c r="G47" i="42"/>
  <c r="F47" i="42"/>
  <c r="E47" i="42"/>
  <c r="D47" i="42"/>
  <c r="C47" i="42"/>
  <c r="H46" i="42"/>
  <c r="G46" i="42"/>
  <c r="F46" i="42"/>
  <c r="E46" i="42"/>
  <c r="D46" i="42"/>
  <c r="C46" i="42"/>
  <c r="H45" i="42"/>
  <c r="G45" i="42"/>
  <c r="F45" i="42"/>
  <c r="E45" i="42"/>
  <c r="D45" i="42"/>
  <c r="C45" i="42"/>
  <c r="H56" i="40"/>
  <c r="G56" i="40"/>
  <c r="F56" i="40"/>
  <c r="E56" i="40"/>
  <c r="D56" i="40"/>
  <c r="C56" i="40"/>
  <c r="H55" i="40"/>
  <c r="G55" i="40"/>
  <c r="F55" i="40"/>
  <c r="E55" i="40"/>
  <c r="D55" i="40"/>
  <c r="C55" i="40"/>
  <c r="H54" i="40"/>
  <c r="G54" i="40"/>
  <c r="F54" i="40"/>
  <c r="E54" i="40"/>
  <c r="D54" i="40"/>
  <c r="C54" i="40"/>
  <c r="H53" i="40"/>
  <c r="G53" i="40"/>
  <c r="F53" i="40"/>
  <c r="E53" i="40"/>
  <c r="D53" i="40"/>
  <c r="C53" i="40"/>
  <c r="H52" i="40"/>
  <c r="G52" i="40"/>
  <c r="F52" i="40"/>
  <c r="E52" i="40"/>
  <c r="D52" i="40"/>
  <c r="C52" i="40"/>
  <c r="H51" i="40"/>
  <c r="G51" i="40"/>
  <c r="F51" i="40"/>
  <c r="E51" i="40"/>
  <c r="D51" i="40"/>
  <c r="C51" i="40"/>
  <c r="H50" i="40"/>
  <c r="G50" i="40"/>
  <c r="F50" i="40"/>
  <c r="E50" i="40"/>
  <c r="D50" i="40"/>
  <c r="C50" i="40"/>
  <c r="H49" i="40"/>
  <c r="G49" i="40"/>
  <c r="F49" i="40"/>
  <c r="E49" i="40"/>
  <c r="D49" i="40"/>
  <c r="C49" i="40"/>
  <c r="H48" i="40"/>
  <c r="G48" i="40"/>
  <c r="F48" i="40"/>
  <c r="E48" i="40"/>
  <c r="D48" i="40"/>
  <c r="C48" i="40"/>
  <c r="H47" i="40"/>
  <c r="G47" i="40"/>
  <c r="F47" i="40"/>
  <c r="E47" i="40"/>
  <c r="D47" i="40"/>
  <c r="C47" i="40"/>
  <c r="H46" i="40"/>
  <c r="G46" i="40"/>
  <c r="F46" i="40"/>
  <c r="E46" i="40"/>
  <c r="D46" i="40"/>
  <c r="C46" i="40"/>
  <c r="H45" i="40"/>
  <c r="G45" i="40"/>
  <c r="F45" i="40"/>
  <c r="E45" i="40"/>
  <c r="D45" i="40"/>
  <c r="C45" i="40"/>
  <c r="H38" i="42"/>
  <c r="G38" i="42"/>
  <c r="F38" i="42"/>
  <c r="E38" i="42"/>
  <c r="D38" i="42"/>
  <c r="C38" i="42"/>
  <c r="H37" i="42"/>
  <c r="G37" i="42"/>
  <c r="F37" i="42"/>
  <c r="E37" i="42"/>
  <c r="D37" i="42"/>
  <c r="C37" i="42"/>
  <c r="H36" i="42"/>
  <c r="G36" i="42"/>
  <c r="F36" i="42"/>
  <c r="E36" i="42"/>
  <c r="D36" i="42"/>
  <c r="C36" i="42"/>
  <c r="H35" i="42"/>
  <c r="G35" i="42"/>
  <c r="F35" i="42"/>
  <c r="E35" i="42"/>
  <c r="D35" i="42"/>
  <c r="C35" i="42"/>
  <c r="H34" i="42"/>
  <c r="G34" i="42"/>
  <c r="F34" i="42"/>
  <c r="E34" i="42"/>
  <c r="D34" i="42"/>
  <c r="C34" i="42"/>
  <c r="H33" i="42"/>
  <c r="G33" i="42"/>
  <c r="F33" i="42"/>
  <c r="E33" i="42"/>
  <c r="D33" i="42"/>
  <c r="C33" i="42"/>
  <c r="H32" i="42"/>
  <c r="G32" i="42"/>
  <c r="F32" i="42"/>
  <c r="E32" i="42"/>
  <c r="D32" i="42"/>
  <c r="C32" i="42"/>
  <c r="H31" i="42"/>
  <c r="G31" i="42"/>
  <c r="F31" i="42"/>
  <c r="E31" i="42"/>
  <c r="D31" i="42"/>
  <c r="C31" i="42"/>
  <c r="H30" i="42"/>
  <c r="G30" i="42"/>
  <c r="F30" i="42"/>
  <c r="E30" i="42"/>
  <c r="D30" i="42"/>
  <c r="C30" i="42"/>
  <c r="H29" i="42"/>
  <c r="G29" i="42"/>
  <c r="F29" i="42"/>
  <c r="E29" i="42"/>
  <c r="D29" i="42"/>
  <c r="C29" i="42"/>
  <c r="H28" i="42"/>
  <c r="G28" i="42"/>
  <c r="F28" i="42"/>
  <c r="E28" i="42"/>
  <c r="D28" i="42"/>
  <c r="C28" i="42"/>
  <c r="H27" i="42"/>
  <c r="G27" i="42"/>
  <c r="F27" i="42"/>
  <c r="E27" i="42"/>
  <c r="D27" i="42"/>
  <c r="C27" i="42"/>
  <c r="H38" i="40"/>
  <c r="G38" i="40"/>
  <c r="F38" i="40"/>
  <c r="E38" i="40"/>
  <c r="D38" i="40"/>
  <c r="C38" i="40"/>
  <c r="H37" i="40"/>
  <c r="G37" i="40"/>
  <c r="F37" i="40"/>
  <c r="E37" i="40"/>
  <c r="D37" i="40"/>
  <c r="C37" i="40"/>
  <c r="H36" i="40"/>
  <c r="G36" i="40"/>
  <c r="F36" i="40"/>
  <c r="E36" i="40"/>
  <c r="D36" i="40"/>
  <c r="C36" i="40"/>
  <c r="H35" i="40"/>
  <c r="G35" i="40"/>
  <c r="F35" i="40"/>
  <c r="E35" i="40"/>
  <c r="D35" i="40"/>
  <c r="C35" i="40"/>
  <c r="H34" i="40"/>
  <c r="G34" i="40"/>
  <c r="F34" i="40"/>
  <c r="E34" i="40"/>
  <c r="D34" i="40"/>
  <c r="C34" i="40"/>
  <c r="H33" i="40"/>
  <c r="G33" i="40"/>
  <c r="F33" i="40"/>
  <c r="E33" i="40"/>
  <c r="D33" i="40"/>
  <c r="C33" i="40"/>
  <c r="H32" i="40"/>
  <c r="G32" i="40"/>
  <c r="F32" i="40"/>
  <c r="E32" i="40"/>
  <c r="D32" i="40"/>
  <c r="C32" i="40"/>
  <c r="H31" i="40"/>
  <c r="G31" i="40"/>
  <c r="F31" i="40"/>
  <c r="E31" i="40"/>
  <c r="D31" i="40"/>
  <c r="C31" i="40"/>
  <c r="H30" i="40"/>
  <c r="G30" i="40"/>
  <c r="F30" i="40"/>
  <c r="E30" i="40"/>
  <c r="D30" i="40"/>
  <c r="C30" i="40"/>
  <c r="H29" i="40"/>
  <c r="G29" i="40"/>
  <c r="F29" i="40"/>
  <c r="E29" i="40"/>
  <c r="D29" i="40"/>
  <c r="C29" i="40"/>
  <c r="H28" i="40"/>
  <c r="G28" i="40"/>
  <c r="F28" i="40"/>
  <c r="E28" i="40"/>
  <c r="D28" i="40"/>
  <c r="C28" i="40"/>
  <c r="H27" i="40"/>
  <c r="G27" i="40"/>
  <c r="F27" i="40"/>
  <c r="E27" i="40"/>
  <c r="D27" i="40"/>
  <c r="C27" i="40"/>
  <c r="AI17" i="38"/>
  <c r="AH17" i="38"/>
  <c r="D107" i="38" s="1"/>
  <c r="AF17" i="38"/>
  <c r="H92" i="38" s="1"/>
  <c r="AE17" i="38"/>
  <c r="G92" i="38" s="1"/>
  <c r="AC17" i="38"/>
  <c r="E92" i="38" s="1"/>
  <c r="AB17" i="38"/>
  <c r="D92" i="38" s="1"/>
  <c r="Z17" i="38"/>
  <c r="Y17" i="38"/>
  <c r="G77" i="38" s="1"/>
  <c r="W17" i="38"/>
  <c r="E77" i="38" s="1"/>
  <c r="V17" i="38"/>
  <c r="D77" i="38" s="1"/>
  <c r="T17" i="38"/>
  <c r="H62" i="38" s="1"/>
  <c r="S17" i="38"/>
  <c r="G62" i="38" s="1"/>
  <c r="Q17" i="38"/>
  <c r="P17" i="38"/>
  <c r="D62" i="38" s="1"/>
  <c r="N17" i="38"/>
  <c r="M17" i="38"/>
  <c r="G47" i="38" s="1"/>
  <c r="K17" i="38"/>
  <c r="E47" i="38" s="1"/>
  <c r="J17" i="38"/>
  <c r="D47" i="38" s="1"/>
  <c r="H17" i="38"/>
  <c r="H32" i="38" s="1"/>
  <c r="G17" i="38"/>
  <c r="G32" i="38" s="1"/>
  <c r="E17" i="38"/>
  <c r="E32" i="38" s="1"/>
  <c r="D17" i="38"/>
  <c r="D32" i="38" s="1"/>
  <c r="AI16" i="38"/>
  <c r="AH16" i="38"/>
  <c r="D106" i="38" s="1"/>
  <c r="AF16" i="38"/>
  <c r="AE16" i="38"/>
  <c r="AC16" i="38"/>
  <c r="AB16" i="38"/>
  <c r="D91" i="38" s="1"/>
  <c r="Z16" i="38"/>
  <c r="Y16" i="38"/>
  <c r="W16" i="38"/>
  <c r="V16" i="38"/>
  <c r="D76" i="38" s="1"/>
  <c r="T16" i="38"/>
  <c r="H61" i="38" s="1"/>
  <c r="S16" i="38"/>
  <c r="G61" i="38" s="1"/>
  <c r="Q16" i="38"/>
  <c r="E61" i="38" s="1"/>
  <c r="P16" i="38"/>
  <c r="D61" i="38" s="1"/>
  <c r="N16" i="38"/>
  <c r="H46" i="38" s="1"/>
  <c r="M16" i="38"/>
  <c r="G46" i="38" s="1"/>
  <c r="K16" i="38"/>
  <c r="J16" i="38"/>
  <c r="D46" i="38" s="1"/>
  <c r="H16" i="38"/>
  <c r="H31" i="38" s="1"/>
  <c r="G16" i="38"/>
  <c r="E16" i="38"/>
  <c r="D16" i="38"/>
  <c r="D31" i="38" s="1"/>
  <c r="AI15" i="38"/>
  <c r="AH15" i="38"/>
  <c r="AF15" i="38"/>
  <c r="H90" i="38" s="1"/>
  <c r="AE15" i="38"/>
  <c r="G90" i="38" s="1"/>
  <c r="AC15" i="38"/>
  <c r="E90" i="38" s="1"/>
  <c r="AB15" i="38"/>
  <c r="D90" i="38" s="1"/>
  <c r="Z15" i="38"/>
  <c r="H75" i="38" s="1"/>
  <c r="Y15" i="38"/>
  <c r="G75" i="38" s="1"/>
  <c r="W15" i="38"/>
  <c r="E75" i="38" s="1"/>
  <c r="V15" i="38"/>
  <c r="D75" i="38" s="1"/>
  <c r="T15" i="38"/>
  <c r="H60" i="38" s="1"/>
  <c r="S15" i="38"/>
  <c r="G60" i="38" s="1"/>
  <c r="Q15" i="38"/>
  <c r="P15" i="38"/>
  <c r="D60" i="38" s="1"/>
  <c r="N15" i="38"/>
  <c r="M15" i="38"/>
  <c r="G45" i="38" s="1"/>
  <c r="K15" i="38"/>
  <c r="J15" i="38"/>
  <c r="H15" i="38"/>
  <c r="H30" i="38" s="1"/>
  <c r="G15" i="38"/>
  <c r="G30" i="38" s="1"/>
  <c r="E15" i="38"/>
  <c r="E30" i="38" s="1"/>
  <c r="D15" i="38"/>
  <c r="D30" i="38" s="1"/>
  <c r="AI14" i="38"/>
  <c r="E104" i="38" s="1"/>
  <c r="AH14" i="38"/>
  <c r="D104" i="38" s="1"/>
  <c r="AF14" i="38"/>
  <c r="H89" i="38" s="1"/>
  <c r="AE14" i="38"/>
  <c r="G89" i="38" s="1"/>
  <c r="AC14" i="38"/>
  <c r="AB14" i="38"/>
  <c r="D89" i="38" s="1"/>
  <c r="Z14" i="38"/>
  <c r="Y14" i="38"/>
  <c r="W14" i="38"/>
  <c r="V14" i="38"/>
  <c r="D74" i="38" s="1"/>
  <c r="T14" i="38"/>
  <c r="S14" i="38"/>
  <c r="Q14" i="38"/>
  <c r="P14" i="38"/>
  <c r="D59" i="38" s="1"/>
  <c r="N14" i="38"/>
  <c r="H44" i="38" s="1"/>
  <c r="M14" i="38"/>
  <c r="G44" i="38" s="1"/>
  <c r="K14" i="38"/>
  <c r="E44" i="38" s="1"/>
  <c r="J14" i="38"/>
  <c r="D44" i="38" s="1"/>
  <c r="H14" i="38"/>
  <c r="H29" i="38" s="1"/>
  <c r="G14" i="38"/>
  <c r="G29" i="38" s="1"/>
  <c r="E14" i="38"/>
  <c r="E29" i="38" s="1"/>
  <c r="D14" i="38"/>
  <c r="D29" i="38" s="1"/>
  <c r="AI13" i="38"/>
  <c r="AH13" i="38"/>
  <c r="D103" i="38" s="1"/>
  <c r="AF13" i="38"/>
  <c r="AE13" i="38"/>
  <c r="G88" i="38" s="1"/>
  <c r="AC13" i="38"/>
  <c r="E88" i="38" s="1"/>
  <c r="AB13" i="38"/>
  <c r="D88" i="38" s="1"/>
  <c r="Z13" i="38"/>
  <c r="Y13" i="38"/>
  <c r="G73" i="38" s="1"/>
  <c r="W13" i="38"/>
  <c r="E73" i="38" s="1"/>
  <c r="V13" i="38"/>
  <c r="D73" i="38" s="1"/>
  <c r="T13" i="38"/>
  <c r="H58" i="38" s="1"/>
  <c r="S13" i="38"/>
  <c r="G58" i="38" s="1"/>
  <c r="Q13" i="38"/>
  <c r="E58" i="38" s="1"/>
  <c r="P13" i="38"/>
  <c r="D58" i="38" s="1"/>
  <c r="N13" i="38"/>
  <c r="M13" i="38"/>
  <c r="G43" i="38" s="1"/>
  <c r="K13" i="38"/>
  <c r="J13" i="38"/>
  <c r="D43" i="38" s="1"/>
  <c r="H13" i="38"/>
  <c r="H28" i="38" s="1"/>
  <c r="G13" i="38"/>
  <c r="G28" i="38" s="1"/>
  <c r="E13" i="38"/>
  <c r="E28" i="38" s="1"/>
  <c r="D13" i="38"/>
  <c r="D28" i="38" s="1"/>
  <c r="AI12" i="38"/>
  <c r="AH12" i="38"/>
  <c r="D102" i="38" s="1"/>
  <c r="AF12" i="38"/>
  <c r="H87" i="38" s="1"/>
  <c r="AE12" i="38"/>
  <c r="G87" i="38" s="1"/>
  <c r="AC12" i="38"/>
  <c r="E87" i="38" s="1"/>
  <c r="AB12" i="38"/>
  <c r="D87" i="38" s="1"/>
  <c r="Z12" i="38"/>
  <c r="H72" i="38" s="1"/>
  <c r="Y12" i="38"/>
  <c r="G72" i="38" s="1"/>
  <c r="W12" i="38"/>
  <c r="V12" i="38"/>
  <c r="D72" i="38" s="1"/>
  <c r="T12" i="38"/>
  <c r="H57" i="38" s="1"/>
  <c r="S12" i="38"/>
  <c r="Q12" i="38"/>
  <c r="P12" i="38"/>
  <c r="D57" i="38" s="1"/>
  <c r="N12" i="38"/>
  <c r="M12" i="38"/>
  <c r="K12" i="38"/>
  <c r="E42" i="38" s="1"/>
  <c r="J12" i="38"/>
  <c r="D42" i="38" s="1"/>
  <c r="H12" i="38"/>
  <c r="H27" i="38" s="1"/>
  <c r="G12" i="38"/>
  <c r="G27" i="38" s="1"/>
  <c r="E12" i="38"/>
  <c r="E27" i="38" s="1"/>
  <c r="D12" i="38"/>
  <c r="D27" i="38" s="1"/>
  <c r="AI11" i="38"/>
  <c r="E101" i="38" s="1"/>
  <c r="AH11" i="38"/>
  <c r="D101" i="38" s="1"/>
  <c r="AF11" i="38"/>
  <c r="AE11" i="38"/>
  <c r="G86" i="38" s="1"/>
  <c r="AC11" i="38"/>
  <c r="E86" i="38" s="1"/>
  <c r="AB11" i="38"/>
  <c r="Z11" i="38"/>
  <c r="H71" i="38" s="1"/>
  <c r="Y11" i="38"/>
  <c r="W11" i="38"/>
  <c r="V11" i="38"/>
  <c r="T11" i="38"/>
  <c r="H56" i="38" s="1"/>
  <c r="S11" i="38"/>
  <c r="G56" i="38" s="1"/>
  <c r="Q11" i="38"/>
  <c r="E56" i="38" s="1"/>
  <c r="P11" i="38"/>
  <c r="D56" i="38" s="1"/>
  <c r="N11" i="38"/>
  <c r="H41" i="38" s="1"/>
  <c r="M11" i="38"/>
  <c r="G41" i="38" s="1"/>
  <c r="K11" i="38"/>
  <c r="E41" i="38" s="1"/>
  <c r="J11" i="38"/>
  <c r="D41" i="38" s="1"/>
  <c r="H11" i="38"/>
  <c r="H26" i="38" s="1"/>
  <c r="G11" i="38"/>
  <c r="G26" i="38" s="1"/>
  <c r="E11" i="38"/>
  <c r="D11" i="38"/>
  <c r="AI10" i="38"/>
  <c r="AH10" i="38"/>
  <c r="D100" i="38" s="1"/>
  <c r="AF10" i="38"/>
  <c r="AE10" i="38"/>
  <c r="G85" i="38" s="1"/>
  <c r="AC10" i="38"/>
  <c r="E85" i="38" s="1"/>
  <c r="AB10" i="38"/>
  <c r="Z10" i="38"/>
  <c r="H70" i="38" s="1"/>
  <c r="Y10" i="38"/>
  <c r="G70" i="38" s="1"/>
  <c r="W10" i="38"/>
  <c r="E70" i="38" s="1"/>
  <c r="V10" i="38"/>
  <c r="D70" i="38" s="1"/>
  <c r="T10" i="38"/>
  <c r="H55" i="38" s="1"/>
  <c r="S10" i="38"/>
  <c r="G55" i="38" s="1"/>
  <c r="Q10" i="38"/>
  <c r="E55" i="38" s="1"/>
  <c r="P10" i="38"/>
  <c r="D55" i="38" s="1"/>
  <c r="N10" i="38"/>
  <c r="H40" i="38" s="1"/>
  <c r="M10" i="38"/>
  <c r="G40" i="38" s="1"/>
  <c r="K10" i="38"/>
  <c r="J10" i="38"/>
  <c r="D40" i="38" s="1"/>
  <c r="H10" i="38"/>
  <c r="G10" i="38"/>
  <c r="E10" i="38"/>
  <c r="E25" i="38" s="1"/>
  <c r="D10" i="38"/>
  <c r="D25" i="38" s="1"/>
  <c r="AI9" i="38"/>
  <c r="E99" i="38" s="1"/>
  <c r="AH9" i="38"/>
  <c r="D99" i="38" s="1"/>
  <c r="AF9" i="38"/>
  <c r="H84" i="38" s="1"/>
  <c r="AE9" i="38"/>
  <c r="G84" i="38" s="1"/>
  <c r="AC9" i="38"/>
  <c r="E84" i="38" s="1"/>
  <c r="AB9" i="38"/>
  <c r="D84" i="38" s="1"/>
  <c r="Z9" i="38"/>
  <c r="H69" i="38" s="1"/>
  <c r="Y9" i="38"/>
  <c r="G69" i="38" s="1"/>
  <c r="W9" i="38"/>
  <c r="E69" i="38" s="1"/>
  <c r="V9" i="38"/>
  <c r="D69" i="38" s="1"/>
  <c r="T9" i="38"/>
  <c r="H54" i="38" s="1"/>
  <c r="S9" i="38"/>
  <c r="G54" i="38" s="1"/>
  <c r="Q9" i="38"/>
  <c r="P9" i="38"/>
  <c r="N9" i="38"/>
  <c r="H39" i="38" s="1"/>
  <c r="M9" i="38"/>
  <c r="G39" i="38" s="1"/>
  <c r="K9" i="38"/>
  <c r="E39" i="38" s="1"/>
  <c r="J9" i="38"/>
  <c r="D39" i="38" s="1"/>
  <c r="H9" i="38"/>
  <c r="H24" i="38" s="1"/>
  <c r="G9" i="38"/>
  <c r="G24" i="38" s="1"/>
  <c r="E9" i="38"/>
  <c r="E24" i="38" s="1"/>
  <c r="D9" i="38"/>
  <c r="D24" i="38" s="1"/>
  <c r="D54" i="38"/>
  <c r="H85" i="38"/>
  <c r="E71" i="38"/>
  <c r="E26" i="38"/>
  <c r="D26" i="38"/>
  <c r="E102" i="38"/>
  <c r="AG17" i="38"/>
  <c r="AD17" i="38"/>
  <c r="AA17" i="38"/>
  <c r="C92" i="38" s="1"/>
  <c r="X17" i="38"/>
  <c r="F77" i="38" s="1"/>
  <c r="U17" i="38"/>
  <c r="R17" i="38"/>
  <c r="F62" i="38" s="1"/>
  <c r="O17" i="38"/>
  <c r="C62" i="38" s="1"/>
  <c r="L17" i="38"/>
  <c r="F47" i="38" s="1"/>
  <c r="I17" i="38"/>
  <c r="C47" i="38" s="1"/>
  <c r="F17" i="38"/>
  <c r="F32" i="38" s="1"/>
  <c r="C17" i="38"/>
  <c r="C32" i="38" s="1"/>
  <c r="AG16" i="38"/>
  <c r="C106" i="38" s="1"/>
  <c r="AD16" i="38"/>
  <c r="F91" i="38" s="1"/>
  <c r="AA16" i="38"/>
  <c r="C91" i="38" s="1"/>
  <c r="X16" i="38"/>
  <c r="U16" i="38"/>
  <c r="R16" i="38"/>
  <c r="F61" i="38" s="1"/>
  <c r="O16" i="38"/>
  <c r="C61" i="38" s="1"/>
  <c r="L16" i="38"/>
  <c r="I16" i="38"/>
  <c r="C46" i="38" s="1"/>
  <c r="F16" i="38"/>
  <c r="F31" i="38" s="1"/>
  <c r="C16" i="38"/>
  <c r="C31" i="38" s="1"/>
  <c r="AG15" i="38"/>
  <c r="C105" i="38" s="1"/>
  <c r="AD15" i="38"/>
  <c r="F90" i="38" s="1"/>
  <c r="AA15" i="38"/>
  <c r="C90" i="38" s="1"/>
  <c r="X15" i="38"/>
  <c r="F75" i="38" s="1"/>
  <c r="U15" i="38"/>
  <c r="C75" i="38" s="1"/>
  <c r="R15" i="38"/>
  <c r="F60" i="38" s="1"/>
  <c r="O15" i="38"/>
  <c r="C60" i="38" s="1"/>
  <c r="L15" i="38"/>
  <c r="F45" i="38" s="1"/>
  <c r="I15" i="38"/>
  <c r="F15" i="38"/>
  <c r="F30" i="38" s="1"/>
  <c r="C15" i="38"/>
  <c r="AG14" i="38"/>
  <c r="C104" i="38" s="1"/>
  <c r="AD14" i="38"/>
  <c r="AA14" i="38"/>
  <c r="C89" i="38" s="1"/>
  <c r="X14" i="38"/>
  <c r="U14" i="38"/>
  <c r="C74" i="38" s="1"/>
  <c r="R14" i="38"/>
  <c r="O14" i="38"/>
  <c r="C59" i="38" s="1"/>
  <c r="L14" i="38"/>
  <c r="F44" i="38" s="1"/>
  <c r="I14" i="38"/>
  <c r="C44" i="38" s="1"/>
  <c r="F14" i="38"/>
  <c r="F29" i="38" s="1"/>
  <c r="C14" i="38"/>
  <c r="C29" i="38" s="1"/>
  <c r="AG13" i="38"/>
  <c r="C103" i="38" s="1"/>
  <c r="AD13" i="38"/>
  <c r="F88" i="38" s="1"/>
  <c r="AA13" i="38"/>
  <c r="C88" i="38" s="1"/>
  <c r="X13" i="38"/>
  <c r="F73" i="38" s="1"/>
  <c r="U13" i="38"/>
  <c r="R13" i="38"/>
  <c r="F58" i="38" s="1"/>
  <c r="O13" i="38"/>
  <c r="L13" i="38"/>
  <c r="I13" i="38"/>
  <c r="C43" i="38" s="1"/>
  <c r="F13" i="38"/>
  <c r="F28" i="38" s="1"/>
  <c r="C13" i="38"/>
  <c r="AG12" i="38"/>
  <c r="C102" i="38" s="1"/>
  <c r="AD12" i="38"/>
  <c r="F87" i="38" s="1"/>
  <c r="AA12" i="38"/>
  <c r="C87" i="38" s="1"/>
  <c r="X12" i="38"/>
  <c r="F72" i="38" s="1"/>
  <c r="U12" i="38"/>
  <c r="C72" i="38" s="1"/>
  <c r="R12" i="38"/>
  <c r="F57" i="38" s="1"/>
  <c r="O12" i="38"/>
  <c r="C57" i="38" s="1"/>
  <c r="L12" i="38"/>
  <c r="I12" i="38"/>
  <c r="C42" i="38" s="1"/>
  <c r="F12" i="38"/>
  <c r="F27" i="38" s="1"/>
  <c r="C12" i="38"/>
  <c r="C27" i="38" s="1"/>
  <c r="AG11" i="38"/>
  <c r="AD11" i="38"/>
  <c r="AA11" i="38"/>
  <c r="X11" i="38"/>
  <c r="U11" i="38"/>
  <c r="C71" i="38" s="1"/>
  <c r="R11" i="38"/>
  <c r="F56" i="38" s="1"/>
  <c r="O11" i="38"/>
  <c r="C56" i="38" s="1"/>
  <c r="L11" i="38"/>
  <c r="F41" i="38" s="1"/>
  <c r="I11" i="38"/>
  <c r="C41" i="38" s="1"/>
  <c r="F11" i="38"/>
  <c r="F26" i="38" s="1"/>
  <c r="C11" i="38"/>
  <c r="AG10" i="38"/>
  <c r="C100" i="38" s="1"/>
  <c r="AD10" i="38"/>
  <c r="F85" i="38" s="1"/>
  <c r="AA10" i="38"/>
  <c r="C85" i="38" s="1"/>
  <c r="X10" i="38"/>
  <c r="U10" i="38"/>
  <c r="C70" i="38" s="1"/>
  <c r="R10" i="38"/>
  <c r="F55" i="38" s="1"/>
  <c r="O10" i="38"/>
  <c r="C55" i="38" s="1"/>
  <c r="L10" i="38"/>
  <c r="I10" i="38"/>
  <c r="C40" i="38" s="1"/>
  <c r="F10" i="38"/>
  <c r="F25" i="38" s="1"/>
  <c r="C10" i="38"/>
  <c r="C25" i="38" s="1"/>
  <c r="AG9" i="38"/>
  <c r="C99" i="38" s="1"/>
  <c r="AD9" i="38"/>
  <c r="F84" i="38" s="1"/>
  <c r="AA9" i="38"/>
  <c r="C84" i="38" s="1"/>
  <c r="X9" i="38"/>
  <c r="F69" i="38" s="1"/>
  <c r="U9" i="38"/>
  <c r="C69" i="38" s="1"/>
  <c r="R9" i="38"/>
  <c r="F54" i="38" s="1"/>
  <c r="O9" i="38"/>
  <c r="L9" i="38"/>
  <c r="F39" i="38" s="1"/>
  <c r="I9" i="38"/>
  <c r="F9" i="38"/>
  <c r="F24" i="38" s="1"/>
  <c r="C9" i="38"/>
  <c r="C77" i="38"/>
  <c r="H47" i="38"/>
  <c r="E106" i="38"/>
  <c r="G91" i="38"/>
  <c r="E105" i="38"/>
  <c r="E45" i="38"/>
  <c r="F74" i="38"/>
  <c r="H59" i="38"/>
  <c r="H73" i="38"/>
  <c r="E72" i="38"/>
  <c r="H86" i="38"/>
  <c r="F71" i="38"/>
  <c r="D85" i="38"/>
  <c r="F70" i="38"/>
  <c r="H25" i="38"/>
  <c r="C39" i="38"/>
  <c r="C107" i="38"/>
  <c r="E62" i="38"/>
  <c r="E76" i="38"/>
  <c r="E46" i="38"/>
  <c r="G31" i="38"/>
  <c r="C73" i="38"/>
  <c r="G57" i="38"/>
  <c r="D86" i="38"/>
  <c r="G71" i="38"/>
  <c r="E54" i="38"/>
  <c r="E107" i="38"/>
  <c r="D105" i="38"/>
  <c r="E103" i="38"/>
  <c r="C101" i="38"/>
  <c r="E100" i="38"/>
  <c r="F92" i="38"/>
  <c r="H91" i="38"/>
  <c r="E91" i="38"/>
  <c r="F89" i="38"/>
  <c r="E89" i="38"/>
  <c r="H88" i="38"/>
  <c r="F86" i="38"/>
  <c r="C86" i="38"/>
  <c r="H77" i="38"/>
  <c r="H76" i="38"/>
  <c r="G76" i="38"/>
  <c r="F76" i="38"/>
  <c r="C76" i="38"/>
  <c r="H74" i="38"/>
  <c r="G74" i="38"/>
  <c r="E74" i="38"/>
  <c r="D71" i="38"/>
  <c r="E60" i="38"/>
  <c r="G59" i="38"/>
  <c r="F59" i="38"/>
  <c r="E59" i="38"/>
  <c r="C58" i="38"/>
  <c r="E57" i="38"/>
  <c r="C54" i="38"/>
  <c r="F46" i="38"/>
  <c r="H45" i="38"/>
  <c r="D45" i="38"/>
  <c r="C45" i="38"/>
  <c r="H43" i="38"/>
  <c r="F43" i="38"/>
  <c r="E43" i="38"/>
  <c r="H42" i="38"/>
  <c r="G42" i="38"/>
  <c r="F42" i="38"/>
  <c r="F40" i="38"/>
  <c r="E40" i="38"/>
  <c r="E31" i="38"/>
  <c r="C30" i="38"/>
  <c r="C28" i="38"/>
  <c r="C26" i="38"/>
  <c r="G25" i="38"/>
  <c r="C24" i="38"/>
  <c r="H108" i="33"/>
  <c r="G108" i="33"/>
  <c r="D108" i="33"/>
  <c r="H72" i="33"/>
  <c r="G72" i="33"/>
  <c r="D72" i="33"/>
  <c r="H36" i="33"/>
  <c r="G36" i="33"/>
  <c r="D36" i="33"/>
  <c r="E109" i="33"/>
  <c r="D109" i="33"/>
  <c r="G91" i="33"/>
  <c r="E73" i="33"/>
  <c r="D73" i="33"/>
  <c r="G55" i="33"/>
  <c r="E37" i="33"/>
  <c r="D37" i="33"/>
  <c r="D128" i="33"/>
  <c r="H92" i="33"/>
  <c r="G92" i="33"/>
  <c r="D92" i="33"/>
  <c r="H56" i="33"/>
  <c r="G56" i="33"/>
  <c r="D56" i="33"/>
  <c r="AG20" i="33"/>
  <c r="C128" i="33" s="1"/>
  <c r="AD20" i="33"/>
  <c r="F110" i="33" s="1"/>
  <c r="AA20" i="33"/>
  <c r="C110" i="33" s="1"/>
  <c r="X20" i="33"/>
  <c r="F92" i="33" s="1"/>
  <c r="U20" i="33"/>
  <c r="C92" i="33" s="1"/>
  <c r="R20" i="33"/>
  <c r="F74" i="33" s="1"/>
  <c r="O20" i="33"/>
  <c r="C74" i="33" s="1"/>
  <c r="L20" i="33"/>
  <c r="F56" i="33" s="1"/>
  <c r="I20" i="33"/>
  <c r="C56" i="33" s="1"/>
  <c r="F20" i="33"/>
  <c r="F38" i="33" s="1"/>
  <c r="C20" i="33"/>
  <c r="C38" i="33" s="1"/>
  <c r="AG19" i="33"/>
  <c r="C127" i="33" s="1"/>
  <c r="AD19" i="33"/>
  <c r="F109" i="33" s="1"/>
  <c r="AA19" i="33"/>
  <c r="C109" i="33" s="1"/>
  <c r="X19" i="33"/>
  <c r="F91" i="33" s="1"/>
  <c r="U19" i="33"/>
  <c r="C91" i="33" s="1"/>
  <c r="R19" i="33"/>
  <c r="F73" i="33" s="1"/>
  <c r="O19" i="33"/>
  <c r="C73" i="33" s="1"/>
  <c r="L19" i="33"/>
  <c r="F55" i="33" s="1"/>
  <c r="I19" i="33"/>
  <c r="C55" i="33" s="1"/>
  <c r="F19" i="33"/>
  <c r="F37" i="33" s="1"/>
  <c r="C19" i="33"/>
  <c r="C37" i="33" s="1"/>
  <c r="AG18" i="33"/>
  <c r="C126" i="33" s="1"/>
  <c r="AD18" i="33"/>
  <c r="F108" i="33" s="1"/>
  <c r="AA18" i="33"/>
  <c r="C108" i="33" s="1"/>
  <c r="X18" i="33"/>
  <c r="F90" i="33" s="1"/>
  <c r="U18" i="33"/>
  <c r="C90" i="33" s="1"/>
  <c r="R18" i="33"/>
  <c r="F72" i="33" s="1"/>
  <c r="O18" i="33"/>
  <c r="C72" i="33" s="1"/>
  <c r="L18" i="33"/>
  <c r="F54" i="33" s="1"/>
  <c r="I18" i="33"/>
  <c r="C54" i="33" s="1"/>
  <c r="F18" i="33"/>
  <c r="F36" i="33" s="1"/>
  <c r="C18" i="33"/>
  <c r="C36" i="33" s="1"/>
  <c r="E128" i="33"/>
  <c r="H110" i="33"/>
  <c r="G110" i="33"/>
  <c r="E110" i="33"/>
  <c r="D110" i="33"/>
  <c r="E92" i="33"/>
  <c r="H74" i="33"/>
  <c r="G74" i="33"/>
  <c r="E74" i="33"/>
  <c r="D74" i="33"/>
  <c r="E56" i="33"/>
  <c r="H38" i="33"/>
  <c r="G38" i="33"/>
  <c r="E38" i="33"/>
  <c r="D38" i="33"/>
  <c r="E127" i="33"/>
  <c r="D127" i="33"/>
  <c r="H109" i="33"/>
  <c r="G109" i="33"/>
  <c r="H91" i="33"/>
  <c r="E91" i="33"/>
  <c r="D91" i="33"/>
  <c r="H73" i="33"/>
  <c r="G73" i="33"/>
  <c r="H55" i="33"/>
  <c r="E55" i="33"/>
  <c r="D55" i="33"/>
  <c r="H37" i="33"/>
  <c r="G37" i="33"/>
  <c r="E126" i="33"/>
  <c r="D126" i="33"/>
  <c r="E108" i="33"/>
  <c r="H90" i="33"/>
  <c r="G90" i="33"/>
  <c r="E90" i="33"/>
  <c r="D90" i="33"/>
  <c r="E72" i="33"/>
  <c r="H54" i="33"/>
  <c r="G54" i="33"/>
  <c r="E54" i="33"/>
  <c r="D54" i="33"/>
  <c r="E36" i="33"/>
  <c r="AI17" i="33"/>
  <c r="E125" i="33" s="1"/>
  <c r="AH17" i="33"/>
  <c r="D125" i="33" s="1"/>
  <c r="AG17" i="33"/>
  <c r="C125" i="33" s="1"/>
  <c r="AF17" i="33"/>
  <c r="H107" i="33" s="1"/>
  <c r="AE17" i="33"/>
  <c r="G107" i="33" s="1"/>
  <c r="AD17" i="33"/>
  <c r="F107" i="33" s="1"/>
  <c r="AC17" i="33"/>
  <c r="E107" i="33" s="1"/>
  <c r="AB17" i="33"/>
  <c r="D107" i="33" s="1"/>
  <c r="AA17" i="33"/>
  <c r="C107" i="33" s="1"/>
  <c r="Z17" i="33"/>
  <c r="H89" i="33" s="1"/>
  <c r="Y17" i="33"/>
  <c r="G89" i="33" s="1"/>
  <c r="X17" i="33"/>
  <c r="F89" i="33" s="1"/>
  <c r="W17" i="33"/>
  <c r="E89" i="33" s="1"/>
  <c r="V17" i="33"/>
  <c r="D89" i="33" s="1"/>
  <c r="U17" i="33"/>
  <c r="C89" i="33" s="1"/>
  <c r="T17" i="33"/>
  <c r="H71" i="33" s="1"/>
  <c r="S17" i="33"/>
  <c r="G71" i="33" s="1"/>
  <c r="R17" i="33"/>
  <c r="F71" i="33" s="1"/>
  <c r="Q17" i="33"/>
  <c r="E71" i="33" s="1"/>
  <c r="P17" i="33"/>
  <c r="D71" i="33" s="1"/>
  <c r="O17" i="33"/>
  <c r="C71" i="33" s="1"/>
  <c r="N17" i="33"/>
  <c r="H53" i="33" s="1"/>
  <c r="M17" i="33"/>
  <c r="G53" i="33" s="1"/>
  <c r="L17" i="33"/>
  <c r="F53" i="33" s="1"/>
  <c r="K17" i="33"/>
  <c r="E53" i="33" s="1"/>
  <c r="J17" i="33"/>
  <c r="D53" i="33" s="1"/>
  <c r="I17" i="33"/>
  <c r="C53" i="33" s="1"/>
  <c r="H17" i="33"/>
  <c r="H35" i="33" s="1"/>
  <c r="G17" i="33"/>
  <c r="G35" i="33" s="1"/>
  <c r="F17" i="33"/>
  <c r="F35" i="33" s="1"/>
  <c r="E17" i="33"/>
  <c r="E35" i="33" s="1"/>
  <c r="D17" i="33"/>
  <c r="D35" i="33" s="1"/>
  <c r="C17" i="33"/>
  <c r="C35" i="33" s="1"/>
  <c r="AI16" i="33"/>
  <c r="E124" i="33" s="1"/>
  <c r="AH16" i="33"/>
  <c r="D124" i="33" s="1"/>
  <c r="AG16" i="33"/>
  <c r="C124" i="33" s="1"/>
  <c r="AF16" i="33"/>
  <c r="H106" i="33" s="1"/>
  <c r="AE16" i="33"/>
  <c r="G106" i="33" s="1"/>
  <c r="AD16" i="33"/>
  <c r="F106" i="33" s="1"/>
  <c r="AC16" i="33"/>
  <c r="E106" i="33" s="1"/>
  <c r="AB16" i="33"/>
  <c r="D106" i="33" s="1"/>
  <c r="AA16" i="33"/>
  <c r="C106" i="33" s="1"/>
  <c r="Z16" i="33"/>
  <c r="H88" i="33" s="1"/>
  <c r="Y16" i="33"/>
  <c r="G88" i="33" s="1"/>
  <c r="X16" i="33"/>
  <c r="F88" i="33" s="1"/>
  <c r="W16" i="33"/>
  <c r="E88" i="33" s="1"/>
  <c r="V16" i="33"/>
  <c r="D88" i="33" s="1"/>
  <c r="U16" i="33"/>
  <c r="C88" i="33" s="1"/>
  <c r="T16" i="33"/>
  <c r="H70" i="33" s="1"/>
  <c r="S16" i="33"/>
  <c r="G70" i="33" s="1"/>
  <c r="R16" i="33"/>
  <c r="F70" i="33" s="1"/>
  <c r="Q16" i="33"/>
  <c r="E70" i="33" s="1"/>
  <c r="P16" i="33"/>
  <c r="D70" i="33" s="1"/>
  <c r="O16" i="33"/>
  <c r="C70" i="33" s="1"/>
  <c r="N16" i="33"/>
  <c r="H52" i="33" s="1"/>
  <c r="M16" i="33"/>
  <c r="G52" i="33" s="1"/>
  <c r="L16" i="33"/>
  <c r="F52" i="33" s="1"/>
  <c r="K16" i="33"/>
  <c r="E52" i="33" s="1"/>
  <c r="J16" i="33"/>
  <c r="D52" i="33" s="1"/>
  <c r="I16" i="33"/>
  <c r="C52" i="33" s="1"/>
  <c r="H16" i="33"/>
  <c r="H34" i="33" s="1"/>
  <c r="G16" i="33"/>
  <c r="G34" i="33" s="1"/>
  <c r="F16" i="33"/>
  <c r="F34" i="33" s="1"/>
  <c r="E16" i="33"/>
  <c r="E34" i="33" s="1"/>
  <c r="D16" i="33"/>
  <c r="D34" i="33" s="1"/>
  <c r="C16" i="33"/>
  <c r="C34" i="33" s="1"/>
  <c r="AI15" i="33"/>
  <c r="E123" i="33" s="1"/>
  <c r="AH15" i="33"/>
  <c r="D123" i="33" s="1"/>
  <c r="AG15" i="33"/>
  <c r="C123" i="33" s="1"/>
  <c r="AF15" i="33"/>
  <c r="H105" i="33" s="1"/>
  <c r="AE15" i="33"/>
  <c r="G105" i="33" s="1"/>
  <c r="AD15" i="33"/>
  <c r="F105" i="33" s="1"/>
  <c r="AC15" i="33"/>
  <c r="E105" i="33" s="1"/>
  <c r="AB15" i="33"/>
  <c r="D105" i="33" s="1"/>
  <c r="AA15" i="33"/>
  <c r="C105" i="33" s="1"/>
  <c r="Z15" i="33"/>
  <c r="H87" i="33" s="1"/>
  <c r="Y15" i="33"/>
  <c r="G87" i="33" s="1"/>
  <c r="X15" i="33"/>
  <c r="F87" i="33" s="1"/>
  <c r="W15" i="33"/>
  <c r="E87" i="33" s="1"/>
  <c r="V15" i="33"/>
  <c r="D87" i="33" s="1"/>
  <c r="U15" i="33"/>
  <c r="C87" i="33" s="1"/>
  <c r="T15" i="33"/>
  <c r="H69" i="33" s="1"/>
  <c r="S15" i="33"/>
  <c r="G69" i="33" s="1"/>
  <c r="R15" i="33"/>
  <c r="F69" i="33" s="1"/>
  <c r="Q15" i="33"/>
  <c r="E69" i="33" s="1"/>
  <c r="P15" i="33"/>
  <c r="D69" i="33" s="1"/>
  <c r="O15" i="33"/>
  <c r="C69" i="33" s="1"/>
  <c r="N15" i="33"/>
  <c r="H51" i="33" s="1"/>
  <c r="M15" i="33"/>
  <c r="G51" i="33" s="1"/>
  <c r="L15" i="33"/>
  <c r="F51" i="33" s="1"/>
  <c r="K15" i="33"/>
  <c r="E51" i="33" s="1"/>
  <c r="J15" i="33"/>
  <c r="D51" i="33" s="1"/>
  <c r="I15" i="33"/>
  <c r="C51" i="33" s="1"/>
  <c r="H15" i="33"/>
  <c r="H33" i="33" s="1"/>
  <c r="G15" i="33"/>
  <c r="G33" i="33" s="1"/>
  <c r="F15" i="33"/>
  <c r="F33" i="33" s="1"/>
  <c r="E15" i="33"/>
  <c r="E33" i="33" s="1"/>
  <c r="D15" i="33"/>
  <c r="D33" i="33" s="1"/>
  <c r="C15" i="33"/>
  <c r="C33" i="33" s="1"/>
  <c r="AI14" i="33"/>
  <c r="E122" i="33" s="1"/>
  <c r="AH14" i="33"/>
  <c r="D122" i="33" s="1"/>
  <c r="AG14" i="33"/>
  <c r="C122" i="33" s="1"/>
  <c r="AF14" i="33"/>
  <c r="H104" i="33" s="1"/>
  <c r="AE14" i="33"/>
  <c r="G104" i="33" s="1"/>
  <c r="AD14" i="33"/>
  <c r="F104" i="33" s="1"/>
  <c r="AC14" i="33"/>
  <c r="E104" i="33" s="1"/>
  <c r="AB14" i="33"/>
  <c r="D104" i="33" s="1"/>
  <c r="AA14" i="33"/>
  <c r="C104" i="33" s="1"/>
  <c r="Z14" i="33"/>
  <c r="H86" i="33" s="1"/>
  <c r="Y14" i="33"/>
  <c r="G86" i="33" s="1"/>
  <c r="X14" i="33"/>
  <c r="F86" i="33" s="1"/>
  <c r="W14" i="33"/>
  <c r="E86" i="33" s="1"/>
  <c r="V14" i="33"/>
  <c r="D86" i="33" s="1"/>
  <c r="U14" i="33"/>
  <c r="C86" i="33" s="1"/>
  <c r="T14" i="33"/>
  <c r="H68" i="33" s="1"/>
  <c r="S14" i="33"/>
  <c r="G68" i="33" s="1"/>
  <c r="R14" i="33"/>
  <c r="F68" i="33" s="1"/>
  <c r="Q14" i="33"/>
  <c r="E68" i="33" s="1"/>
  <c r="P14" i="33"/>
  <c r="D68" i="33" s="1"/>
  <c r="O14" i="33"/>
  <c r="C68" i="33" s="1"/>
  <c r="N14" i="33"/>
  <c r="H50" i="33" s="1"/>
  <c r="M14" i="33"/>
  <c r="G50" i="33" s="1"/>
  <c r="L14" i="33"/>
  <c r="F50" i="33" s="1"/>
  <c r="K14" i="33"/>
  <c r="E50" i="33" s="1"/>
  <c r="J14" i="33"/>
  <c r="D50" i="33" s="1"/>
  <c r="I14" i="33"/>
  <c r="C50" i="33" s="1"/>
  <c r="H14" i="33"/>
  <c r="H32" i="33" s="1"/>
  <c r="G14" i="33"/>
  <c r="G32" i="33" s="1"/>
  <c r="F14" i="33"/>
  <c r="F32" i="33" s="1"/>
  <c r="E14" i="33"/>
  <c r="E32" i="33" s="1"/>
  <c r="D14" i="33"/>
  <c r="D32" i="33" s="1"/>
  <c r="C14" i="33"/>
  <c r="C32" i="33" s="1"/>
  <c r="AI13" i="33"/>
  <c r="E121" i="33" s="1"/>
  <c r="AH13" i="33"/>
  <c r="D121" i="33" s="1"/>
  <c r="AG13" i="33"/>
  <c r="C121" i="33" s="1"/>
  <c r="AF13" i="33"/>
  <c r="H103" i="33" s="1"/>
  <c r="AE13" i="33"/>
  <c r="G103" i="33" s="1"/>
  <c r="AD13" i="33"/>
  <c r="F103" i="33" s="1"/>
  <c r="AC13" i="33"/>
  <c r="E103" i="33" s="1"/>
  <c r="AB13" i="33"/>
  <c r="D103" i="33" s="1"/>
  <c r="AA13" i="33"/>
  <c r="C103" i="33" s="1"/>
  <c r="Z13" i="33"/>
  <c r="H85" i="33" s="1"/>
  <c r="Y13" i="33"/>
  <c r="G85" i="33" s="1"/>
  <c r="X13" i="33"/>
  <c r="F85" i="33" s="1"/>
  <c r="W13" i="33"/>
  <c r="E85" i="33" s="1"/>
  <c r="V13" i="33"/>
  <c r="D85" i="33" s="1"/>
  <c r="U13" i="33"/>
  <c r="C85" i="33" s="1"/>
  <c r="T13" i="33"/>
  <c r="H67" i="33" s="1"/>
  <c r="S13" i="33"/>
  <c r="G67" i="33" s="1"/>
  <c r="R13" i="33"/>
  <c r="F67" i="33" s="1"/>
  <c r="Q13" i="33"/>
  <c r="E67" i="33" s="1"/>
  <c r="P13" i="33"/>
  <c r="D67" i="33" s="1"/>
  <c r="O13" i="33"/>
  <c r="C67" i="33" s="1"/>
  <c r="N13" i="33"/>
  <c r="H49" i="33" s="1"/>
  <c r="M13" i="33"/>
  <c r="G49" i="33" s="1"/>
  <c r="L13" i="33"/>
  <c r="F49" i="33" s="1"/>
  <c r="K13" i="33"/>
  <c r="E49" i="33" s="1"/>
  <c r="J13" i="33"/>
  <c r="D49" i="33" s="1"/>
  <c r="I13" i="33"/>
  <c r="C49" i="33" s="1"/>
  <c r="H13" i="33"/>
  <c r="H31" i="33" s="1"/>
  <c r="G13" i="33"/>
  <c r="G31" i="33" s="1"/>
  <c r="F13" i="33"/>
  <c r="F31" i="33" s="1"/>
  <c r="E13" i="33"/>
  <c r="E31" i="33" s="1"/>
  <c r="D13" i="33"/>
  <c r="D31" i="33" s="1"/>
  <c r="C13" i="33"/>
  <c r="C31" i="33" s="1"/>
  <c r="AI12" i="33"/>
  <c r="E120" i="33" s="1"/>
  <c r="AH12" i="33"/>
  <c r="D120" i="33" s="1"/>
  <c r="AG12" i="33"/>
  <c r="C120" i="33" s="1"/>
  <c r="AF12" i="33"/>
  <c r="H102" i="33" s="1"/>
  <c r="AE12" i="33"/>
  <c r="G102" i="33" s="1"/>
  <c r="AD12" i="33"/>
  <c r="F102" i="33" s="1"/>
  <c r="AC12" i="33"/>
  <c r="E102" i="33" s="1"/>
  <c r="AB12" i="33"/>
  <c r="D102" i="33" s="1"/>
  <c r="AA12" i="33"/>
  <c r="C102" i="33" s="1"/>
  <c r="Z12" i="33"/>
  <c r="H84" i="33" s="1"/>
  <c r="Y12" i="33"/>
  <c r="G84" i="33" s="1"/>
  <c r="X12" i="33"/>
  <c r="F84" i="33" s="1"/>
  <c r="W12" i="33"/>
  <c r="E84" i="33" s="1"/>
  <c r="V12" i="33"/>
  <c r="D84" i="33" s="1"/>
  <c r="U12" i="33"/>
  <c r="C84" i="33" s="1"/>
  <c r="T12" i="33"/>
  <c r="H66" i="33" s="1"/>
  <c r="S12" i="33"/>
  <c r="G66" i="33" s="1"/>
  <c r="R12" i="33"/>
  <c r="F66" i="33" s="1"/>
  <c r="Q12" i="33"/>
  <c r="E66" i="33" s="1"/>
  <c r="P12" i="33"/>
  <c r="D66" i="33" s="1"/>
  <c r="O12" i="33"/>
  <c r="C66" i="33" s="1"/>
  <c r="N12" i="33"/>
  <c r="H48" i="33" s="1"/>
  <c r="M12" i="33"/>
  <c r="G48" i="33" s="1"/>
  <c r="L12" i="33"/>
  <c r="F48" i="33" s="1"/>
  <c r="K12" i="33"/>
  <c r="E48" i="33" s="1"/>
  <c r="J12" i="33"/>
  <c r="D48" i="33" s="1"/>
  <c r="I12" i="33"/>
  <c r="C48" i="33" s="1"/>
  <c r="H12" i="33"/>
  <c r="H30" i="33" s="1"/>
  <c r="G12" i="33"/>
  <c r="G30" i="33" s="1"/>
  <c r="F12" i="33"/>
  <c r="F30" i="33" s="1"/>
  <c r="E12" i="33"/>
  <c r="E30" i="33" s="1"/>
  <c r="D12" i="33"/>
  <c r="D30" i="33" s="1"/>
  <c r="C12" i="33"/>
  <c r="C30" i="33" s="1"/>
  <c r="AI11" i="33"/>
  <c r="E119" i="33" s="1"/>
  <c r="AH11" i="33"/>
  <c r="D119" i="33" s="1"/>
  <c r="AG11" i="33"/>
  <c r="C119" i="33" s="1"/>
  <c r="AF11" i="33"/>
  <c r="H101" i="33" s="1"/>
  <c r="AE11" i="33"/>
  <c r="G101" i="33" s="1"/>
  <c r="AD11" i="33"/>
  <c r="F101" i="33" s="1"/>
  <c r="AC11" i="33"/>
  <c r="E101" i="33" s="1"/>
  <c r="AB11" i="33"/>
  <c r="D101" i="33" s="1"/>
  <c r="AA11" i="33"/>
  <c r="C101" i="33" s="1"/>
  <c r="Z11" i="33"/>
  <c r="H83" i="33" s="1"/>
  <c r="Y11" i="33"/>
  <c r="G83" i="33" s="1"/>
  <c r="X11" i="33"/>
  <c r="F83" i="33" s="1"/>
  <c r="W11" i="33"/>
  <c r="E83" i="33" s="1"/>
  <c r="V11" i="33"/>
  <c r="D83" i="33" s="1"/>
  <c r="U11" i="33"/>
  <c r="C83" i="33" s="1"/>
  <c r="T11" i="33"/>
  <c r="H65" i="33" s="1"/>
  <c r="S11" i="33"/>
  <c r="G65" i="33" s="1"/>
  <c r="R11" i="33"/>
  <c r="F65" i="33" s="1"/>
  <c r="Q11" i="33"/>
  <c r="E65" i="33" s="1"/>
  <c r="P11" i="33"/>
  <c r="D65" i="33" s="1"/>
  <c r="O11" i="33"/>
  <c r="C65" i="33" s="1"/>
  <c r="N11" i="33"/>
  <c r="H47" i="33" s="1"/>
  <c r="M11" i="33"/>
  <c r="G47" i="33" s="1"/>
  <c r="L11" i="33"/>
  <c r="F47" i="33" s="1"/>
  <c r="K11" i="33"/>
  <c r="E47" i="33" s="1"/>
  <c r="J11" i="33"/>
  <c r="D47" i="33" s="1"/>
  <c r="I11" i="33"/>
  <c r="C47" i="33" s="1"/>
  <c r="H11" i="33"/>
  <c r="H29" i="33" s="1"/>
  <c r="G11" i="33"/>
  <c r="G29" i="33" s="1"/>
  <c r="F11" i="33"/>
  <c r="F29" i="33" s="1"/>
  <c r="E11" i="33"/>
  <c r="E29" i="33" s="1"/>
  <c r="D11" i="33"/>
  <c r="D29" i="33" s="1"/>
  <c r="C11" i="33"/>
  <c r="C29" i="33" s="1"/>
  <c r="AI10" i="33"/>
  <c r="E118" i="33" s="1"/>
  <c r="AH10" i="33"/>
  <c r="D118" i="33" s="1"/>
  <c r="AG10" i="33"/>
  <c r="C118" i="33" s="1"/>
  <c r="AF10" i="33"/>
  <c r="H100" i="33" s="1"/>
  <c r="AE10" i="33"/>
  <c r="G100" i="33" s="1"/>
  <c r="AD10" i="33"/>
  <c r="F100" i="33" s="1"/>
  <c r="AC10" i="33"/>
  <c r="E100" i="33" s="1"/>
  <c r="AB10" i="33"/>
  <c r="D100" i="33" s="1"/>
  <c r="AA10" i="33"/>
  <c r="C100" i="33" s="1"/>
  <c r="Z10" i="33"/>
  <c r="H82" i="33" s="1"/>
  <c r="Y10" i="33"/>
  <c r="G82" i="33" s="1"/>
  <c r="X10" i="33"/>
  <c r="F82" i="33" s="1"/>
  <c r="W10" i="33"/>
  <c r="E82" i="33" s="1"/>
  <c r="V10" i="33"/>
  <c r="D82" i="33" s="1"/>
  <c r="U10" i="33"/>
  <c r="C82" i="33" s="1"/>
  <c r="T10" i="33"/>
  <c r="H64" i="33" s="1"/>
  <c r="S10" i="33"/>
  <c r="G64" i="33" s="1"/>
  <c r="R10" i="33"/>
  <c r="F64" i="33" s="1"/>
  <c r="Q10" i="33"/>
  <c r="E64" i="33" s="1"/>
  <c r="P10" i="33"/>
  <c r="D64" i="33" s="1"/>
  <c r="O10" i="33"/>
  <c r="C64" i="33" s="1"/>
  <c r="N10" i="33"/>
  <c r="H46" i="33" s="1"/>
  <c r="M10" i="33"/>
  <c r="G46" i="33" s="1"/>
  <c r="L10" i="33"/>
  <c r="F46" i="33" s="1"/>
  <c r="K10" i="33"/>
  <c r="E46" i="33" s="1"/>
  <c r="J10" i="33"/>
  <c r="D46" i="33" s="1"/>
  <c r="I10" i="33"/>
  <c r="C46" i="33" s="1"/>
  <c r="H10" i="33"/>
  <c r="H28" i="33" s="1"/>
  <c r="G10" i="33"/>
  <c r="G28" i="33" s="1"/>
  <c r="F10" i="33"/>
  <c r="F28" i="33" s="1"/>
  <c r="E10" i="33"/>
  <c r="E28" i="33" s="1"/>
  <c r="D10" i="33"/>
  <c r="D28" i="33" s="1"/>
  <c r="C10" i="33"/>
  <c r="C28" i="33" s="1"/>
  <c r="AI9" i="33"/>
  <c r="E117" i="33" s="1"/>
  <c r="AH9" i="33"/>
  <c r="D117" i="33" s="1"/>
  <c r="AG9" i="33"/>
  <c r="C117" i="33" s="1"/>
  <c r="AF9" i="33"/>
  <c r="H99" i="33" s="1"/>
  <c r="AE9" i="33"/>
  <c r="G99" i="33" s="1"/>
  <c r="AD9" i="33"/>
  <c r="F99" i="33" s="1"/>
  <c r="AC9" i="33"/>
  <c r="E99" i="33" s="1"/>
  <c r="AB9" i="33"/>
  <c r="D99" i="33" s="1"/>
  <c r="AA9" i="33"/>
  <c r="C99" i="33" s="1"/>
  <c r="Z9" i="33"/>
  <c r="H81" i="33" s="1"/>
  <c r="Y9" i="33"/>
  <c r="G81" i="33" s="1"/>
  <c r="X9" i="33"/>
  <c r="F81" i="33" s="1"/>
  <c r="W9" i="33"/>
  <c r="E81" i="33" s="1"/>
  <c r="V9" i="33"/>
  <c r="D81" i="33" s="1"/>
  <c r="U9" i="33"/>
  <c r="C81" i="33" s="1"/>
  <c r="T9" i="33"/>
  <c r="H63" i="33" s="1"/>
  <c r="S9" i="33"/>
  <c r="G63" i="33" s="1"/>
  <c r="R9" i="33"/>
  <c r="F63" i="33" s="1"/>
  <c r="Q9" i="33"/>
  <c r="E63" i="33" s="1"/>
  <c r="P9" i="33"/>
  <c r="D63" i="33" s="1"/>
  <c r="O9" i="33"/>
  <c r="C63" i="33" s="1"/>
  <c r="N9" i="33"/>
  <c r="H45" i="33" s="1"/>
  <c r="M9" i="33"/>
  <c r="G45" i="33" s="1"/>
  <c r="L9" i="33"/>
  <c r="F45" i="33" s="1"/>
  <c r="K9" i="33"/>
  <c r="E45" i="33" s="1"/>
  <c r="J9" i="33"/>
  <c r="D45" i="33" s="1"/>
  <c r="I9" i="33"/>
  <c r="C45" i="33" s="1"/>
  <c r="H9" i="33"/>
  <c r="H27" i="33" s="1"/>
  <c r="G9" i="33"/>
  <c r="G27" i="33" s="1"/>
  <c r="F9" i="33"/>
  <c r="F27" i="33" s="1"/>
  <c r="E9" i="33"/>
  <c r="E27" i="33" s="1"/>
  <c r="D9" i="33"/>
  <c r="D27" i="33" s="1"/>
  <c r="C9" i="33"/>
  <c r="C27" i="33" s="1"/>
  <c r="M184" i="174" l="1"/>
  <c r="L184" i="174"/>
  <c r="K184" i="174"/>
  <c r="J184" i="174"/>
  <c r="I184" i="174"/>
  <c r="H184" i="174"/>
  <c r="G184" i="174"/>
  <c r="F184" i="174"/>
  <c r="E184" i="174"/>
  <c r="D184" i="174"/>
  <c r="C184" i="174"/>
  <c r="M183" i="174"/>
  <c r="L183" i="174"/>
  <c r="K183" i="174"/>
  <c r="J183" i="174"/>
  <c r="I183" i="174"/>
  <c r="H183" i="174"/>
  <c r="G183" i="174"/>
  <c r="F183" i="174"/>
  <c r="E183" i="174"/>
  <c r="D183" i="174"/>
  <c r="C183" i="174"/>
  <c r="M182" i="174"/>
  <c r="L182" i="174"/>
  <c r="K182" i="174"/>
  <c r="J182" i="174"/>
  <c r="I182" i="174"/>
  <c r="H182" i="174"/>
  <c r="G182" i="174"/>
  <c r="F182" i="174"/>
  <c r="E182" i="174"/>
  <c r="D182" i="174"/>
  <c r="C182" i="174"/>
  <c r="M181" i="174"/>
  <c r="L181" i="174"/>
  <c r="K181" i="174"/>
  <c r="J181" i="174"/>
  <c r="I181" i="174"/>
  <c r="H181" i="174"/>
  <c r="G181" i="174"/>
  <c r="F181" i="174"/>
  <c r="E181" i="174"/>
  <c r="D181" i="174"/>
  <c r="C181" i="174"/>
  <c r="M180" i="174"/>
  <c r="L180" i="174"/>
  <c r="K180" i="174"/>
  <c r="J180" i="174"/>
  <c r="I180" i="174"/>
  <c r="H180" i="174"/>
  <c r="G180" i="174"/>
  <c r="F180" i="174"/>
  <c r="E180" i="174"/>
  <c r="D180" i="174"/>
  <c r="C180" i="174"/>
  <c r="M179" i="174"/>
  <c r="L179" i="174"/>
  <c r="K179" i="174"/>
  <c r="J179" i="174"/>
  <c r="I179" i="174"/>
  <c r="H179" i="174"/>
  <c r="G179" i="174"/>
  <c r="F179" i="174"/>
  <c r="E179" i="174"/>
  <c r="D179" i="174"/>
  <c r="C179" i="174"/>
  <c r="M178" i="174"/>
  <c r="L178" i="174"/>
  <c r="K178" i="174"/>
  <c r="J178" i="174"/>
  <c r="I178" i="174"/>
  <c r="H178" i="174"/>
  <c r="G178" i="174"/>
  <c r="F178" i="174"/>
  <c r="E178" i="174"/>
  <c r="D178" i="174"/>
  <c r="C178" i="174"/>
  <c r="M177" i="174"/>
  <c r="L177" i="174"/>
  <c r="K177" i="174"/>
  <c r="J177" i="174"/>
  <c r="I177" i="174"/>
  <c r="H177" i="174"/>
  <c r="G177" i="174"/>
  <c r="F177" i="174"/>
  <c r="E177" i="174"/>
  <c r="D177" i="174"/>
  <c r="C177" i="174"/>
  <c r="M176" i="174"/>
  <c r="L176" i="174"/>
  <c r="K176" i="174"/>
  <c r="J176" i="174"/>
  <c r="I176" i="174"/>
  <c r="H176" i="174"/>
  <c r="G176" i="174"/>
  <c r="F176" i="174"/>
  <c r="E176" i="174"/>
  <c r="D176" i="174"/>
  <c r="C176" i="174"/>
  <c r="M170" i="174"/>
  <c r="L170" i="174"/>
  <c r="K170" i="174"/>
  <c r="J170" i="174"/>
  <c r="I170" i="174"/>
  <c r="H170" i="174"/>
  <c r="G170" i="174"/>
  <c r="F170" i="174"/>
  <c r="E170" i="174"/>
  <c r="D170" i="174"/>
  <c r="C170" i="174"/>
  <c r="M169" i="174"/>
  <c r="L169" i="174"/>
  <c r="K169" i="174"/>
  <c r="J169" i="174"/>
  <c r="I169" i="174"/>
  <c r="H169" i="174"/>
  <c r="G169" i="174"/>
  <c r="F169" i="174"/>
  <c r="E169" i="174"/>
  <c r="D169" i="174"/>
  <c r="C169" i="174"/>
  <c r="M168" i="174"/>
  <c r="L168" i="174"/>
  <c r="K168" i="174"/>
  <c r="J168" i="174"/>
  <c r="I168" i="174"/>
  <c r="H168" i="174"/>
  <c r="G168" i="174"/>
  <c r="F168" i="174"/>
  <c r="E168" i="174"/>
  <c r="D168" i="174"/>
  <c r="C168" i="174"/>
  <c r="M167" i="174"/>
  <c r="L167" i="174"/>
  <c r="K167" i="174"/>
  <c r="J167" i="174"/>
  <c r="I167" i="174"/>
  <c r="H167" i="174"/>
  <c r="G167" i="174"/>
  <c r="F167" i="174"/>
  <c r="E167" i="174"/>
  <c r="D167" i="174"/>
  <c r="C167" i="174"/>
  <c r="M166" i="174"/>
  <c r="L166" i="174"/>
  <c r="K166" i="174"/>
  <c r="J166" i="174"/>
  <c r="I166" i="174"/>
  <c r="H166" i="174"/>
  <c r="G166" i="174"/>
  <c r="F166" i="174"/>
  <c r="E166" i="174"/>
  <c r="D166" i="174"/>
  <c r="C166" i="174"/>
  <c r="M165" i="174"/>
  <c r="L165" i="174"/>
  <c r="K165" i="174"/>
  <c r="J165" i="174"/>
  <c r="I165" i="174"/>
  <c r="H165" i="174"/>
  <c r="G165" i="174"/>
  <c r="F165" i="174"/>
  <c r="E165" i="174"/>
  <c r="D165" i="174"/>
  <c r="C165" i="174"/>
  <c r="M164" i="174"/>
  <c r="L164" i="174"/>
  <c r="K164" i="174"/>
  <c r="J164" i="174"/>
  <c r="I164" i="174"/>
  <c r="H164" i="174"/>
  <c r="G164" i="174"/>
  <c r="F164" i="174"/>
  <c r="E164" i="174"/>
  <c r="D164" i="174"/>
  <c r="C164" i="174"/>
  <c r="M163" i="174"/>
  <c r="L163" i="174"/>
  <c r="K163" i="174"/>
  <c r="J163" i="174"/>
  <c r="I163" i="174"/>
  <c r="H163" i="174"/>
  <c r="G163" i="174"/>
  <c r="F163" i="174"/>
  <c r="E163" i="174"/>
  <c r="D163" i="174"/>
  <c r="C163" i="174"/>
  <c r="M162" i="174"/>
  <c r="L162" i="174"/>
  <c r="K162" i="174"/>
  <c r="J162" i="174"/>
  <c r="I162" i="174"/>
  <c r="H162" i="174"/>
  <c r="G162" i="174"/>
  <c r="F162" i="174"/>
  <c r="E162" i="174"/>
  <c r="D162" i="174"/>
  <c r="C162" i="174"/>
  <c r="M128" i="174"/>
  <c r="L128" i="174"/>
  <c r="K128" i="174"/>
  <c r="J128" i="174"/>
  <c r="I128" i="174"/>
  <c r="H128" i="174"/>
  <c r="G128" i="174"/>
  <c r="F128" i="174"/>
  <c r="E128" i="174"/>
  <c r="D128" i="174"/>
  <c r="C128" i="174"/>
  <c r="M127" i="174"/>
  <c r="L127" i="174"/>
  <c r="K127" i="174"/>
  <c r="J127" i="174"/>
  <c r="I127" i="174"/>
  <c r="H127" i="174"/>
  <c r="G127" i="174"/>
  <c r="F127" i="174"/>
  <c r="E127" i="174"/>
  <c r="D127" i="174"/>
  <c r="C127" i="174"/>
  <c r="M126" i="174"/>
  <c r="L126" i="174"/>
  <c r="K126" i="174"/>
  <c r="J126" i="174"/>
  <c r="I126" i="174"/>
  <c r="H126" i="174"/>
  <c r="G126" i="174"/>
  <c r="F126" i="174"/>
  <c r="E126" i="174"/>
  <c r="D126" i="174"/>
  <c r="C126" i="174"/>
  <c r="M125" i="174"/>
  <c r="L125" i="174"/>
  <c r="K125" i="174"/>
  <c r="J125" i="174"/>
  <c r="I125" i="174"/>
  <c r="H125" i="174"/>
  <c r="G125" i="174"/>
  <c r="F125" i="174"/>
  <c r="E125" i="174"/>
  <c r="D125" i="174"/>
  <c r="C125" i="174"/>
  <c r="M124" i="174"/>
  <c r="L124" i="174"/>
  <c r="K124" i="174"/>
  <c r="J124" i="174"/>
  <c r="I124" i="174"/>
  <c r="H124" i="174"/>
  <c r="G124" i="174"/>
  <c r="F124" i="174"/>
  <c r="E124" i="174"/>
  <c r="D124" i="174"/>
  <c r="C124" i="174"/>
  <c r="M123" i="174"/>
  <c r="L123" i="174"/>
  <c r="K123" i="174"/>
  <c r="J123" i="174"/>
  <c r="I123" i="174"/>
  <c r="H123" i="174"/>
  <c r="G123" i="174"/>
  <c r="F123" i="174"/>
  <c r="E123" i="174"/>
  <c r="D123" i="174"/>
  <c r="C123" i="174"/>
  <c r="M122" i="174"/>
  <c r="L122" i="174"/>
  <c r="K122" i="174"/>
  <c r="J122" i="174"/>
  <c r="I122" i="174"/>
  <c r="H122" i="174"/>
  <c r="G122" i="174"/>
  <c r="F122" i="174"/>
  <c r="E122" i="174"/>
  <c r="D122" i="174"/>
  <c r="C122" i="174"/>
  <c r="M121" i="174"/>
  <c r="L121" i="174"/>
  <c r="K121" i="174"/>
  <c r="J121" i="174"/>
  <c r="I121" i="174"/>
  <c r="H121" i="174"/>
  <c r="G121" i="174"/>
  <c r="F121" i="174"/>
  <c r="E121" i="174"/>
  <c r="D121" i="174"/>
  <c r="C121" i="174"/>
  <c r="M120" i="174"/>
  <c r="L120" i="174"/>
  <c r="K120" i="174"/>
  <c r="J120" i="174"/>
  <c r="I120" i="174"/>
  <c r="H120" i="174"/>
  <c r="G120" i="174"/>
  <c r="F120" i="174"/>
  <c r="E120" i="174"/>
  <c r="D120" i="174"/>
  <c r="C120" i="174"/>
  <c r="M119" i="174"/>
  <c r="L119" i="174"/>
  <c r="K119" i="174"/>
  <c r="J119" i="174"/>
  <c r="I119" i="174"/>
  <c r="H119" i="174"/>
  <c r="G119" i="174"/>
  <c r="F119" i="174"/>
  <c r="E119" i="174"/>
  <c r="D119" i="174"/>
  <c r="C119" i="174"/>
  <c r="M118" i="174"/>
  <c r="L118" i="174"/>
  <c r="K118" i="174"/>
  <c r="J118" i="174"/>
  <c r="I118" i="174"/>
  <c r="H118" i="174"/>
  <c r="G118" i="174"/>
  <c r="F118" i="174"/>
  <c r="E118" i="174"/>
  <c r="D118" i="174"/>
  <c r="C118" i="174"/>
  <c r="M117" i="174"/>
  <c r="L117" i="174"/>
  <c r="K117" i="174"/>
  <c r="J117" i="174"/>
  <c r="I117" i="174"/>
  <c r="H117" i="174"/>
  <c r="G117" i="174"/>
  <c r="F117" i="174"/>
  <c r="E117" i="174"/>
  <c r="D117" i="174"/>
  <c r="C117" i="174"/>
  <c r="M111" i="174"/>
  <c r="L111" i="174"/>
  <c r="K111" i="174"/>
  <c r="J111" i="174"/>
  <c r="I111" i="174"/>
  <c r="H111" i="174"/>
  <c r="G111" i="174"/>
  <c r="F111" i="174"/>
  <c r="E111" i="174"/>
  <c r="D111" i="174"/>
  <c r="C111" i="174"/>
  <c r="M110" i="174"/>
  <c r="L110" i="174"/>
  <c r="K110" i="174"/>
  <c r="J110" i="174"/>
  <c r="I110" i="174"/>
  <c r="H110" i="174"/>
  <c r="G110" i="174"/>
  <c r="F110" i="174"/>
  <c r="E110" i="174"/>
  <c r="D110" i="174"/>
  <c r="C110" i="174"/>
  <c r="M109" i="174"/>
  <c r="L109" i="174"/>
  <c r="K109" i="174"/>
  <c r="J109" i="174"/>
  <c r="I109" i="174"/>
  <c r="H109" i="174"/>
  <c r="G109" i="174"/>
  <c r="F109" i="174"/>
  <c r="E109" i="174"/>
  <c r="D109" i="174"/>
  <c r="C109" i="174"/>
  <c r="M108" i="174"/>
  <c r="L108" i="174"/>
  <c r="K108" i="174"/>
  <c r="J108" i="174"/>
  <c r="I108" i="174"/>
  <c r="H108" i="174"/>
  <c r="G108" i="174"/>
  <c r="F108" i="174"/>
  <c r="E108" i="174"/>
  <c r="D108" i="174"/>
  <c r="C108" i="174"/>
  <c r="M107" i="174"/>
  <c r="L107" i="174"/>
  <c r="K107" i="174"/>
  <c r="J107" i="174"/>
  <c r="I107" i="174"/>
  <c r="H107" i="174"/>
  <c r="G107" i="174"/>
  <c r="F107" i="174"/>
  <c r="E107" i="174"/>
  <c r="D107" i="174"/>
  <c r="C107" i="174"/>
  <c r="M106" i="174"/>
  <c r="L106" i="174"/>
  <c r="K106" i="174"/>
  <c r="J106" i="174"/>
  <c r="I106" i="174"/>
  <c r="H106" i="174"/>
  <c r="G106" i="174"/>
  <c r="F106" i="174"/>
  <c r="E106" i="174"/>
  <c r="D106" i="174"/>
  <c r="C106" i="174"/>
  <c r="M105" i="174"/>
  <c r="L105" i="174"/>
  <c r="K105" i="174"/>
  <c r="J105" i="174"/>
  <c r="I105" i="174"/>
  <c r="H105" i="174"/>
  <c r="G105" i="174"/>
  <c r="F105" i="174"/>
  <c r="E105" i="174"/>
  <c r="D105" i="174"/>
  <c r="C105" i="174"/>
  <c r="M104" i="174"/>
  <c r="L104" i="174"/>
  <c r="K104" i="174"/>
  <c r="J104" i="174"/>
  <c r="I104" i="174"/>
  <c r="H104" i="174"/>
  <c r="G104" i="174"/>
  <c r="F104" i="174"/>
  <c r="E104" i="174"/>
  <c r="D104" i="174"/>
  <c r="C104" i="174"/>
  <c r="M103" i="174"/>
  <c r="L103" i="174"/>
  <c r="K103" i="174"/>
  <c r="J103" i="174"/>
  <c r="I103" i="174"/>
  <c r="H103" i="174"/>
  <c r="G103" i="174"/>
  <c r="F103" i="174"/>
  <c r="E103" i="174"/>
  <c r="D103" i="174"/>
  <c r="C103" i="174"/>
  <c r="M102" i="174"/>
  <c r="L102" i="174"/>
  <c r="K102" i="174"/>
  <c r="J102" i="174"/>
  <c r="I102" i="174"/>
  <c r="H102" i="174"/>
  <c r="G102" i="174"/>
  <c r="F102" i="174"/>
  <c r="E102" i="174"/>
  <c r="D102" i="174"/>
  <c r="C102" i="174"/>
  <c r="M101" i="174"/>
  <c r="L101" i="174"/>
  <c r="K101" i="174"/>
  <c r="J101" i="174"/>
  <c r="I101" i="174"/>
  <c r="H101" i="174"/>
  <c r="G101" i="174"/>
  <c r="F101" i="174"/>
  <c r="E101" i="174"/>
  <c r="D101" i="174"/>
  <c r="C101" i="174"/>
  <c r="M100" i="174"/>
  <c r="L100" i="174"/>
  <c r="K100" i="174"/>
  <c r="J100" i="174"/>
  <c r="I100" i="174"/>
  <c r="H100" i="174"/>
  <c r="G100" i="174"/>
  <c r="F100" i="174"/>
  <c r="E100" i="174"/>
  <c r="D100" i="174"/>
  <c r="C100" i="174"/>
  <c r="AI17" i="37"/>
  <c r="AI16" i="37"/>
  <c r="AI15" i="37"/>
  <c r="AI14" i="37"/>
  <c r="AI13" i="37"/>
  <c r="AI12" i="37"/>
  <c r="AI11" i="37"/>
  <c r="AI10" i="37"/>
  <c r="AI9" i="37"/>
  <c r="AH17" i="37"/>
  <c r="AH16" i="37"/>
  <c r="AH15" i="37"/>
  <c r="AH14" i="37"/>
  <c r="AH13" i="37"/>
  <c r="AH12" i="37"/>
  <c r="AH11" i="37"/>
  <c r="AH10" i="37"/>
  <c r="AH9" i="37"/>
  <c r="AF17" i="37"/>
  <c r="AF16" i="37"/>
  <c r="AF15" i="37"/>
  <c r="AF14" i="37"/>
  <c r="AF13" i="37"/>
  <c r="AF12" i="37"/>
  <c r="AF11" i="37"/>
  <c r="AF10" i="37"/>
  <c r="AF9" i="37"/>
  <c r="AE17" i="37"/>
  <c r="AE16" i="37"/>
  <c r="AE15" i="37"/>
  <c r="AE14" i="37"/>
  <c r="AE13" i="37"/>
  <c r="AE12" i="37"/>
  <c r="AE11" i="37"/>
  <c r="AE10" i="37"/>
  <c r="AE9" i="37"/>
  <c r="AC17" i="37"/>
  <c r="AC16" i="37"/>
  <c r="AC15" i="37"/>
  <c r="AC14" i="37"/>
  <c r="AC13" i="37"/>
  <c r="AC12" i="37"/>
  <c r="AC11" i="37"/>
  <c r="AC10" i="37"/>
  <c r="AC9" i="37"/>
  <c r="AB17" i="37"/>
  <c r="AB16" i="37"/>
  <c r="AB15" i="37"/>
  <c r="AB14" i="37"/>
  <c r="AB13" i="37"/>
  <c r="AB12" i="37"/>
  <c r="AB11" i="37"/>
  <c r="AB10" i="37"/>
  <c r="AB9" i="37"/>
  <c r="Z17" i="37"/>
  <c r="Z16" i="37"/>
  <c r="Z15" i="37"/>
  <c r="Z14" i="37"/>
  <c r="Z13" i="37"/>
  <c r="Z12" i="37"/>
  <c r="Z11" i="37"/>
  <c r="Z10" i="37"/>
  <c r="Z9" i="37"/>
  <c r="Y17" i="37"/>
  <c r="Y16" i="37"/>
  <c r="Y15" i="37"/>
  <c r="Y14" i="37"/>
  <c r="Y13" i="37"/>
  <c r="Y12" i="37"/>
  <c r="Y11" i="37"/>
  <c r="Y10" i="37"/>
  <c r="Y9" i="37"/>
  <c r="W17" i="37"/>
  <c r="W16" i="37"/>
  <c r="W15" i="37"/>
  <c r="W14" i="37"/>
  <c r="W13" i="37"/>
  <c r="W12" i="37"/>
  <c r="W11" i="37"/>
  <c r="W10" i="37"/>
  <c r="W9" i="37"/>
  <c r="V17" i="37"/>
  <c r="V16" i="37"/>
  <c r="V15" i="37"/>
  <c r="V14" i="37"/>
  <c r="V13" i="37"/>
  <c r="V12" i="37"/>
  <c r="V11" i="37"/>
  <c r="V10" i="37"/>
  <c r="V9" i="37"/>
  <c r="T17" i="37"/>
  <c r="T16" i="37"/>
  <c r="T15" i="37"/>
  <c r="T14" i="37"/>
  <c r="T13" i="37"/>
  <c r="T12" i="37"/>
  <c r="T11" i="37"/>
  <c r="T10" i="37"/>
  <c r="T9" i="37"/>
  <c r="S17" i="37"/>
  <c r="S16" i="37"/>
  <c r="S15" i="37"/>
  <c r="S14" i="37"/>
  <c r="S13" i="37"/>
  <c r="S12" i="37"/>
  <c r="S11" i="37"/>
  <c r="S10" i="37"/>
  <c r="S9" i="37"/>
  <c r="Q17" i="37"/>
  <c r="Q16" i="37"/>
  <c r="Q15" i="37"/>
  <c r="Q14" i="37"/>
  <c r="Q13" i="37"/>
  <c r="Q12" i="37"/>
  <c r="Q11" i="37"/>
  <c r="Q10" i="37"/>
  <c r="Q9" i="37"/>
  <c r="P17" i="37"/>
  <c r="P16" i="37"/>
  <c r="P15" i="37"/>
  <c r="P14" i="37"/>
  <c r="P13" i="37"/>
  <c r="P12" i="37"/>
  <c r="P11" i="37"/>
  <c r="P10" i="37"/>
  <c r="P9" i="37"/>
  <c r="N17" i="37"/>
  <c r="N16" i="37"/>
  <c r="N15" i="37"/>
  <c r="N14" i="37"/>
  <c r="N13" i="37"/>
  <c r="N12" i="37"/>
  <c r="N11" i="37"/>
  <c r="N10" i="37"/>
  <c r="N9" i="37"/>
  <c r="M17" i="37"/>
  <c r="M16" i="37"/>
  <c r="M15" i="37"/>
  <c r="M14" i="37"/>
  <c r="M13" i="37"/>
  <c r="M12" i="37"/>
  <c r="M11" i="37"/>
  <c r="M10" i="37"/>
  <c r="M9" i="37"/>
  <c r="K17" i="37"/>
  <c r="K16" i="37"/>
  <c r="K15" i="37"/>
  <c r="K14" i="37"/>
  <c r="K13" i="37"/>
  <c r="K12" i="37"/>
  <c r="K11" i="37"/>
  <c r="K10" i="37"/>
  <c r="K9" i="37"/>
  <c r="J17" i="37"/>
  <c r="J16" i="37"/>
  <c r="J15" i="37"/>
  <c r="J14" i="37"/>
  <c r="J13" i="37"/>
  <c r="J12" i="37"/>
  <c r="J11" i="37"/>
  <c r="J10" i="37"/>
  <c r="J9" i="37"/>
  <c r="H17" i="37"/>
  <c r="H16" i="37"/>
  <c r="H15" i="37"/>
  <c r="H14" i="37"/>
  <c r="H13" i="37"/>
  <c r="H12" i="37"/>
  <c r="H11" i="37"/>
  <c r="H10" i="37"/>
  <c r="H9" i="37"/>
  <c r="G17" i="37"/>
  <c r="G16" i="37"/>
  <c r="G15" i="37"/>
  <c r="G14" i="37"/>
  <c r="G13" i="37"/>
  <c r="G12" i="37"/>
  <c r="G11" i="37"/>
  <c r="G10" i="37"/>
  <c r="G9" i="37"/>
  <c r="AG17" i="37"/>
  <c r="AG16" i="37"/>
  <c r="AG15" i="37"/>
  <c r="AG14" i="37"/>
  <c r="AG13" i="37"/>
  <c r="AG12" i="37"/>
  <c r="AG11" i="37"/>
  <c r="AG10" i="37"/>
  <c r="AG9" i="37"/>
  <c r="AD17" i="37"/>
  <c r="AD16" i="37"/>
  <c r="AD15" i="37"/>
  <c r="AD14" i="37"/>
  <c r="AD13" i="37"/>
  <c r="AD12" i="37"/>
  <c r="AD11" i="37"/>
  <c r="AD10" i="37"/>
  <c r="AD9" i="37"/>
  <c r="AA17" i="37"/>
  <c r="AA16" i="37"/>
  <c r="AA15" i="37"/>
  <c r="AA14" i="37"/>
  <c r="AA13" i="37"/>
  <c r="AA12" i="37"/>
  <c r="AA11" i="37"/>
  <c r="AA10" i="37"/>
  <c r="AA9" i="37"/>
  <c r="X17" i="37"/>
  <c r="X16" i="37"/>
  <c r="X15" i="37"/>
  <c r="X14" i="37"/>
  <c r="X13" i="37"/>
  <c r="X12" i="37"/>
  <c r="X11" i="37"/>
  <c r="X10" i="37"/>
  <c r="X9" i="37"/>
  <c r="U17" i="37"/>
  <c r="U16" i="37"/>
  <c r="U15" i="37"/>
  <c r="U14" i="37"/>
  <c r="U13" i="37"/>
  <c r="U12" i="37"/>
  <c r="U11" i="37"/>
  <c r="U10" i="37"/>
  <c r="U9" i="37"/>
  <c r="R17" i="37"/>
  <c r="R16" i="37"/>
  <c r="R15" i="37"/>
  <c r="R14" i="37"/>
  <c r="R13" i="37"/>
  <c r="R12" i="37"/>
  <c r="R11" i="37"/>
  <c r="R10" i="37"/>
  <c r="R9" i="37"/>
  <c r="O17" i="37"/>
  <c r="O16" i="37"/>
  <c r="O15" i="37"/>
  <c r="O14" i="37"/>
  <c r="O13" i="37"/>
  <c r="O12" i="37"/>
  <c r="O11" i="37"/>
  <c r="O10" i="37"/>
  <c r="O9" i="37"/>
  <c r="L17" i="37"/>
  <c r="L16" i="37"/>
  <c r="L15" i="37"/>
  <c r="L14" i="37"/>
  <c r="L13" i="37"/>
  <c r="L12" i="37"/>
  <c r="L11" i="37"/>
  <c r="L10" i="37"/>
  <c r="L9" i="37"/>
  <c r="I17" i="37"/>
  <c r="I16" i="37"/>
  <c r="I15" i="37"/>
  <c r="I14" i="37"/>
  <c r="I13" i="37"/>
  <c r="I12" i="37"/>
  <c r="I11" i="37"/>
  <c r="I10" i="37"/>
  <c r="I9" i="37"/>
  <c r="F17" i="37"/>
  <c r="F16" i="37"/>
  <c r="F15" i="37"/>
  <c r="F14" i="37"/>
  <c r="F13" i="37"/>
  <c r="F12" i="37"/>
  <c r="F11" i="37"/>
  <c r="F10" i="37"/>
  <c r="F9" i="37"/>
  <c r="E17" i="37"/>
  <c r="E16" i="37"/>
  <c r="E15" i="37"/>
  <c r="E14" i="37"/>
  <c r="E13" i="37"/>
  <c r="E12" i="37"/>
  <c r="E11" i="37"/>
  <c r="E10" i="37"/>
  <c r="E9" i="37"/>
  <c r="D17" i="37"/>
  <c r="D16" i="37"/>
  <c r="D15" i="37"/>
  <c r="D14" i="37"/>
  <c r="D13" i="37"/>
  <c r="D12" i="37"/>
  <c r="D11" i="37"/>
  <c r="D10" i="37"/>
  <c r="D9" i="37"/>
  <c r="C17" i="37"/>
  <c r="C16" i="37"/>
  <c r="C15" i="37"/>
  <c r="C14" i="37"/>
  <c r="C13" i="37"/>
  <c r="C12" i="37"/>
  <c r="C11" i="37"/>
  <c r="C10" i="37"/>
  <c r="C9" i="37"/>
  <c r="M184" i="173"/>
  <c r="L184" i="173"/>
  <c r="K184" i="173"/>
  <c r="J184" i="173"/>
  <c r="I184" i="173"/>
  <c r="H184" i="173"/>
  <c r="G184" i="173"/>
  <c r="F184" i="173"/>
  <c r="E184" i="173"/>
  <c r="D184" i="173"/>
  <c r="C184" i="173"/>
  <c r="M183" i="173"/>
  <c r="L183" i="173"/>
  <c r="K183" i="173"/>
  <c r="J183" i="173"/>
  <c r="I183" i="173"/>
  <c r="H183" i="173"/>
  <c r="G183" i="173"/>
  <c r="F183" i="173"/>
  <c r="E183" i="173"/>
  <c r="D183" i="173"/>
  <c r="C183" i="173"/>
  <c r="M182" i="173"/>
  <c r="L182" i="173"/>
  <c r="K182" i="173"/>
  <c r="J182" i="173"/>
  <c r="I182" i="173"/>
  <c r="H182" i="173"/>
  <c r="G182" i="173"/>
  <c r="F182" i="173"/>
  <c r="E182" i="173"/>
  <c r="D182" i="173"/>
  <c r="C182" i="173"/>
  <c r="M181" i="173"/>
  <c r="L181" i="173"/>
  <c r="K181" i="173"/>
  <c r="J181" i="173"/>
  <c r="I181" i="173"/>
  <c r="H181" i="173"/>
  <c r="G181" i="173"/>
  <c r="F181" i="173"/>
  <c r="E181" i="173"/>
  <c r="D181" i="173"/>
  <c r="C181" i="173"/>
  <c r="M180" i="173"/>
  <c r="L180" i="173"/>
  <c r="K180" i="173"/>
  <c r="J180" i="173"/>
  <c r="I180" i="173"/>
  <c r="H180" i="173"/>
  <c r="G180" i="173"/>
  <c r="F180" i="173"/>
  <c r="E180" i="173"/>
  <c r="D180" i="173"/>
  <c r="C180" i="173"/>
  <c r="M179" i="173"/>
  <c r="L179" i="173"/>
  <c r="K179" i="173"/>
  <c r="J179" i="173"/>
  <c r="I179" i="173"/>
  <c r="H179" i="173"/>
  <c r="G179" i="173"/>
  <c r="F179" i="173"/>
  <c r="E179" i="173"/>
  <c r="D179" i="173"/>
  <c r="C179" i="173"/>
  <c r="M178" i="173"/>
  <c r="L178" i="173"/>
  <c r="K178" i="173"/>
  <c r="J178" i="173"/>
  <c r="I178" i="173"/>
  <c r="H178" i="173"/>
  <c r="G178" i="173"/>
  <c r="F178" i="173"/>
  <c r="E178" i="173"/>
  <c r="D178" i="173"/>
  <c r="C178" i="173"/>
  <c r="M177" i="173"/>
  <c r="L177" i="173"/>
  <c r="K177" i="173"/>
  <c r="J177" i="173"/>
  <c r="I177" i="173"/>
  <c r="H177" i="173"/>
  <c r="G177" i="173"/>
  <c r="F177" i="173"/>
  <c r="E177" i="173"/>
  <c r="D177" i="173"/>
  <c r="C177" i="173"/>
  <c r="M176" i="173"/>
  <c r="L176" i="173"/>
  <c r="K176" i="173"/>
  <c r="J176" i="173"/>
  <c r="I176" i="173"/>
  <c r="H176" i="173"/>
  <c r="G176" i="173"/>
  <c r="F176" i="173"/>
  <c r="E176" i="173"/>
  <c r="D176" i="173"/>
  <c r="C176" i="173"/>
  <c r="M170" i="173"/>
  <c r="L170" i="173"/>
  <c r="K170" i="173"/>
  <c r="J170" i="173"/>
  <c r="I170" i="173"/>
  <c r="H170" i="173"/>
  <c r="G170" i="173"/>
  <c r="F170" i="173"/>
  <c r="E170" i="173"/>
  <c r="D170" i="173"/>
  <c r="C170" i="173"/>
  <c r="M169" i="173"/>
  <c r="L169" i="173"/>
  <c r="K169" i="173"/>
  <c r="J169" i="173"/>
  <c r="I169" i="173"/>
  <c r="H169" i="173"/>
  <c r="G169" i="173"/>
  <c r="F169" i="173"/>
  <c r="E169" i="173"/>
  <c r="D169" i="173"/>
  <c r="C169" i="173"/>
  <c r="M168" i="173"/>
  <c r="L168" i="173"/>
  <c r="K168" i="173"/>
  <c r="J168" i="173"/>
  <c r="I168" i="173"/>
  <c r="H168" i="173"/>
  <c r="G168" i="173"/>
  <c r="F168" i="173"/>
  <c r="E168" i="173"/>
  <c r="D168" i="173"/>
  <c r="C168" i="173"/>
  <c r="M167" i="173"/>
  <c r="L167" i="173"/>
  <c r="K167" i="173"/>
  <c r="J167" i="173"/>
  <c r="I167" i="173"/>
  <c r="H167" i="173"/>
  <c r="G167" i="173"/>
  <c r="F167" i="173"/>
  <c r="E167" i="173"/>
  <c r="D167" i="173"/>
  <c r="C167" i="173"/>
  <c r="M166" i="173"/>
  <c r="L166" i="173"/>
  <c r="K166" i="173"/>
  <c r="J166" i="173"/>
  <c r="I166" i="173"/>
  <c r="H166" i="173"/>
  <c r="G166" i="173"/>
  <c r="F166" i="173"/>
  <c r="E166" i="173"/>
  <c r="D166" i="173"/>
  <c r="C166" i="173"/>
  <c r="M165" i="173"/>
  <c r="L165" i="173"/>
  <c r="K165" i="173"/>
  <c r="J165" i="173"/>
  <c r="I165" i="173"/>
  <c r="H165" i="173"/>
  <c r="G165" i="173"/>
  <c r="F165" i="173"/>
  <c r="E165" i="173"/>
  <c r="D165" i="173"/>
  <c r="C165" i="173"/>
  <c r="M164" i="173"/>
  <c r="L164" i="173"/>
  <c r="K164" i="173"/>
  <c r="J164" i="173"/>
  <c r="I164" i="173"/>
  <c r="H164" i="173"/>
  <c r="G164" i="173"/>
  <c r="F164" i="173"/>
  <c r="E164" i="173"/>
  <c r="D164" i="173"/>
  <c r="C164" i="173"/>
  <c r="M163" i="173"/>
  <c r="L163" i="173"/>
  <c r="K163" i="173"/>
  <c r="J163" i="173"/>
  <c r="I163" i="173"/>
  <c r="H163" i="173"/>
  <c r="G163" i="173"/>
  <c r="F163" i="173"/>
  <c r="E163" i="173"/>
  <c r="D163" i="173"/>
  <c r="C163" i="173"/>
  <c r="M162" i="173"/>
  <c r="L162" i="173"/>
  <c r="K162" i="173"/>
  <c r="J162" i="173"/>
  <c r="I162" i="173"/>
  <c r="H162" i="173"/>
  <c r="G162" i="173"/>
  <c r="F162" i="173"/>
  <c r="E162" i="173"/>
  <c r="D162" i="173"/>
  <c r="C162" i="173"/>
  <c r="M128" i="173"/>
  <c r="L128" i="173"/>
  <c r="K128" i="173"/>
  <c r="J128" i="173"/>
  <c r="I128" i="173"/>
  <c r="H128" i="173"/>
  <c r="G128" i="173"/>
  <c r="F128" i="173"/>
  <c r="E128" i="173"/>
  <c r="D128" i="173"/>
  <c r="C128" i="173"/>
  <c r="M127" i="173"/>
  <c r="L127" i="173"/>
  <c r="K127" i="173"/>
  <c r="J127" i="173"/>
  <c r="I127" i="173"/>
  <c r="H127" i="173"/>
  <c r="G127" i="173"/>
  <c r="F127" i="173"/>
  <c r="E127" i="173"/>
  <c r="D127" i="173"/>
  <c r="C127" i="173"/>
  <c r="M126" i="173"/>
  <c r="L126" i="173"/>
  <c r="K126" i="173"/>
  <c r="J126" i="173"/>
  <c r="I126" i="173"/>
  <c r="H126" i="173"/>
  <c r="G126" i="173"/>
  <c r="F126" i="173"/>
  <c r="E126" i="173"/>
  <c r="D126" i="173"/>
  <c r="C126" i="173"/>
  <c r="M125" i="173"/>
  <c r="L125" i="173"/>
  <c r="K125" i="173"/>
  <c r="J125" i="173"/>
  <c r="I125" i="173"/>
  <c r="H125" i="173"/>
  <c r="G125" i="173"/>
  <c r="F125" i="173"/>
  <c r="E125" i="173"/>
  <c r="D125" i="173"/>
  <c r="C125" i="173"/>
  <c r="M124" i="173"/>
  <c r="L124" i="173"/>
  <c r="K124" i="173"/>
  <c r="J124" i="173"/>
  <c r="I124" i="173"/>
  <c r="H124" i="173"/>
  <c r="G124" i="173"/>
  <c r="F124" i="173"/>
  <c r="E124" i="173"/>
  <c r="D124" i="173"/>
  <c r="C124" i="173"/>
  <c r="M123" i="173"/>
  <c r="L123" i="173"/>
  <c r="K123" i="173"/>
  <c r="J123" i="173"/>
  <c r="I123" i="173"/>
  <c r="H123" i="173"/>
  <c r="G123" i="173"/>
  <c r="F123" i="173"/>
  <c r="E123" i="173"/>
  <c r="D123" i="173"/>
  <c r="C123" i="173"/>
  <c r="M122" i="173"/>
  <c r="L122" i="173"/>
  <c r="K122" i="173"/>
  <c r="J122" i="173"/>
  <c r="I122" i="173"/>
  <c r="H122" i="173"/>
  <c r="G122" i="173"/>
  <c r="F122" i="173"/>
  <c r="E122" i="173"/>
  <c r="D122" i="173"/>
  <c r="C122" i="173"/>
  <c r="M121" i="173"/>
  <c r="L121" i="173"/>
  <c r="K121" i="173"/>
  <c r="J121" i="173"/>
  <c r="I121" i="173"/>
  <c r="H121" i="173"/>
  <c r="G121" i="173"/>
  <c r="F121" i="173"/>
  <c r="E121" i="173"/>
  <c r="D121" i="173"/>
  <c r="C121" i="173"/>
  <c r="M120" i="173"/>
  <c r="L120" i="173"/>
  <c r="K120" i="173"/>
  <c r="J120" i="173"/>
  <c r="I120" i="173"/>
  <c r="H120" i="173"/>
  <c r="G120" i="173"/>
  <c r="F120" i="173"/>
  <c r="E120" i="173"/>
  <c r="D120" i="173"/>
  <c r="C120" i="173"/>
  <c r="M119" i="173"/>
  <c r="L119" i="173"/>
  <c r="K119" i="173"/>
  <c r="J119" i="173"/>
  <c r="I119" i="173"/>
  <c r="H119" i="173"/>
  <c r="G119" i="173"/>
  <c r="F119" i="173"/>
  <c r="E119" i="173"/>
  <c r="D119" i="173"/>
  <c r="C119" i="173"/>
  <c r="M118" i="173"/>
  <c r="L118" i="173"/>
  <c r="K118" i="173"/>
  <c r="J118" i="173"/>
  <c r="I118" i="173"/>
  <c r="H118" i="173"/>
  <c r="G118" i="173"/>
  <c r="F118" i="173"/>
  <c r="E118" i="173"/>
  <c r="D118" i="173"/>
  <c r="C118" i="173"/>
  <c r="M117" i="173"/>
  <c r="L117" i="173"/>
  <c r="K117" i="173"/>
  <c r="J117" i="173"/>
  <c r="I117" i="173"/>
  <c r="H117" i="173"/>
  <c r="G117" i="173"/>
  <c r="F117" i="173"/>
  <c r="E117" i="173"/>
  <c r="D117" i="173"/>
  <c r="C117" i="173"/>
  <c r="M111" i="173"/>
  <c r="L111" i="173"/>
  <c r="K111" i="173"/>
  <c r="J111" i="173"/>
  <c r="I111" i="173"/>
  <c r="H111" i="173"/>
  <c r="G111" i="173"/>
  <c r="F111" i="173"/>
  <c r="E111" i="173"/>
  <c r="D111" i="173"/>
  <c r="C111" i="173"/>
  <c r="M110" i="173"/>
  <c r="L110" i="173"/>
  <c r="K110" i="173"/>
  <c r="J110" i="173"/>
  <c r="I110" i="173"/>
  <c r="H110" i="173"/>
  <c r="G110" i="173"/>
  <c r="F110" i="173"/>
  <c r="E110" i="173"/>
  <c r="D110" i="173"/>
  <c r="C110" i="173"/>
  <c r="M109" i="173"/>
  <c r="L109" i="173"/>
  <c r="K109" i="173"/>
  <c r="J109" i="173"/>
  <c r="I109" i="173"/>
  <c r="H109" i="173"/>
  <c r="G109" i="173"/>
  <c r="F109" i="173"/>
  <c r="E109" i="173"/>
  <c r="D109" i="173"/>
  <c r="C109" i="173"/>
  <c r="M108" i="173"/>
  <c r="L108" i="173"/>
  <c r="K108" i="173"/>
  <c r="J108" i="173"/>
  <c r="I108" i="173"/>
  <c r="H108" i="173"/>
  <c r="G108" i="173"/>
  <c r="F108" i="173"/>
  <c r="E108" i="173"/>
  <c r="D108" i="173"/>
  <c r="C108" i="173"/>
  <c r="M107" i="173"/>
  <c r="L107" i="173"/>
  <c r="K107" i="173"/>
  <c r="J107" i="173"/>
  <c r="I107" i="173"/>
  <c r="H107" i="173"/>
  <c r="G107" i="173"/>
  <c r="F107" i="173"/>
  <c r="E107" i="173"/>
  <c r="D107" i="173"/>
  <c r="C107" i="173"/>
  <c r="M106" i="173"/>
  <c r="L106" i="173"/>
  <c r="K106" i="173"/>
  <c r="J106" i="173"/>
  <c r="I106" i="173"/>
  <c r="H106" i="173"/>
  <c r="G106" i="173"/>
  <c r="F106" i="173"/>
  <c r="E106" i="173"/>
  <c r="D106" i="173"/>
  <c r="C106" i="173"/>
  <c r="M105" i="173"/>
  <c r="L105" i="173"/>
  <c r="K105" i="173"/>
  <c r="J105" i="173"/>
  <c r="I105" i="173"/>
  <c r="H105" i="173"/>
  <c r="G105" i="173"/>
  <c r="F105" i="173"/>
  <c r="E105" i="173"/>
  <c r="D105" i="173"/>
  <c r="C105" i="173"/>
  <c r="M104" i="173"/>
  <c r="L104" i="173"/>
  <c r="K104" i="173"/>
  <c r="J104" i="173"/>
  <c r="I104" i="173"/>
  <c r="H104" i="173"/>
  <c r="G104" i="173"/>
  <c r="F104" i="173"/>
  <c r="E104" i="173"/>
  <c r="D104" i="173"/>
  <c r="C104" i="173"/>
  <c r="M103" i="173"/>
  <c r="L103" i="173"/>
  <c r="K103" i="173"/>
  <c r="J103" i="173"/>
  <c r="I103" i="173"/>
  <c r="H103" i="173"/>
  <c r="G103" i="173"/>
  <c r="F103" i="173"/>
  <c r="E103" i="173"/>
  <c r="D103" i="173"/>
  <c r="C103" i="173"/>
  <c r="M102" i="173"/>
  <c r="L102" i="173"/>
  <c r="K102" i="173"/>
  <c r="J102" i="173"/>
  <c r="I102" i="173"/>
  <c r="H102" i="173"/>
  <c r="G102" i="173"/>
  <c r="F102" i="173"/>
  <c r="E102" i="173"/>
  <c r="D102" i="173"/>
  <c r="C102" i="173"/>
  <c r="M101" i="173"/>
  <c r="L101" i="173"/>
  <c r="K101" i="173"/>
  <c r="J101" i="173"/>
  <c r="I101" i="173"/>
  <c r="H101" i="173"/>
  <c r="G101" i="173"/>
  <c r="F101" i="173"/>
  <c r="E101" i="173"/>
  <c r="D101" i="173"/>
  <c r="C101" i="173"/>
  <c r="M100" i="173"/>
  <c r="L100" i="173"/>
  <c r="K100" i="173"/>
  <c r="J100" i="173"/>
  <c r="I100" i="173"/>
  <c r="H100" i="173"/>
  <c r="G100" i="173"/>
  <c r="F100" i="173"/>
  <c r="E100" i="173"/>
  <c r="D100" i="173"/>
  <c r="C100" i="173"/>
  <c r="T17" i="27" l="1"/>
  <c r="T16" i="27"/>
  <c r="T15" i="27"/>
  <c r="T14" i="27"/>
  <c r="T13" i="27"/>
  <c r="T12" i="27"/>
  <c r="T11" i="27"/>
  <c r="T10" i="27"/>
  <c r="T9" i="27"/>
  <c r="S17" i="27"/>
  <c r="S16" i="27"/>
  <c r="S15" i="27"/>
  <c r="S14" i="27"/>
  <c r="S13" i="27"/>
  <c r="S12" i="27"/>
  <c r="S11" i="27"/>
  <c r="S10" i="27"/>
  <c r="S9" i="27"/>
  <c r="Q17" i="27"/>
  <c r="Q16" i="27"/>
  <c r="Q15" i="27"/>
  <c r="Q14" i="27"/>
  <c r="Q13" i="27"/>
  <c r="Q12" i="27"/>
  <c r="Q11" i="27"/>
  <c r="Q10" i="27"/>
  <c r="Q9" i="27"/>
  <c r="P17" i="27"/>
  <c r="P16" i="27"/>
  <c r="P15" i="27"/>
  <c r="P14" i="27"/>
  <c r="P13" i="27"/>
  <c r="P12" i="27"/>
  <c r="P11" i="27"/>
  <c r="P10" i="27"/>
  <c r="P9" i="27"/>
  <c r="N17" i="27"/>
  <c r="N16" i="27"/>
  <c r="N15" i="27"/>
  <c r="N14" i="27"/>
  <c r="N13" i="27"/>
  <c r="N12" i="27"/>
  <c r="N11" i="27"/>
  <c r="N10" i="27"/>
  <c r="N9" i="27"/>
  <c r="M17" i="27"/>
  <c r="M16" i="27"/>
  <c r="M15" i="27"/>
  <c r="M14" i="27"/>
  <c r="M13" i="27"/>
  <c r="M12" i="27"/>
  <c r="M11" i="27"/>
  <c r="M10" i="27"/>
  <c r="M9" i="27"/>
  <c r="K17" i="27"/>
  <c r="K16" i="27"/>
  <c r="K15" i="27"/>
  <c r="K14" i="27"/>
  <c r="K13" i="27"/>
  <c r="K12" i="27"/>
  <c r="K11" i="27"/>
  <c r="K10" i="27"/>
  <c r="K9" i="27"/>
  <c r="J17" i="27"/>
  <c r="J16" i="27"/>
  <c r="J15" i="27"/>
  <c r="J14" i="27"/>
  <c r="J13" i="27"/>
  <c r="J12" i="27"/>
  <c r="J11" i="27"/>
  <c r="J10" i="27"/>
  <c r="J9" i="27"/>
  <c r="H17" i="27"/>
  <c r="H16" i="27"/>
  <c r="H15" i="27"/>
  <c r="H14" i="27"/>
  <c r="H13" i="27"/>
  <c r="H12" i="27"/>
  <c r="H11" i="27"/>
  <c r="H10" i="27"/>
  <c r="H9" i="27"/>
  <c r="G17" i="27"/>
  <c r="G16" i="27"/>
  <c r="G15" i="27"/>
  <c r="G14" i="27"/>
  <c r="G13" i="27"/>
  <c r="G12" i="27"/>
  <c r="G11" i="27"/>
  <c r="G10" i="27"/>
  <c r="G9" i="27"/>
  <c r="R17" i="27"/>
  <c r="R16" i="27"/>
  <c r="R15" i="27"/>
  <c r="R14" i="27"/>
  <c r="R13" i="27"/>
  <c r="R12" i="27"/>
  <c r="R11" i="27"/>
  <c r="R10" i="27"/>
  <c r="R9" i="27"/>
  <c r="O17" i="27"/>
  <c r="O16" i="27"/>
  <c r="O15" i="27"/>
  <c r="O14" i="27"/>
  <c r="O13" i="27"/>
  <c r="O12" i="27"/>
  <c r="O11" i="27"/>
  <c r="O10" i="27"/>
  <c r="O9" i="27"/>
  <c r="L17" i="27"/>
  <c r="L16" i="27"/>
  <c r="L15" i="27"/>
  <c r="L14" i="27"/>
  <c r="L13" i="27"/>
  <c r="L12" i="27"/>
  <c r="L11" i="27"/>
  <c r="L10" i="27"/>
  <c r="L9" i="27"/>
  <c r="I17" i="27"/>
  <c r="I16" i="27"/>
  <c r="I15" i="27"/>
  <c r="I14" i="27"/>
  <c r="I13" i="27"/>
  <c r="I12" i="27"/>
  <c r="I11" i="27"/>
  <c r="I10" i="27"/>
  <c r="I9" i="27"/>
  <c r="F17" i="27"/>
  <c r="F16" i="27"/>
  <c r="F15" i="27"/>
  <c r="F14" i="27"/>
  <c r="F13" i="27"/>
  <c r="F12" i="27"/>
  <c r="F11" i="27"/>
  <c r="F10" i="27"/>
  <c r="F9" i="27"/>
  <c r="E17" i="27"/>
  <c r="E16" i="27"/>
  <c r="E15" i="27"/>
  <c r="E14" i="27"/>
  <c r="E13" i="27"/>
  <c r="E12" i="27"/>
  <c r="E11" i="27"/>
  <c r="E10" i="27"/>
  <c r="E9" i="27"/>
  <c r="D17" i="27"/>
  <c r="C17" i="27"/>
  <c r="D16" i="27"/>
  <c r="C16" i="27"/>
  <c r="D15" i="27"/>
  <c r="C15" i="27"/>
  <c r="D14" i="27"/>
  <c r="C14" i="27"/>
  <c r="D13" i="27"/>
  <c r="C13" i="27"/>
  <c r="D12" i="27"/>
  <c r="C12" i="27"/>
  <c r="D11" i="27"/>
  <c r="C11" i="27"/>
  <c r="D10" i="27"/>
  <c r="C10" i="27"/>
  <c r="D9" i="27"/>
  <c r="C9" i="27"/>
  <c r="H164" i="171"/>
  <c r="H150" i="171"/>
  <c r="M164" i="171"/>
  <c r="L164" i="171"/>
  <c r="K164" i="171"/>
  <c r="J164" i="171"/>
  <c r="I164" i="171"/>
  <c r="G164" i="171"/>
  <c r="F164" i="171"/>
  <c r="E164" i="171"/>
  <c r="D164" i="171"/>
  <c r="C164" i="171"/>
  <c r="M163" i="171"/>
  <c r="L163" i="171"/>
  <c r="K163" i="171"/>
  <c r="J163" i="171"/>
  <c r="I163" i="171"/>
  <c r="H163" i="171"/>
  <c r="G163" i="171"/>
  <c r="F163" i="171"/>
  <c r="E163" i="171"/>
  <c r="D163" i="171"/>
  <c r="C163" i="171"/>
  <c r="M162" i="171"/>
  <c r="L162" i="171"/>
  <c r="K162" i="171"/>
  <c r="J162" i="171"/>
  <c r="I162" i="171"/>
  <c r="H162" i="171"/>
  <c r="G162" i="171"/>
  <c r="F162" i="171"/>
  <c r="E162" i="171"/>
  <c r="D162" i="171"/>
  <c r="C162" i="171"/>
  <c r="M161" i="171"/>
  <c r="L161" i="171"/>
  <c r="K161" i="171"/>
  <c r="J161" i="171"/>
  <c r="I161" i="171"/>
  <c r="H161" i="171"/>
  <c r="G161" i="171"/>
  <c r="F161" i="171"/>
  <c r="E161" i="171"/>
  <c r="D161" i="171"/>
  <c r="C161" i="171"/>
  <c r="M160" i="171"/>
  <c r="L160" i="171"/>
  <c r="K160" i="171"/>
  <c r="J160" i="171"/>
  <c r="I160" i="171"/>
  <c r="H160" i="171"/>
  <c r="G160" i="171"/>
  <c r="F160" i="171"/>
  <c r="E160" i="171"/>
  <c r="D160" i="171"/>
  <c r="C160" i="171"/>
  <c r="M159" i="171"/>
  <c r="L159" i="171"/>
  <c r="K159" i="171"/>
  <c r="J159" i="171"/>
  <c r="I159" i="171"/>
  <c r="H159" i="171"/>
  <c r="G159" i="171"/>
  <c r="F159" i="171"/>
  <c r="E159" i="171"/>
  <c r="D159" i="171"/>
  <c r="C159" i="171"/>
  <c r="M158" i="171"/>
  <c r="L158" i="171"/>
  <c r="K158" i="171"/>
  <c r="J158" i="171"/>
  <c r="I158" i="171"/>
  <c r="H158" i="171"/>
  <c r="G158" i="171"/>
  <c r="F158" i="171"/>
  <c r="E158" i="171"/>
  <c r="D158" i="171"/>
  <c r="C158" i="171"/>
  <c r="M157" i="171"/>
  <c r="L157" i="171"/>
  <c r="K157" i="171"/>
  <c r="J157" i="171"/>
  <c r="I157" i="171"/>
  <c r="H157" i="171"/>
  <c r="G157" i="171"/>
  <c r="F157" i="171"/>
  <c r="E157" i="171"/>
  <c r="D157" i="171"/>
  <c r="C157" i="171"/>
  <c r="M156" i="171"/>
  <c r="L156" i="171"/>
  <c r="K156" i="171"/>
  <c r="J156" i="171"/>
  <c r="I156" i="171"/>
  <c r="H156" i="171"/>
  <c r="G156" i="171"/>
  <c r="F156" i="171"/>
  <c r="E156" i="171"/>
  <c r="D156" i="171"/>
  <c r="C156" i="171"/>
  <c r="M150" i="171"/>
  <c r="L150" i="171"/>
  <c r="K150" i="171"/>
  <c r="J150" i="171"/>
  <c r="I150" i="171"/>
  <c r="G150" i="171"/>
  <c r="F150" i="171"/>
  <c r="E150" i="171"/>
  <c r="D150" i="171"/>
  <c r="C150" i="171"/>
  <c r="M149" i="171"/>
  <c r="L149" i="171"/>
  <c r="K149" i="171"/>
  <c r="J149" i="171"/>
  <c r="I149" i="171"/>
  <c r="H149" i="171"/>
  <c r="G149" i="171"/>
  <c r="F149" i="171"/>
  <c r="E149" i="171"/>
  <c r="D149" i="171"/>
  <c r="C149" i="171"/>
  <c r="M148" i="171"/>
  <c r="L148" i="171"/>
  <c r="K148" i="171"/>
  <c r="J148" i="171"/>
  <c r="I148" i="171"/>
  <c r="H148" i="171"/>
  <c r="G148" i="171"/>
  <c r="F148" i="171"/>
  <c r="E148" i="171"/>
  <c r="D148" i="171"/>
  <c r="C148" i="171"/>
  <c r="M147" i="171"/>
  <c r="L147" i="171"/>
  <c r="K147" i="171"/>
  <c r="J147" i="171"/>
  <c r="I147" i="171"/>
  <c r="H147" i="171"/>
  <c r="G147" i="171"/>
  <c r="F147" i="171"/>
  <c r="E147" i="171"/>
  <c r="D147" i="171"/>
  <c r="C147" i="171"/>
  <c r="M146" i="171"/>
  <c r="L146" i="171"/>
  <c r="K146" i="171"/>
  <c r="J146" i="171"/>
  <c r="I146" i="171"/>
  <c r="H146" i="171"/>
  <c r="G146" i="171"/>
  <c r="F146" i="171"/>
  <c r="E146" i="171"/>
  <c r="D146" i="171"/>
  <c r="C146" i="171"/>
  <c r="M145" i="171"/>
  <c r="L145" i="171"/>
  <c r="K145" i="171"/>
  <c r="J145" i="171"/>
  <c r="I145" i="171"/>
  <c r="H145" i="171"/>
  <c r="G145" i="171"/>
  <c r="F145" i="171"/>
  <c r="E145" i="171"/>
  <c r="D145" i="171"/>
  <c r="C145" i="171"/>
  <c r="M144" i="171"/>
  <c r="L144" i="171"/>
  <c r="K144" i="171"/>
  <c r="J144" i="171"/>
  <c r="I144" i="171"/>
  <c r="H144" i="171"/>
  <c r="G144" i="171"/>
  <c r="F144" i="171"/>
  <c r="E144" i="171"/>
  <c r="D144" i="171"/>
  <c r="C144" i="171"/>
  <c r="M143" i="171"/>
  <c r="L143" i="171"/>
  <c r="K143" i="171"/>
  <c r="J143" i="171"/>
  <c r="I143" i="171"/>
  <c r="H143" i="171"/>
  <c r="G143" i="171"/>
  <c r="F143" i="171"/>
  <c r="E143" i="171"/>
  <c r="D143" i="171"/>
  <c r="C143" i="171"/>
  <c r="M142" i="171"/>
  <c r="L142" i="171"/>
  <c r="K142" i="171"/>
  <c r="J142" i="171"/>
  <c r="I142" i="171"/>
  <c r="H142" i="171"/>
  <c r="G142" i="171"/>
  <c r="F142" i="171"/>
  <c r="E142" i="171"/>
  <c r="D142" i="171"/>
  <c r="C142" i="171"/>
  <c r="T17" i="25"/>
  <c r="T16" i="25"/>
  <c r="T15" i="25"/>
  <c r="T14" i="25"/>
  <c r="T13" i="25"/>
  <c r="T12" i="25"/>
  <c r="T11" i="25"/>
  <c r="T10" i="25"/>
  <c r="T9" i="25"/>
  <c r="S17" i="25"/>
  <c r="S16" i="25"/>
  <c r="S15" i="25"/>
  <c r="S14" i="25"/>
  <c r="S13" i="25"/>
  <c r="S12" i="25"/>
  <c r="S11" i="25"/>
  <c r="S10" i="25"/>
  <c r="S9" i="25"/>
  <c r="Q17" i="25"/>
  <c r="Q16" i="25"/>
  <c r="Q15" i="25"/>
  <c r="Q14" i="25"/>
  <c r="Q13" i="25"/>
  <c r="Q12" i="25"/>
  <c r="Q11" i="25"/>
  <c r="Q10" i="25"/>
  <c r="Q9" i="25"/>
  <c r="P17" i="25"/>
  <c r="P16" i="25"/>
  <c r="P15" i="25"/>
  <c r="P14" i="25"/>
  <c r="P13" i="25"/>
  <c r="P12" i="25"/>
  <c r="P11" i="25"/>
  <c r="P10" i="25"/>
  <c r="P9" i="25"/>
  <c r="N17" i="25"/>
  <c r="N16" i="25"/>
  <c r="N15" i="25"/>
  <c r="N14" i="25"/>
  <c r="N13" i="25"/>
  <c r="N12" i="25"/>
  <c r="N11" i="25"/>
  <c r="N10" i="25"/>
  <c r="N9" i="25"/>
  <c r="M17" i="25"/>
  <c r="M16" i="25"/>
  <c r="M15" i="25"/>
  <c r="M14" i="25"/>
  <c r="M13" i="25"/>
  <c r="M12" i="25"/>
  <c r="M11" i="25"/>
  <c r="M10" i="25"/>
  <c r="M9" i="25"/>
  <c r="K17" i="25"/>
  <c r="K16" i="25"/>
  <c r="K15" i="25"/>
  <c r="K14" i="25"/>
  <c r="K13" i="25"/>
  <c r="K12" i="25"/>
  <c r="K11" i="25"/>
  <c r="K10" i="25"/>
  <c r="K9" i="25"/>
  <c r="J17" i="25"/>
  <c r="J16" i="25"/>
  <c r="J15" i="25"/>
  <c r="J14" i="25"/>
  <c r="J13" i="25"/>
  <c r="J12" i="25"/>
  <c r="J11" i="25"/>
  <c r="J10" i="25"/>
  <c r="J9" i="25"/>
  <c r="H17" i="25"/>
  <c r="H16" i="25"/>
  <c r="H15" i="25"/>
  <c r="H14" i="25"/>
  <c r="H13" i="25"/>
  <c r="H12" i="25"/>
  <c r="H11" i="25"/>
  <c r="H10" i="25"/>
  <c r="H9" i="25"/>
  <c r="G17" i="25"/>
  <c r="G16" i="25"/>
  <c r="G15" i="25"/>
  <c r="G14" i="25"/>
  <c r="G13" i="25"/>
  <c r="G12" i="25"/>
  <c r="G11" i="25"/>
  <c r="G10" i="25"/>
  <c r="G9" i="25"/>
  <c r="E17" i="25"/>
  <c r="E16" i="25"/>
  <c r="E15" i="25"/>
  <c r="E14" i="25"/>
  <c r="E13" i="25"/>
  <c r="E12" i="25"/>
  <c r="E11" i="25"/>
  <c r="E10" i="25"/>
  <c r="E9" i="25"/>
  <c r="D17" i="25"/>
  <c r="D16" i="25"/>
  <c r="D15" i="25"/>
  <c r="D14" i="25"/>
  <c r="D13" i="25"/>
  <c r="D12" i="25"/>
  <c r="D11" i="25"/>
  <c r="D10" i="25"/>
  <c r="D9" i="25"/>
  <c r="R17" i="25"/>
  <c r="R16" i="25"/>
  <c r="R15" i="25"/>
  <c r="R14" i="25"/>
  <c r="R13" i="25"/>
  <c r="R12" i="25"/>
  <c r="R11" i="25"/>
  <c r="R10" i="25"/>
  <c r="R9" i="25"/>
  <c r="O17" i="25"/>
  <c r="O16" i="25"/>
  <c r="O15" i="25"/>
  <c r="O14" i="25"/>
  <c r="O13" i="25"/>
  <c r="O12" i="25"/>
  <c r="O11" i="25"/>
  <c r="O10" i="25"/>
  <c r="O9" i="25"/>
  <c r="L17" i="25"/>
  <c r="L16" i="25"/>
  <c r="L15" i="25"/>
  <c r="L14" i="25"/>
  <c r="L13" i="25"/>
  <c r="L12" i="25"/>
  <c r="L11" i="25"/>
  <c r="L10" i="25"/>
  <c r="L9" i="25"/>
  <c r="I17" i="25"/>
  <c r="I16" i="25"/>
  <c r="I15" i="25"/>
  <c r="I14" i="25"/>
  <c r="I13" i="25"/>
  <c r="I12" i="25"/>
  <c r="I11" i="25"/>
  <c r="I10" i="25"/>
  <c r="I9" i="25"/>
  <c r="F17" i="25"/>
  <c r="F16" i="25"/>
  <c r="F15" i="25"/>
  <c r="F14" i="25"/>
  <c r="F13" i="25"/>
  <c r="F12" i="25"/>
  <c r="F11" i="25"/>
  <c r="F10" i="25"/>
  <c r="F9" i="25"/>
  <c r="C17" i="25"/>
  <c r="C16" i="25"/>
  <c r="C15" i="25"/>
  <c r="C14" i="25"/>
  <c r="C13" i="25"/>
  <c r="C12" i="25"/>
  <c r="C11" i="25"/>
  <c r="C10" i="25"/>
  <c r="C9" i="25"/>
  <c r="C108" i="171" l="1"/>
  <c r="M108" i="171" l="1"/>
  <c r="L108" i="171"/>
  <c r="K108" i="171"/>
  <c r="J108" i="171"/>
  <c r="I108" i="171"/>
  <c r="H108" i="171"/>
  <c r="G108" i="171"/>
  <c r="F108" i="171"/>
  <c r="E108" i="171"/>
  <c r="D108" i="171"/>
  <c r="M107" i="171"/>
  <c r="L107" i="171"/>
  <c r="K107" i="171"/>
  <c r="J107" i="171"/>
  <c r="I107" i="171"/>
  <c r="H107" i="171"/>
  <c r="G107" i="171"/>
  <c r="F107" i="171"/>
  <c r="E107" i="171"/>
  <c r="D107" i="171"/>
  <c r="C107" i="171"/>
  <c r="M106" i="171"/>
  <c r="L106" i="171"/>
  <c r="K106" i="171"/>
  <c r="J106" i="171"/>
  <c r="I106" i="171"/>
  <c r="H106" i="171"/>
  <c r="G106" i="171"/>
  <c r="F106" i="171"/>
  <c r="E106" i="171"/>
  <c r="D106" i="171"/>
  <c r="C106" i="171"/>
  <c r="M105" i="171"/>
  <c r="L105" i="171"/>
  <c r="K105" i="171"/>
  <c r="J105" i="171"/>
  <c r="I105" i="171"/>
  <c r="H105" i="171"/>
  <c r="G105" i="171"/>
  <c r="F105" i="171"/>
  <c r="E105" i="171"/>
  <c r="D105" i="171"/>
  <c r="C105" i="171"/>
  <c r="M104" i="171"/>
  <c r="L104" i="171"/>
  <c r="K104" i="171"/>
  <c r="J104" i="171"/>
  <c r="I104" i="171"/>
  <c r="H104" i="171"/>
  <c r="G104" i="171"/>
  <c r="F104" i="171"/>
  <c r="E104" i="171"/>
  <c r="D104" i="171"/>
  <c r="C104" i="171"/>
  <c r="M103" i="171"/>
  <c r="L103" i="171"/>
  <c r="K103" i="171"/>
  <c r="J103" i="171"/>
  <c r="I103" i="171"/>
  <c r="H103" i="171"/>
  <c r="G103" i="171"/>
  <c r="F103" i="171"/>
  <c r="E103" i="171"/>
  <c r="D103" i="171"/>
  <c r="C103" i="171"/>
  <c r="M102" i="171"/>
  <c r="L102" i="171"/>
  <c r="K102" i="171"/>
  <c r="J102" i="171"/>
  <c r="I102" i="171"/>
  <c r="H102" i="171"/>
  <c r="G102" i="171"/>
  <c r="F102" i="171"/>
  <c r="E102" i="171"/>
  <c r="D102" i="171"/>
  <c r="C102" i="171"/>
  <c r="M101" i="171"/>
  <c r="L101" i="171"/>
  <c r="K101" i="171"/>
  <c r="J101" i="171"/>
  <c r="I101" i="171"/>
  <c r="H101" i="171"/>
  <c r="G101" i="171"/>
  <c r="F101" i="171"/>
  <c r="E101" i="171"/>
  <c r="D101" i="171"/>
  <c r="C101" i="171"/>
  <c r="M100" i="171"/>
  <c r="L100" i="171"/>
  <c r="K100" i="171"/>
  <c r="J100" i="171"/>
  <c r="I100" i="171"/>
  <c r="H100" i="171"/>
  <c r="G100" i="171"/>
  <c r="F100" i="171"/>
  <c r="E100" i="171"/>
  <c r="D100" i="171"/>
  <c r="C100" i="171"/>
  <c r="M99" i="171"/>
  <c r="L99" i="171"/>
  <c r="K99" i="171"/>
  <c r="J99" i="171"/>
  <c r="I99" i="171"/>
  <c r="H99" i="171"/>
  <c r="G99" i="171"/>
  <c r="F99" i="171"/>
  <c r="E99" i="171"/>
  <c r="D99" i="171"/>
  <c r="C99" i="171"/>
  <c r="M98" i="171"/>
  <c r="L98" i="171"/>
  <c r="K98" i="171"/>
  <c r="J98" i="171"/>
  <c r="I98" i="171"/>
  <c r="H98" i="171"/>
  <c r="G98" i="171"/>
  <c r="F98" i="171"/>
  <c r="E98" i="171"/>
  <c r="D98" i="171"/>
  <c r="C98" i="171"/>
  <c r="M97" i="171"/>
  <c r="L97" i="171"/>
  <c r="K97" i="171"/>
  <c r="J97" i="171"/>
  <c r="I97" i="171"/>
  <c r="H97" i="171"/>
  <c r="G97" i="171"/>
  <c r="F97" i="171"/>
  <c r="E97" i="171"/>
  <c r="D97" i="171"/>
  <c r="C97" i="171"/>
  <c r="E107" i="37" l="1"/>
  <c r="E106" i="37"/>
  <c r="E105" i="37"/>
  <c r="E104" i="37"/>
  <c r="E103" i="37"/>
  <c r="E102" i="37"/>
  <c r="E101" i="37"/>
  <c r="E100" i="37"/>
  <c r="E99" i="37"/>
  <c r="D107" i="37"/>
  <c r="D106" i="37"/>
  <c r="D105" i="37"/>
  <c r="D104" i="37"/>
  <c r="D103" i="37"/>
  <c r="D102" i="37"/>
  <c r="D101" i="37"/>
  <c r="D100" i="37"/>
  <c r="D99" i="37"/>
  <c r="C107" i="37"/>
  <c r="C106" i="37"/>
  <c r="C105" i="37"/>
  <c r="C104" i="37"/>
  <c r="C103" i="37"/>
  <c r="C102" i="37"/>
  <c r="C101" i="37"/>
  <c r="C100" i="37"/>
  <c r="C99" i="37"/>
  <c r="H92" i="37"/>
  <c r="H91" i="37"/>
  <c r="H90" i="37"/>
  <c r="H89" i="37"/>
  <c r="H88" i="37"/>
  <c r="H87" i="37"/>
  <c r="H86" i="37"/>
  <c r="H85" i="37"/>
  <c r="H84" i="37"/>
  <c r="G92" i="37"/>
  <c r="G91" i="37"/>
  <c r="G90" i="37"/>
  <c r="G89" i="37"/>
  <c r="G88" i="37"/>
  <c r="G87" i="37"/>
  <c r="G86" i="37"/>
  <c r="G85" i="37"/>
  <c r="G84" i="37"/>
  <c r="F92" i="37"/>
  <c r="F91" i="37"/>
  <c r="F90" i="37"/>
  <c r="F89" i="37"/>
  <c r="F88" i="37"/>
  <c r="F87" i="37"/>
  <c r="F86" i="37"/>
  <c r="F85" i="37"/>
  <c r="F84" i="37"/>
  <c r="E92" i="37"/>
  <c r="E91" i="37"/>
  <c r="E90" i="37"/>
  <c r="E89" i="37"/>
  <c r="E88" i="37"/>
  <c r="E87" i="37"/>
  <c r="E86" i="37"/>
  <c r="E85" i="37"/>
  <c r="E84" i="37"/>
  <c r="D92" i="37"/>
  <c r="D91" i="37"/>
  <c r="D90" i="37"/>
  <c r="D89" i="37"/>
  <c r="D88" i="37"/>
  <c r="D87" i="37"/>
  <c r="D86" i="37"/>
  <c r="D85" i="37"/>
  <c r="D84" i="37"/>
  <c r="C92" i="37"/>
  <c r="C91" i="37"/>
  <c r="C90" i="37"/>
  <c r="C89" i="37"/>
  <c r="C88" i="37"/>
  <c r="C87" i="37"/>
  <c r="C86" i="37"/>
  <c r="C85" i="37"/>
  <c r="C84" i="37"/>
  <c r="H77" i="37"/>
  <c r="H76" i="37"/>
  <c r="H75" i="37"/>
  <c r="H74" i="37"/>
  <c r="H73" i="37"/>
  <c r="H72" i="37"/>
  <c r="H71" i="37"/>
  <c r="H70" i="37"/>
  <c r="H69" i="37"/>
  <c r="G77" i="37"/>
  <c r="G76" i="37"/>
  <c r="G75" i="37"/>
  <c r="G74" i="37"/>
  <c r="G73" i="37"/>
  <c r="G72" i="37"/>
  <c r="G71" i="37"/>
  <c r="G70" i="37"/>
  <c r="G69" i="37"/>
  <c r="F77" i="37"/>
  <c r="F76" i="37"/>
  <c r="F75" i="37"/>
  <c r="F74" i="37"/>
  <c r="F73" i="37"/>
  <c r="F72" i="37"/>
  <c r="F71" i="37"/>
  <c r="F70" i="37"/>
  <c r="F69" i="37"/>
  <c r="E77" i="37"/>
  <c r="E76" i="37"/>
  <c r="E75" i="37"/>
  <c r="E74" i="37"/>
  <c r="E73" i="37"/>
  <c r="E72" i="37"/>
  <c r="E71" i="37"/>
  <c r="E70" i="37"/>
  <c r="E69" i="37"/>
  <c r="D77" i="37"/>
  <c r="D76" i="37"/>
  <c r="D75" i="37"/>
  <c r="D74" i="37"/>
  <c r="D73" i="37"/>
  <c r="D72" i="37"/>
  <c r="D71" i="37"/>
  <c r="D70" i="37"/>
  <c r="D69" i="37"/>
  <c r="C77" i="37"/>
  <c r="C76" i="37"/>
  <c r="C75" i="37"/>
  <c r="C74" i="37"/>
  <c r="C73" i="37"/>
  <c r="C72" i="37"/>
  <c r="C71" i="37"/>
  <c r="C70" i="37"/>
  <c r="C69" i="37"/>
  <c r="H62" i="25" l="1"/>
  <c r="G62" i="25"/>
  <c r="F62" i="25"/>
  <c r="E62" i="25"/>
  <c r="D62" i="25"/>
  <c r="C62" i="25"/>
  <c r="H61" i="25"/>
  <c r="G61" i="25"/>
  <c r="F61" i="25"/>
  <c r="E61" i="25"/>
  <c r="D61" i="25"/>
  <c r="C61" i="25"/>
  <c r="H60" i="25"/>
  <c r="G60" i="25"/>
  <c r="F60" i="25"/>
  <c r="E60" i="25"/>
  <c r="D60" i="25"/>
  <c r="C60" i="25"/>
  <c r="H59" i="25"/>
  <c r="G59" i="25"/>
  <c r="F59" i="25"/>
  <c r="E59" i="25"/>
  <c r="D59" i="25"/>
  <c r="C59" i="25"/>
  <c r="H58" i="25"/>
  <c r="G58" i="25"/>
  <c r="F58" i="25"/>
  <c r="E58" i="25"/>
  <c r="D58" i="25"/>
  <c r="C58" i="25"/>
  <c r="H57" i="25"/>
  <c r="G57" i="25"/>
  <c r="F57" i="25"/>
  <c r="E57" i="25"/>
  <c r="D57" i="25"/>
  <c r="C57" i="25"/>
  <c r="H56" i="25"/>
  <c r="G56" i="25"/>
  <c r="F56" i="25"/>
  <c r="E56" i="25"/>
  <c r="D56" i="25"/>
  <c r="C56" i="25"/>
  <c r="H55" i="25"/>
  <c r="G55" i="25"/>
  <c r="F55" i="25"/>
  <c r="E55" i="25"/>
  <c r="D55" i="25"/>
  <c r="C55" i="25"/>
  <c r="H54" i="25"/>
  <c r="G54" i="25"/>
  <c r="F54" i="25"/>
  <c r="E54" i="25"/>
  <c r="D54" i="25"/>
  <c r="C54" i="25"/>
  <c r="H47" i="25"/>
  <c r="G47" i="25"/>
  <c r="F47" i="25"/>
  <c r="E47" i="25"/>
  <c r="D47" i="25"/>
  <c r="C47" i="25"/>
  <c r="H46" i="25"/>
  <c r="G46" i="25"/>
  <c r="F46" i="25"/>
  <c r="E46" i="25"/>
  <c r="D46" i="25"/>
  <c r="C46" i="25"/>
  <c r="H45" i="25"/>
  <c r="G45" i="25"/>
  <c r="F45" i="25"/>
  <c r="E45" i="25"/>
  <c r="D45" i="25"/>
  <c r="C45" i="25"/>
  <c r="H44" i="25"/>
  <c r="G44" i="25"/>
  <c r="F44" i="25"/>
  <c r="E44" i="25"/>
  <c r="D44" i="25"/>
  <c r="C44" i="25"/>
  <c r="H43" i="25"/>
  <c r="G43" i="25"/>
  <c r="F43" i="25"/>
  <c r="E43" i="25"/>
  <c r="D43" i="25"/>
  <c r="C43" i="25"/>
  <c r="H42" i="25"/>
  <c r="G42" i="25"/>
  <c r="F42" i="25"/>
  <c r="E42" i="25"/>
  <c r="D42" i="25"/>
  <c r="C42" i="25"/>
  <c r="H41" i="25"/>
  <c r="G41" i="25"/>
  <c r="F41" i="25"/>
  <c r="E41" i="25"/>
  <c r="D41" i="25"/>
  <c r="C41" i="25"/>
  <c r="H40" i="25"/>
  <c r="G40" i="25"/>
  <c r="F40" i="25"/>
  <c r="E40" i="25"/>
  <c r="D40" i="25"/>
  <c r="C40" i="25"/>
  <c r="H39" i="25"/>
  <c r="G39" i="25"/>
  <c r="F39" i="25"/>
  <c r="E39" i="25"/>
  <c r="D39" i="25"/>
  <c r="C39" i="25"/>
  <c r="H32" i="25"/>
  <c r="G32" i="25"/>
  <c r="F32" i="25"/>
  <c r="E32" i="25"/>
  <c r="D32" i="25"/>
  <c r="C32" i="25"/>
  <c r="H31" i="25"/>
  <c r="G31" i="25"/>
  <c r="F31" i="25"/>
  <c r="E31" i="25"/>
  <c r="D31" i="25"/>
  <c r="C31" i="25"/>
  <c r="H30" i="25"/>
  <c r="G30" i="25"/>
  <c r="F30" i="25"/>
  <c r="E30" i="25"/>
  <c r="D30" i="25"/>
  <c r="C30" i="25"/>
  <c r="H29" i="25"/>
  <c r="G29" i="25"/>
  <c r="F29" i="25"/>
  <c r="E29" i="25"/>
  <c r="D29" i="25"/>
  <c r="C29" i="25"/>
  <c r="H28" i="25"/>
  <c r="G28" i="25"/>
  <c r="F28" i="25"/>
  <c r="E28" i="25"/>
  <c r="D28" i="25"/>
  <c r="C28" i="25"/>
  <c r="H27" i="25"/>
  <c r="G27" i="25"/>
  <c r="F27" i="25"/>
  <c r="E27" i="25"/>
  <c r="D27" i="25"/>
  <c r="C27" i="25"/>
  <c r="H26" i="25"/>
  <c r="G26" i="25"/>
  <c r="F26" i="25"/>
  <c r="E26" i="25"/>
  <c r="D26" i="25"/>
  <c r="C26" i="25"/>
  <c r="H25" i="25"/>
  <c r="G25" i="25"/>
  <c r="F25" i="25"/>
  <c r="E25" i="25"/>
  <c r="D25" i="25"/>
  <c r="C25" i="25"/>
  <c r="H24" i="25"/>
  <c r="G24" i="25"/>
  <c r="F24" i="25"/>
  <c r="E24" i="25"/>
  <c r="D24" i="25"/>
  <c r="C24" i="25"/>
  <c r="H62" i="27" l="1"/>
  <c r="H61" i="27"/>
  <c r="H60" i="27"/>
  <c r="H59" i="27"/>
  <c r="H58" i="27"/>
  <c r="H57" i="27"/>
  <c r="H56" i="27"/>
  <c r="H55" i="27"/>
  <c r="H54" i="27"/>
  <c r="G62" i="27"/>
  <c r="G61" i="27"/>
  <c r="G60" i="27"/>
  <c r="G59" i="27"/>
  <c r="G58" i="27"/>
  <c r="G57" i="27"/>
  <c r="G56" i="27"/>
  <c r="G55" i="27"/>
  <c r="G54" i="27"/>
  <c r="F62" i="27"/>
  <c r="F61" i="27"/>
  <c r="F60" i="27"/>
  <c r="F59" i="27"/>
  <c r="F58" i="27"/>
  <c r="F57" i="27"/>
  <c r="F56" i="27"/>
  <c r="F55" i="27"/>
  <c r="F54" i="27"/>
  <c r="E62" i="27"/>
  <c r="E61" i="27"/>
  <c r="E60" i="27"/>
  <c r="E59" i="27"/>
  <c r="E58" i="27"/>
  <c r="E57" i="27"/>
  <c r="E56" i="27"/>
  <c r="E55" i="27"/>
  <c r="E54" i="27"/>
  <c r="D62" i="27"/>
  <c r="D61" i="27"/>
  <c r="D60" i="27"/>
  <c r="D59" i="27"/>
  <c r="D58" i="27"/>
  <c r="D57" i="27"/>
  <c r="D56" i="27"/>
  <c r="D55" i="27"/>
  <c r="D54" i="27"/>
  <c r="C62" i="27"/>
  <c r="C61" i="27"/>
  <c r="C60" i="27"/>
  <c r="C59" i="27"/>
  <c r="C58" i="27"/>
  <c r="C57" i="27"/>
  <c r="C56" i="27"/>
  <c r="C55" i="27"/>
  <c r="C54" i="27"/>
  <c r="H47" i="27"/>
  <c r="H46" i="27"/>
  <c r="H45" i="27"/>
  <c r="H44" i="27"/>
  <c r="H43" i="27"/>
  <c r="H42" i="27"/>
  <c r="H41" i="27"/>
  <c r="H40" i="27"/>
  <c r="H39" i="27"/>
  <c r="G47" i="27"/>
  <c r="G46" i="27"/>
  <c r="G45" i="27"/>
  <c r="G44" i="27"/>
  <c r="G43" i="27"/>
  <c r="G42" i="27"/>
  <c r="G41" i="27"/>
  <c r="G40" i="27"/>
  <c r="G39" i="27"/>
  <c r="F47" i="27"/>
  <c r="F46" i="27"/>
  <c r="F45" i="27"/>
  <c r="F44" i="27"/>
  <c r="F43" i="27"/>
  <c r="F42" i="27"/>
  <c r="F41" i="27"/>
  <c r="F40" i="27"/>
  <c r="F39" i="27"/>
  <c r="E47" i="27"/>
  <c r="E46" i="27"/>
  <c r="E45" i="27"/>
  <c r="E44" i="27"/>
  <c r="E43" i="27"/>
  <c r="E42" i="27"/>
  <c r="E41" i="27"/>
  <c r="E40" i="27"/>
  <c r="E39" i="27"/>
  <c r="D47" i="27"/>
  <c r="D46" i="27"/>
  <c r="D45" i="27"/>
  <c r="D44" i="27"/>
  <c r="D43" i="27"/>
  <c r="D42" i="27"/>
  <c r="D41" i="27"/>
  <c r="D40" i="27"/>
  <c r="D39" i="27"/>
  <c r="C47" i="27"/>
  <c r="C46" i="27"/>
  <c r="C45" i="27"/>
  <c r="C44" i="27"/>
  <c r="C43" i="27"/>
  <c r="C42" i="27"/>
  <c r="C41" i="27"/>
  <c r="C40" i="27"/>
  <c r="C39" i="27"/>
  <c r="H32" i="27"/>
  <c r="H31" i="27"/>
  <c r="H30" i="27"/>
  <c r="H29" i="27"/>
  <c r="H28" i="27"/>
  <c r="H27" i="27"/>
  <c r="H26" i="27"/>
  <c r="H25" i="27"/>
  <c r="H24" i="27"/>
  <c r="G32" i="27"/>
  <c r="G31" i="27"/>
  <c r="G30" i="27"/>
  <c r="G29" i="27"/>
  <c r="G28" i="27"/>
  <c r="G27" i="27"/>
  <c r="G26" i="27"/>
  <c r="G25" i="27"/>
  <c r="G24" i="27"/>
  <c r="F32" i="27"/>
  <c r="F31" i="27"/>
  <c r="F30" i="27"/>
  <c r="F29" i="27"/>
  <c r="F28" i="27"/>
  <c r="F27" i="27"/>
  <c r="F26" i="27"/>
  <c r="F25" i="27"/>
  <c r="F24" i="27"/>
  <c r="E32" i="27"/>
  <c r="E31" i="27"/>
  <c r="E30" i="27"/>
  <c r="E29" i="27"/>
  <c r="E28" i="27"/>
  <c r="E27" i="27"/>
  <c r="E26" i="27"/>
  <c r="E25" i="27"/>
  <c r="E24" i="27"/>
  <c r="D32" i="27"/>
  <c r="D31" i="27"/>
  <c r="D30" i="27"/>
  <c r="D29" i="27"/>
  <c r="D28" i="27"/>
  <c r="D27" i="27"/>
  <c r="D26" i="27"/>
  <c r="D25" i="27"/>
  <c r="D24" i="27"/>
  <c r="C32" i="27"/>
  <c r="C31" i="27"/>
  <c r="C30" i="27"/>
  <c r="C29" i="27"/>
  <c r="C28" i="27"/>
  <c r="C27" i="27"/>
  <c r="C26" i="27"/>
  <c r="C25" i="27"/>
  <c r="C24" i="27"/>
  <c r="L40" i="171" l="1"/>
  <c r="L39" i="171"/>
  <c r="L38" i="171"/>
  <c r="L37" i="171"/>
  <c r="L36" i="171"/>
  <c r="L35" i="171"/>
  <c r="L30" i="171"/>
  <c r="L29" i="171"/>
  <c r="L28" i="171"/>
  <c r="L27" i="171"/>
  <c r="L26" i="171"/>
  <c r="L25" i="171"/>
  <c r="L20" i="171"/>
  <c r="L19" i="171"/>
  <c r="L18" i="171"/>
  <c r="L17" i="171"/>
  <c r="L16" i="171"/>
  <c r="L15" i="171"/>
  <c r="L10" i="171"/>
  <c r="L9" i="171"/>
  <c r="L8" i="171"/>
  <c r="L7" i="171"/>
  <c r="L6" i="171"/>
  <c r="L5" i="171"/>
  <c r="H20" i="196" l="1"/>
  <c r="G20" i="196"/>
  <c r="F20" i="196"/>
  <c r="E20" i="196"/>
  <c r="D20" i="196"/>
  <c r="C20" i="196"/>
  <c r="H19" i="196"/>
  <c r="G19" i="196"/>
  <c r="F19" i="196"/>
  <c r="E19" i="196"/>
  <c r="D19" i="196"/>
  <c r="C19" i="196"/>
  <c r="H18" i="196"/>
  <c r="G18" i="196"/>
  <c r="F18" i="196"/>
  <c r="E18" i="196"/>
  <c r="D18" i="196"/>
  <c r="C18" i="196"/>
  <c r="H17" i="196"/>
  <c r="G17" i="196"/>
  <c r="F17" i="196"/>
  <c r="E17" i="196"/>
  <c r="D17" i="196"/>
  <c r="C17" i="196"/>
  <c r="H7" i="196"/>
  <c r="G7" i="196"/>
  <c r="F7" i="196"/>
  <c r="E7" i="196"/>
  <c r="D7" i="196"/>
  <c r="H16" i="196" s="1"/>
  <c r="C7" i="196"/>
  <c r="E16" i="196" l="1"/>
  <c r="C16" i="196"/>
  <c r="G16" i="196"/>
  <c r="D16" i="196"/>
  <c r="F16" i="196"/>
  <c r="G7" i="194" l="1"/>
  <c r="F7" i="194"/>
  <c r="E7" i="194"/>
  <c r="D7" i="194"/>
  <c r="C7" i="194"/>
  <c r="E16" i="194" s="1"/>
  <c r="G20" i="194"/>
  <c r="F20" i="194"/>
  <c r="E20" i="194"/>
  <c r="D20" i="194"/>
  <c r="C20" i="194"/>
  <c r="G19" i="194"/>
  <c r="F19" i="194"/>
  <c r="E19" i="194"/>
  <c r="D19" i="194"/>
  <c r="C19" i="194"/>
  <c r="G18" i="194"/>
  <c r="F18" i="194"/>
  <c r="E18" i="194"/>
  <c r="D18" i="194"/>
  <c r="C18" i="194"/>
  <c r="G17" i="194"/>
  <c r="F17" i="194"/>
  <c r="E17" i="194"/>
  <c r="D17" i="194"/>
  <c r="C17" i="194"/>
  <c r="D16" i="194" l="1"/>
  <c r="F16" i="194"/>
  <c r="C16" i="194"/>
  <c r="G16" i="194"/>
  <c r="E6" i="23" l="1"/>
  <c r="F6" i="23"/>
  <c r="D6" i="23"/>
  <c r="C6" i="23"/>
  <c r="G4" i="243"/>
  <c r="F4" i="243"/>
  <c r="E4" i="243"/>
  <c r="D4" i="243"/>
  <c r="C9" i="14" l="1"/>
  <c r="C8" i="14"/>
  <c r="D13" i="2" l="1"/>
  <c r="C11" i="2"/>
  <c r="D14" i="2" s="1"/>
  <c r="E18" i="31" l="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E9" i="31"/>
  <c r="D9" i="31"/>
  <c r="C9" i="31"/>
  <c r="E8" i="31"/>
  <c r="D8" i="31"/>
  <c r="C8" i="31"/>
  <c r="E18" i="41"/>
  <c r="D18" i="41"/>
  <c r="E17" i="41"/>
  <c r="D17" i="41"/>
  <c r="E16" i="41"/>
  <c r="D16" i="41"/>
  <c r="E15" i="41"/>
  <c r="D15" i="41"/>
  <c r="E14" i="41"/>
  <c r="D14" i="41"/>
  <c r="E13" i="41"/>
  <c r="D13" i="41"/>
  <c r="E12" i="41"/>
  <c r="D12" i="41"/>
  <c r="E11" i="41"/>
  <c r="D11" i="41"/>
  <c r="E10" i="41"/>
  <c r="D10" i="41"/>
  <c r="E9" i="41"/>
  <c r="D9" i="41"/>
  <c r="E8" i="41"/>
  <c r="D8" i="41"/>
  <c r="E13" i="29"/>
  <c r="D13" i="29"/>
  <c r="C13" i="29"/>
  <c r="E12" i="29"/>
  <c r="D12" i="29"/>
  <c r="C12" i="29"/>
  <c r="E11" i="29"/>
  <c r="D11" i="29"/>
  <c r="C11" i="29"/>
  <c r="E10" i="29"/>
  <c r="D10" i="29"/>
  <c r="C10" i="29"/>
  <c r="E9" i="29"/>
  <c r="D9" i="29"/>
  <c r="C9" i="29"/>
  <c r="E8" i="29"/>
  <c r="D8" i="29"/>
  <c r="C8" i="29"/>
  <c r="E13" i="28"/>
  <c r="D13" i="28"/>
  <c r="E12" i="28"/>
  <c r="D12" i="28"/>
  <c r="E11" i="28"/>
  <c r="D11" i="28"/>
  <c r="E10" i="28"/>
  <c r="D10" i="28"/>
  <c r="E9" i="28"/>
  <c r="D9" i="28"/>
  <c r="E8" i="28"/>
  <c r="D8" i="28"/>
  <c r="C13" i="28"/>
  <c r="C12" i="28"/>
  <c r="C11" i="28"/>
  <c r="C10" i="28"/>
  <c r="C9" i="28"/>
  <c r="C8" i="28"/>
  <c r="E8" i="30"/>
  <c r="E13" i="30"/>
  <c r="D13" i="30"/>
  <c r="E12" i="30"/>
  <c r="D12" i="30"/>
  <c r="E11" i="30"/>
  <c r="D11" i="30"/>
  <c r="E10" i="30"/>
  <c r="D10" i="30"/>
  <c r="E9" i="30"/>
  <c r="D9" i="30"/>
  <c r="D8" i="30"/>
  <c r="C13" i="30"/>
  <c r="C12" i="30"/>
  <c r="C11" i="30"/>
  <c r="C10" i="30"/>
  <c r="C9" i="30"/>
  <c r="C8" i="30"/>
  <c r="E17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C17" i="16"/>
  <c r="D17" i="16"/>
  <c r="F17" i="16" l="1"/>
  <c r="F20" i="16"/>
  <c r="F24" i="16"/>
  <c r="F19" i="16"/>
  <c r="F23" i="16"/>
  <c r="F18" i="16"/>
  <c r="F22" i="16"/>
  <c r="F21" i="16"/>
  <c r="E13" i="116" l="1"/>
  <c r="E13" i="114"/>
  <c r="E11" i="114"/>
  <c r="E12" i="112"/>
  <c r="E24" i="22"/>
  <c r="E33" i="20" l="1"/>
  <c r="E27" i="19"/>
  <c r="E31" i="17"/>
  <c r="E9" i="155" l="1"/>
  <c r="E9" i="153"/>
  <c r="E10" i="139"/>
  <c r="E9" i="130" l="1"/>
  <c r="C9" i="130"/>
  <c r="C12" i="116"/>
  <c r="E12" i="116"/>
  <c r="E9" i="114"/>
  <c r="E12" i="114"/>
  <c r="C8" i="113"/>
  <c r="C11" i="47"/>
  <c r="C10" i="47"/>
  <c r="E12" i="47"/>
  <c r="E15" i="46"/>
  <c r="E14" i="22" l="1"/>
  <c r="C9" i="223" l="1"/>
  <c r="C8" i="12" l="1"/>
  <c r="D8" i="12"/>
  <c r="E8" i="12"/>
  <c r="C9" i="12"/>
  <c r="D9" i="12"/>
  <c r="E9" i="12"/>
  <c r="C10" i="12"/>
  <c r="D10" i="12"/>
  <c r="E10" i="12"/>
  <c r="C11" i="12"/>
  <c r="D11" i="12"/>
  <c r="E11" i="12"/>
  <c r="C12" i="12"/>
  <c r="D12" i="12"/>
  <c r="E12" i="12"/>
  <c r="C13" i="12"/>
  <c r="D13" i="12"/>
  <c r="E13" i="12"/>
  <c r="C14" i="12"/>
  <c r="D14" i="12"/>
  <c r="E14" i="12"/>
  <c r="C15" i="12"/>
  <c r="D15" i="12"/>
  <c r="E15" i="12"/>
  <c r="C16" i="12"/>
  <c r="D16" i="12"/>
  <c r="E16" i="12"/>
  <c r="C17" i="12"/>
  <c r="D17" i="12"/>
  <c r="E17" i="12"/>
  <c r="C19" i="12"/>
  <c r="D19" i="12"/>
  <c r="E19" i="12"/>
  <c r="C20" i="12"/>
  <c r="D20" i="12"/>
  <c r="E20" i="12"/>
  <c r="C21" i="12"/>
  <c r="D21" i="12"/>
  <c r="E21" i="12"/>
  <c r="C22" i="12"/>
  <c r="D22" i="12"/>
  <c r="E22" i="12"/>
  <c r="C23" i="12"/>
  <c r="D23" i="12"/>
  <c r="E23" i="12"/>
  <c r="C24" i="12"/>
  <c r="D24" i="12"/>
  <c r="E24" i="12"/>
  <c r="C25" i="12"/>
  <c r="D25" i="12"/>
  <c r="E25" i="12"/>
  <c r="C26" i="12"/>
  <c r="D26" i="12"/>
  <c r="E26" i="12"/>
  <c r="C27" i="12"/>
  <c r="D27" i="12"/>
  <c r="E27" i="12"/>
  <c r="C28" i="12"/>
  <c r="D28" i="12"/>
  <c r="E28" i="12"/>
  <c r="C30" i="12"/>
  <c r="D30" i="12"/>
  <c r="E30" i="12"/>
  <c r="C31" i="12"/>
  <c r="D31" i="12"/>
  <c r="E31" i="12"/>
  <c r="C32" i="12"/>
  <c r="D32" i="12"/>
  <c r="E32" i="12"/>
  <c r="C33" i="12"/>
  <c r="D33" i="12"/>
  <c r="E33" i="12"/>
  <c r="C34" i="12"/>
  <c r="D34" i="12"/>
  <c r="E34" i="12"/>
  <c r="C35" i="12"/>
  <c r="D35" i="12"/>
  <c r="E35" i="12"/>
  <c r="C36" i="12"/>
  <c r="D36" i="12"/>
  <c r="E36" i="12"/>
  <c r="C37" i="12"/>
  <c r="D37" i="12"/>
  <c r="E37" i="12"/>
  <c r="C38" i="12"/>
  <c r="D38" i="12"/>
  <c r="E38" i="12"/>
  <c r="C39" i="12"/>
  <c r="D39" i="12"/>
  <c r="E39" i="12"/>
  <c r="F10" i="12" l="1"/>
  <c r="F37" i="12"/>
  <c r="F8" i="12"/>
  <c r="F39" i="12"/>
  <c r="F26" i="12"/>
  <c r="F24" i="12"/>
  <c r="F22" i="12"/>
  <c r="F20" i="12"/>
  <c r="F17" i="12"/>
  <c r="F11" i="12"/>
  <c r="F34" i="12"/>
  <c r="F32" i="12"/>
  <c r="F30" i="12"/>
  <c r="F14" i="12"/>
  <c r="F35" i="12"/>
  <c r="F33" i="12"/>
  <c r="F31" i="12"/>
  <c r="F28" i="12"/>
  <c r="F15" i="12"/>
  <c r="F13" i="12"/>
  <c r="F9" i="12"/>
  <c r="F38" i="12"/>
  <c r="F36" i="12"/>
  <c r="F27" i="12"/>
  <c r="F25" i="12"/>
  <c r="F23" i="12"/>
  <c r="F21" i="12"/>
  <c r="F19" i="12"/>
  <c r="F16" i="12"/>
  <c r="F12" i="12"/>
  <c r="B116" i="42"/>
  <c r="B98" i="42"/>
  <c r="B80" i="42"/>
  <c r="B62" i="42"/>
  <c r="B44" i="42"/>
  <c r="B26" i="42"/>
  <c r="B8" i="42"/>
  <c r="B7" i="35"/>
  <c r="B116" i="40"/>
  <c r="B98" i="40"/>
  <c r="B80" i="40"/>
  <c r="B62" i="40"/>
  <c r="B44" i="40"/>
  <c r="B26" i="40"/>
  <c r="B8" i="40"/>
  <c r="B7" i="34"/>
  <c r="B98" i="38"/>
  <c r="B83" i="38"/>
  <c r="B68" i="38"/>
  <c r="B53" i="38"/>
  <c r="B38" i="38"/>
  <c r="B23" i="38"/>
  <c r="B8" i="38"/>
  <c r="B116" i="33"/>
  <c r="B98" i="33"/>
  <c r="B80" i="33"/>
  <c r="B62" i="33"/>
  <c r="B44" i="33"/>
  <c r="B26" i="33"/>
  <c r="B8" i="33"/>
  <c r="B7" i="31"/>
  <c r="B7" i="41"/>
  <c r="B7" i="39"/>
  <c r="B5" i="32"/>
  <c r="B98" i="37"/>
  <c r="B83" i="37"/>
  <c r="B68" i="37"/>
  <c r="B53" i="37"/>
  <c r="B38" i="37"/>
  <c r="B23" i="37"/>
  <c r="B8" i="37"/>
  <c r="B7" i="36"/>
  <c r="B7" i="29"/>
  <c r="B7" i="28"/>
  <c r="B53" i="27"/>
  <c r="B38" i="27"/>
  <c r="B23" i="27"/>
  <c r="B8" i="27"/>
  <c r="B53" i="25"/>
  <c r="B38" i="25"/>
  <c r="B23" i="25"/>
  <c r="B8" i="25"/>
  <c r="B7" i="30"/>
  <c r="B16" i="196"/>
  <c r="B7" i="196"/>
  <c r="B16" i="194"/>
  <c r="B7" i="194"/>
  <c r="B7" i="14"/>
  <c r="B7" i="13"/>
  <c r="C31" i="456" l="1"/>
  <c r="C28" i="456" l="1"/>
  <c r="D9" i="153" l="1"/>
  <c r="C9" i="153"/>
  <c r="G8" i="225" l="1"/>
  <c r="G7" i="225"/>
  <c r="G6" i="225"/>
  <c r="G5" i="225"/>
  <c r="B7" i="24" l="1"/>
  <c r="B6" i="23" l="1"/>
  <c r="D24" i="37" l="1"/>
  <c r="E24" i="37"/>
  <c r="F24" i="37"/>
  <c r="G24" i="37"/>
  <c r="H24" i="37"/>
  <c r="C39" i="37"/>
  <c r="D39" i="37"/>
  <c r="E39" i="37"/>
  <c r="F39" i="37"/>
  <c r="G39" i="37"/>
  <c r="H39" i="37"/>
  <c r="C54" i="37"/>
  <c r="D54" i="37"/>
  <c r="E54" i="37"/>
  <c r="F54" i="37"/>
  <c r="G54" i="37"/>
  <c r="H54" i="37"/>
  <c r="D25" i="37"/>
  <c r="E25" i="37"/>
  <c r="F25" i="37"/>
  <c r="G25" i="37"/>
  <c r="H25" i="37"/>
  <c r="C40" i="37"/>
  <c r="D40" i="37"/>
  <c r="E40" i="37"/>
  <c r="F40" i="37"/>
  <c r="G40" i="37"/>
  <c r="H40" i="37"/>
  <c r="C55" i="37"/>
  <c r="D55" i="37"/>
  <c r="E55" i="37"/>
  <c r="F55" i="37"/>
  <c r="G55" i="37"/>
  <c r="H55" i="37"/>
  <c r="D26" i="37"/>
  <c r="E26" i="37"/>
  <c r="F26" i="37"/>
  <c r="G26" i="37"/>
  <c r="H26" i="37"/>
  <c r="C41" i="37"/>
  <c r="D41" i="37"/>
  <c r="E41" i="37"/>
  <c r="F41" i="37"/>
  <c r="G41" i="37"/>
  <c r="H41" i="37"/>
  <c r="C56" i="37"/>
  <c r="D56" i="37"/>
  <c r="E56" i="37"/>
  <c r="F56" i="37"/>
  <c r="G56" i="37"/>
  <c r="H56" i="37"/>
  <c r="D27" i="37"/>
  <c r="E27" i="37"/>
  <c r="F27" i="37"/>
  <c r="G27" i="37"/>
  <c r="H27" i="37"/>
  <c r="C42" i="37"/>
  <c r="D42" i="37"/>
  <c r="E42" i="37"/>
  <c r="F42" i="37"/>
  <c r="G42" i="37"/>
  <c r="H42" i="37"/>
  <c r="C57" i="37"/>
  <c r="D57" i="37"/>
  <c r="E57" i="37"/>
  <c r="F57" i="37"/>
  <c r="G57" i="37"/>
  <c r="H57" i="37"/>
  <c r="D28" i="37"/>
  <c r="E28" i="37"/>
  <c r="F28" i="37"/>
  <c r="G28" i="37"/>
  <c r="H28" i="37"/>
  <c r="C43" i="37"/>
  <c r="D43" i="37"/>
  <c r="E43" i="37"/>
  <c r="F43" i="37"/>
  <c r="G43" i="37"/>
  <c r="H43" i="37"/>
  <c r="C58" i="37"/>
  <c r="D58" i="37"/>
  <c r="E58" i="37"/>
  <c r="F58" i="37"/>
  <c r="G58" i="37"/>
  <c r="H58" i="37"/>
  <c r="D29" i="37"/>
  <c r="E29" i="37"/>
  <c r="F29" i="37"/>
  <c r="G29" i="37"/>
  <c r="H29" i="37"/>
  <c r="C44" i="37"/>
  <c r="D44" i="37"/>
  <c r="E44" i="37"/>
  <c r="F44" i="37"/>
  <c r="G44" i="37"/>
  <c r="H44" i="37"/>
  <c r="C59" i="37"/>
  <c r="D59" i="37"/>
  <c r="E59" i="37"/>
  <c r="F59" i="37"/>
  <c r="G59" i="37"/>
  <c r="H59" i="37"/>
  <c r="D30" i="37"/>
  <c r="E30" i="37"/>
  <c r="F30" i="37"/>
  <c r="G30" i="37"/>
  <c r="H30" i="37"/>
  <c r="C45" i="37"/>
  <c r="D45" i="37"/>
  <c r="E45" i="37"/>
  <c r="F45" i="37"/>
  <c r="G45" i="37"/>
  <c r="H45" i="37"/>
  <c r="C60" i="37"/>
  <c r="D60" i="37"/>
  <c r="E60" i="37"/>
  <c r="F60" i="37"/>
  <c r="G60" i="37"/>
  <c r="H60" i="37"/>
  <c r="D31" i="37"/>
  <c r="E31" i="37"/>
  <c r="F31" i="37"/>
  <c r="G31" i="37"/>
  <c r="H31" i="37"/>
  <c r="C46" i="37"/>
  <c r="D46" i="37"/>
  <c r="E46" i="37"/>
  <c r="F46" i="37"/>
  <c r="G46" i="37"/>
  <c r="H46" i="37"/>
  <c r="C61" i="37"/>
  <c r="D61" i="37"/>
  <c r="E61" i="37"/>
  <c r="F61" i="37"/>
  <c r="G61" i="37"/>
  <c r="H61" i="37"/>
  <c r="D32" i="37"/>
  <c r="E32" i="37"/>
  <c r="F32" i="37"/>
  <c r="G32" i="37"/>
  <c r="H32" i="37"/>
  <c r="C47" i="37"/>
  <c r="D47" i="37"/>
  <c r="E47" i="37"/>
  <c r="F47" i="37"/>
  <c r="G47" i="37"/>
  <c r="H47" i="37"/>
  <c r="C62" i="37"/>
  <c r="D62" i="37"/>
  <c r="E62" i="37"/>
  <c r="F62" i="37"/>
  <c r="G62" i="37"/>
  <c r="H62" i="37"/>
  <c r="C32" i="37"/>
  <c r="C31" i="37"/>
  <c r="C30" i="37"/>
  <c r="C29" i="37"/>
  <c r="C28" i="37"/>
  <c r="C27" i="37"/>
  <c r="C26" i="37"/>
  <c r="C25" i="37"/>
  <c r="C24" i="37"/>
  <c r="D9" i="35" l="1"/>
  <c r="E9" i="35"/>
  <c r="D10" i="35"/>
  <c r="E10" i="35"/>
  <c r="D11" i="35"/>
  <c r="E11" i="35"/>
  <c r="D12" i="35"/>
  <c r="E12" i="35"/>
  <c r="D13" i="35"/>
  <c r="E13" i="35"/>
  <c r="D14" i="35"/>
  <c r="E14" i="35"/>
  <c r="D15" i="35"/>
  <c r="E15" i="35"/>
  <c r="D16" i="35"/>
  <c r="E16" i="35"/>
  <c r="D17" i="35"/>
  <c r="E17" i="35"/>
  <c r="D18" i="35"/>
  <c r="E18" i="35"/>
  <c r="E8" i="35"/>
  <c r="D8" i="35"/>
  <c r="C9" i="35"/>
  <c r="C10" i="35"/>
  <c r="C11" i="35"/>
  <c r="C12" i="35"/>
  <c r="C13" i="35"/>
  <c r="C14" i="35"/>
  <c r="C15" i="35"/>
  <c r="C16" i="35"/>
  <c r="C17" i="35"/>
  <c r="C18" i="35"/>
  <c r="C8" i="35"/>
  <c r="C18" i="41" l="1"/>
  <c r="C17" i="41"/>
  <c r="C16" i="41"/>
  <c r="C15" i="41"/>
  <c r="C14" i="41"/>
  <c r="C13" i="41"/>
  <c r="C12" i="41"/>
  <c r="C11" i="41"/>
  <c r="C10" i="41"/>
  <c r="C9" i="41"/>
  <c r="C8" i="41"/>
  <c r="E18" i="39"/>
  <c r="D18" i="39"/>
  <c r="E17" i="39"/>
  <c r="D17" i="39"/>
  <c r="E16" i="39"/>
  <c r="D16" i="39"/>
  <c r="E15" i="39"/>
  <c r="D15" i="39"/>
  <c r="E14" i="39"/>
  <c r="D14" i="39"/>
  <c r="E13" i="39"/>
  <c r="D13" i="39"/>
  <c r="E12" i="39"/>
  <c r="D12" i="39"/>
  <c r="E11" i="39"/>
  <c r="D11" i="39"/>
  <c r="E10" i="39"/>
  <c r="D10" i="39"/>
  <c r="E9" i="39"/>
  <c r="D9" i="39"/>
  <c r="E8" i="39"/>
  <c r="D8" i="39"/>
  <c r="C18" i="39"/>
  <c r="C17" i="39"/>
  <c r="C16" i="39"/>
  <c r="C15" i="39"/>
  <c r="C14" i="39"/>
  <c r="C13" i="39"/>
  <c r="C12" i="39"/>
  <c r="C11" i="39"/>
  <c r="C10" i="39"/>
  <c r="C9" i="39"/>
  <c r="C8" i="39"/>
  <c r="E8" i="36" l="1"/>
  <c r="E9" i="36"/>
  <c r="E10" i="36"/>
  <c r="E11" i="36"/>
  <c r="E12" i="36"/>
  <c r="E13" i="36"/>
  <c r="E14" i="36"/>
  <c r="E15" i="36"/>
  <c r="E16" i="36"/>
  <c r="E17" i="36"/>
  <c r="E18" i="36"/>
  <c r="D9" i="36"/>
  <c r="D10" i="36"/>
  <c r="D11" i="36"/>
  <c r="D12" i="36"/>
  <c r="D13" i="36"/>
  <c r="D14" i="36"/>
  <c r="D15" i="36"/>
  <c r="D16" i="36"/>
  <c r="D17" i="36"/>
  <c r="D18" i="36"/>
  <c r="D8" i="36"/>
  <c r="C9" i="36"/>
  <c r="C10" i="36"/>
  <c r="C11" i="36"/>
  <c r="C12" i="36"/>
  <c r="C13" i="36"/>
  <c r="C14" i="36"/>
  <c r="C15" i="36"/>
  <c r="C16" i="36"/>
  <c r="C17" i="36"/>
  <c r="C18" i="36"/>
  <c r="C8" i="36"/>
  <c r="G5" i="242" l="1"/>
  <c r="D31" i="108"/>
  <c r="D29" i="108"/>
  <c r="D28" i="108"/>
  <c r="D27" i="108"/>
  <c r="D26" i="108"/>
  <c r="D25" i="108"/>
  <c r="D24" i="108"/>
  <c r="D23" i="108"/>
  <c r="D22" i="108"/>
  <c r="D21" i="108"/>
  <c r="D20" i="108"/>
  <c r="D19" i="108"/>
  <c r="D18" i="108"/>
  <c r="D16" i="108"/>
  <c r="D15" i="108"/>
  <c r="D14" i="108"/>
  <c r="D13" i="108"/>
  <c r="D12" i="108"/>
  <c r="D11" i="108"/>
  <c r="D10" i="108"/>
  <c r="D9" i="108"/>
  <c r="D8" i="108"/>
  <c r="C31" i="108"/>
  <c r="C29" i="108"/>
  <c r="C28" i="108"/>
  <c r="C27" i="108"/>
  <c r="C26" i="108"/>
  <c r="C25" i="108"/>
  <c r="C24" i="108"/>
  <c r="C23" i="108"/>
  <c r="C22" i="108"/>
  <c r="C21" i="108"/>
  <c r="C20" i="108"/>
  <c r="C19" i="108"/>
  <c r="C18" i="108"/>
  <c r="C16" i="108"/>
  <c r="C15" i="108"/>
  <c r="C14" i="108"/>
  <c r="C13" i="108"/>
  <c r="C12" i="108"/>
  <c r="C11" i="108"/>
  <c r="C10" i="108"/>
  <c r="C9" i="108"/>
  <c r="C8" i="108"/>
  <c r="C10" i="163" l="1"/>
  <c r="C9" i="163"/>
  <c r="C8" i="163"/>
  <c r="D10" i="163"/>
  <c r="D9" i="163"/>
  <c r="D8" i="163"/>
  <c r="E10" i="163"/>
  <c r="E9" i="163"/>
  <c r="E8" i="163"/>
  <c r="E10" i="24"/>
  <c r="E9" i="24"/>
  <c r="E8" i="24"/>
  <c r="D10" i="24"/>
  <c r="D9" i="24"/>
  <c r="D8" i="24"/>
  <c r="C10" i="24"/>
  <c r="C9" i="24"/>
  <c r="C8" i="24"/>
  <c r="H52" i="242"/>
  <c r="G52" i="242"/>
  <c r="H51" i="242"/>
  <c r="G51" i="242"/>
  <c r="H50" i="242"/>
  <c r="G50" i="242"/>
  <c r="H49" i="242"/>
  <c r="G49" i="242"/>
  <c r="H48" i="242"/>
  <c r="G48" i="242"/>
  <c r="H47" i="242"/>
  <c r="G47" i="242"/>
  <c r="H46" i="242"/>
  <c r="G46" i="242"/>
  <c r="H45" i="242"/>
  <c r="G45" i="242"/>
  <c r="H44" i="242"/>
  <c r="G44" i="242"/>
  <c r="H43" i="242"/>
  <c r="G43" i="242"/>
  <c r="H42" i="242"/>
  <c r="G42" i="242"/>
  <c r="H41" i="242"/>
  <c r="G41" i="242"/>
  <c r="H40" i="242"/>
  <c r="G40" i="242"/>
  <c r="H39" i="242"/>
  <c r="G39" i="242"/>
  <c r="H38" i="242"/>
  <c r="G38" i="242"/>
  <c r="H37" i="242"/>
  <c r="G37" i="242"/>
  <c r="H36" i="242"/>
  <c r="G36" i="242"/>
  <c r="H35" i="242"/>
  <c r="G35" i="242"/>
  <c r="H34" i="242"/>
  <c r="G34" i="242"/>
  <c r="H33" i="242"/>
  <c r="G33" i="242"/>
  <c r="H32" i="242"/>
  <c r="G32" i="242"/>
  <c r="H31" i="242"/>
  <c r="G31" i="242"/>
  <c r="H26" i="242"/>
  <c r="G26" i="242"/>
  <c r="H25" i="242"/>
  <c r="G25" i="242"/>
  <c r="H24" i="242"/>
  <c r="G24" i="242"/>
  <c r="H23" i="242"/>
  <c r="G23" i="242"/>
  <c r="H22" i="242"/>
  <c r="G22" i="242"/>
  <c r="H21" i="242"/>
  <c r="G21" i="242"/>
  <c r="H20" i="242"/>
  <c r="G20" i="242"/>
  <c r="H19" i="242"/>
  <c r="G19" i="242"/>
  <c r="H18" i="242"/>
  <c r="G18" i="242"/>
  <c r="H17" i="242"/>
  <c r="G17" i="242"/>
  <c r="H16" i="242"/>
  <c r="G16" i="242"/>
  <c r="H15" i="242"/>
  <c r="G15" i="242"/>
  <c r="H14" i="242"/>
  <c r="G14" i="242"/>
  <c r="H13" i="242"/>
  <c r="G13" i="242"/>
  <c r="H12" i="242"/>
  <c r="G12" i="242"/>
  <c r="H11" i="242"/>
  <c r="G11" i="242"/>
  <c r="H10" i="242"/>
  <c r="G10" i="242"/>
  <c r="H9" i="242"/>
  <c r="G9" i="242"/>
  <c r="H8" i="242"/>
  <c r="G8" i="242"/>
  <c r="H7" i="242"/>
  <c r="G7" i="242"/>
  <c r="H6" i="242"/>
  <c r="G6" i="242"/>
  <c r="H5" i="242"/>
  <c r="E31" i="22"/>
  <c r="D31" i="22"/>
  <c r="C31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6" i="22"/>
  <c r="D16" i="22"/>
  <c r="C16" i="22"/>
  <c r="E15" i="22"/>
  <c r="D15" i="22"/>
  <c r="C15" i="22"/>
  <c r="D14" i="22"/>
  <c r="C14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E9" i="22"/>
  <c r="D9" i="22"/>
  <c r="C9" i="22"/>
  <c r="E8" i="22"/>
  <c r="D8" i="22"/>
  <c r="C8" i="22"/>
  <c r="H86" i="241"/>
  <c r="G86" i="241"/>
  <c r="H85" i="241"/>
  <c r="G85" i="241"/>
  <c r="H84" i="241"/>
  <c r="G84" i="241"/>
  <c r="H83" i="241"/>
  <c r="G83" i="241"/>
  <c r="H82" i="241"/>
  <c r="G82" i="241"/>
  <c r="H81" i="241"/>
  <c r="G81" i="241"/>
  <c r="H80" i="241"/>
  <c r="G80" i="241"/>
  <c r="H79" i="241"/>
  <c r="G79" i="241"/>
  <c r="H78" i="241"/>
  <c r="G78" i="241"/>
  <c r="H76" i="241"/>
  <c r="G76" i="241"/>
  <c r="H75" i="241"/>
  <c r="G75" i="241"/>
  <c r="H74" i="241"/>
  <c r="G74" i="241"/>
  <c r="H73" i="241"/>
  <c r="G73" i="241"/>
  <c r="H72" i="241"/>
  <c r="G72" i="241"/>
  <c r="H71" i="241"/>
  <c r="G71" i="241"/>
  <c r="H70" i="241"/>
  <c r="G70" i="241"/>
  <c r="H69" i="241"/>
  <c r="G69" i="241"/>
  <c r="H68" i="241"/>
  <c r="G68" i="241"/>
  <c r="H66" i="241"/>
  <c r="G66" i="241"/>
  <c r="H65" i="241"/>
  <c r="G65" i="241"/>
  <c r="H64" i="241"/>
  <c r="G64" i="241"/>
  <c r="H63" i="241"/>
  <c r="G63" i="241"/>
  <c r="H62" i="241"/>
  <c r="G62" i="241"/>
  <c r="H61" i="241"/>
  <c r="G61" i="241"/>
  <c r="H60" i="241"/>
  <c r="G60" i="241"/>
  <c r="H59" i="241"/>
  <c r="G59" i="241"/>
  <c r="H58" i="241"/>
  <c r="G58" i="241"/>
  <c r="H53" i="241"/>
  <c r="G53" i="241"/>
  <c r="H52" i="241"/>
  <c r="G52" i="241"/>
  <c r="H51" i="241"/>
  <c r="G51" i="241"/>
  <c r="H50" i="241"/>
  <c r="G50" i="241"/>
  <c r="H49" i="241"/>
  <c r="G49" i="241"/>
  <c r="H48" i="241"/>
  <c r="G48" i="241"/>
  <c r="H47" i="241"/>
  <c r="G47" i="241"/>
  <c r="H45" i="241"/>
  <c r="G45" i="241"/>
  <c r="H44" i="241"/>
  <c r="G44" i="241"/>
  <c r="H43" i="241"/>
  <c r="G43" i="241"/>
  <c r="H42" i="241"/>
  <c r="G42" i="241"/>
  <c r="H41" i="241"/>
  <c r="G41" i="241"/>
  <c r="H40" i="241"/>
  <c r="G40" i="241"/>
  <c r="H39" i="241"/>
  <c r="G39" i="241"/>
  <c r="H37" i="241"/>
  <c r="G37" i="241"/>
  <c r="H36" i="241"/>
  <c r="G36" i="241"/>
  <c r="H35" i="241"/>
  <c r="G35" i="241"/>
  <c r="H34" i="241"/>
  <c r="G34" i="241"/>
  <c r="H33" i="241"/>
  <c r="G33" i="241"/>
  <c r="H32" i="241"/>
  <c r="G32" i="241"/>
  <c r="H31" i="241"/>
  <c r="G31" i="241"/>
  <c r="H26" i="241"/>
  <c r="G26" i="241"/>
  <c r="H25" i="241"/>
  <c r="G25" i="241"/>
  <c r="H24" i="241"/>
  <c r="G24" i="241"/>
  <c r="H23" i="241"/>
  <c r="G23" i="241"/>
  <c r="H22" i="241"/>
  <c r="G22" i="241"/>
  <c r="H21" i="241"/>
  <c r="G21" i="241"/>
  <c r="H20" i="241"/>
  <c r="G20" i="241"/>
  <c r="H19" i="241"/>
  <c r="G19" i="241"/>
  <c r="H18" i="241"/>
  <c r="G18" i="241"/>
  <c r="H17" i="241"/>
  <c r="G17" i="241"/>
  <c r="H16" i="241"/>
  <c r="G16" i="241"/>
  <c r="H15" i="241"/>
  <c r="G15" i="241"/>
  <c r="H14" i="241"/>
  <c r="G14" i="241"/>
  <c r="H13" i="241"/>
  <c r="G13" i="241"/>
  <c r="H12" i="241"/>
  <c r="G12" i="241"/>
  <c r="H11" i="241"/>
  <c r="G11" i="241"/>
  <c r="H10" i="241"/>
  <c r="G10" i="241"/>
  <c r="H9" i="241"/>
  <c r="G9" i="241"/>
  <c r="H8" i="241"/>
  <c r="G8" i="241"/>
  <c r="H7" i="241"/>
  <c r="G7" i="241"/>
  <c r="H6" i="241"/>
  <c r="G6" i="241"/>
  <c r="H5" i="241"/>
  <c r="G5" i="241"/>
  <c r="E31" i="21"/>
  <c r="D31" i="21"/>
  <c r="C31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6" i="21"/>
  <c r="D16" i="21"/>
  <c r="C16" i="21"/>
  <c r="E15" i="21"/>
  <c r="D15" i="21"/>
  <c r="C15" i="21"/>
  <c r="E14" i="21"/>
  <c r="D14" i="21"/>
  <c r="C14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E9" i="21"/>
  <c r="D9" i="21"/>
  <c r="C9" i="21"/>
  <c r="E8" i="21"/>
  <c r="D8" i="21"/>
  <c r="C8" i="21"/>
  <c r="H86" i="240"/>
  <c r="G86" i="240"/>
  <c r="H85" i="240"/>
  <c r="G85" i="240"/>
  <c r="H84" i="240"/>
  <c r="G84" i="240"/>
  <c r="H83" i="240"/>
  <c r="G83" i="240"/>
  <c r="H82" i="240"/>
  <c r="G82" i="240"/>
  <c r="H81" i="240"/>
  <c r="G81" i="240"/>
  <c r="H80" i="240"/>
  <c r="G80" i="240"/>
  <c r="H79" i="240"/>
  <c r="G79" i="240"/>
  <c r="H78" i="240"/>
  <c r="G78" i="240"/>
  <c r="H76" i="240"/>
  <c r="G76" i="240"/>
  <c r="H75" i="240"/>
  <c r="G75" i="240"/>
  <c r="H74" i="240"/>
  <c r="G74" i="240"/>
  <c r="H73" i="240"/>
  <c r="G73" i="240"/>
  <c r="H72" i="240"/>
  <c r="G72" i="240"/>
  <c r="H71" i="240"/>
  <c r="G71" i="240"/>
  <c r="H70" i="240"/>
  <c r="G70" i="240"/>
  <c r="H69" i="240"/>
  <c r="G69" i="240"/>
  <c r="H68" i="240"/>
  <c r="G68" i="240"/>
  <c r="H66" i="240"/>
  <c r="G66" i="240"/>
  <c r="H65" i="240"/>
  <c r="G65" i="240"/>
  <c r="H64" i="240"/>
  <c r="G64" i="240"/>
  <c r="H63" i="240"/>
  <c r="G63" i="240"/>
  <c r="H62" i="240"/>
  <c r="G62" i="240"/>
  <c r="H61" i="240"/>
  <c r="G61" i="240"/>
  <c r="H60" i="240"/>
  <c r="G60" i="240"/>
  <c r="H59" i="240"/>
  <c r="G59" i="240"/>
  <c r="H58" i="240"/>
  <c r="G58" i="240"/>
  <c r="H53" i="240"/>
  <c r="G53" i="240"/>
  <c r="H52" i="240"/>
  <c r="G52" i="240"/>
  <c r="H51" i="240"/>
  <c r="G51" i="240"/>
  <c r="H50" i="240"/>
  <c r="G50" i="240"/>
  <c r="H49" i="240"/>
  <c r="G49" i="240"/>
  <c r="H48" i="240"/>
  <c r="G48" i="240"/>
  <c r="H47" i="240"/>
  <c r="G47" i="240"/>
  <c r="H45" i="240"/>
  <c r="G45" i="240"/>
  <c r="H44" i="240"/>
  <c r="G44" i="240"/>
  <c r="H43" i="240"/>
  <c r="G43" i="240"/>
  <c r="H42" i="240"/>
  <c r="G42" i="240"/>
  <c r="H41" i="240"/>
  <c r="G41" i="240"/>
  <c r="H40" i="240"/>
  <c r="G40" i="240"/>
  <c r="H39" i="240"/>
  <c r="G39" i="240"/>
  <c r="H37" i="240"/>
  <c r="G37" i="240"/>
  <c r="H36" i="240"/>
  <c r="G36" i="240"/>
  <c r="H35" i="240"/>
  <c r="G35" i="240"/>
  <c r="H34" i="240"/>
  <c r="G34" i="240"/>
  <c r="H33" i="240"/>
  <c r="G33" i="240"/>
  <c r="H32" i="240"/>
  <c r="G32" i="240"/>
  <c r="H31" i="240"/>
  <c r="G31" i="240"/>
  <c r="H26" i="240"/>
  <c r="G26" i="240"/>
  <c r="H25" i="240"/>
  <c r="G25" i="240"/>
  <c r="H24" i="240"/>
  <c r="G24" i="240"/>
  <c r="H23" i="240"/>
  <c r="G23" i="240"/>
  <c r="H22" i="240"/>
  <c r="G22" i="240"/>
  <c r="H21" i="240"/>
  <c r="G21" i="240"/>
  <c r="H20" i="240"/>
  <c r="G20" i="240"/>
  <c r="H19" i="240"/>
  <c r="G19" i="240"/>
  <c r="H18" i="240"/>
  <c r="G18" i="240"/>
  <c r="H17" i="240"/>
  <c r="G17" i="240"/>
  <c r="H16" i="240"/>
  <c r="G16" i="240"/>
  <c r="H15" i="240"/>
  <c r="G15" i="240"/>
  <c r="H14" i="240"/>
  <c r="G14" i="240"/>
  <c r="H13" i="240"/>
  <c r="G13" i="240"/>
  <c r="H12" i="240"/>
  <c r="G12" i="240"/>
  <c r="H11" i="240"/>
  <c r="G11" i="240"/>
  <c r="H10" i="240"/>
  <c r="G10" i="240"/>
  <c r="H9" i="240"/>
  <c r="G9" i="240"/>
  <c r="H8" i="240"/>
  <c r="G8" i="240"/>
  <c r="H7" i="240"/>
  <c r="G7" i="240"/>
  <c r="H6" i="240"/>
  <c r="G6" i="240"/>
  <c r="H5" i="240"/>
  <c r="G5" i="240"/>
  <c r="E38" i="20" l="1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D33" i="20"/>
  <c r="C33" i="20"/>
  <c r="E32" i="20"/>
  <c r="D32" i="20"/>
  <c r="C32" i="20"/>
  <c r="E31" i="20"/>
  <c r="D31" i="20"/>
  <c r="C31" i="20"/>
  <c r="E30" i="20"/>
  <c r="D30" i="20"/>
  <c r="C30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6" i="20"/>
  <c r="D16" i="20"/>
  <c r="C16" i="20"/>
  <c r="E15" i="20"/>
  <c r="D15" i="20"/>
  <c r="C15" i="20"/>
  <c r="E14" i="20"/>
  <c r="D14" i="20"/>
  <c r="C14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E9" i="20"/>
  <c r="D9" i="20"/>
  <c r="C9" i="20"/>
  <c r="E8" i="20"/>
  <c r="D8" i="20"/>
  <c r="C8" i="20"/>
  <c r="E32" i="19"/>
  <c r="D32" i="19"/>
  <c r="C32" i="19"/>
  <c r="E31" i="19"/>
  <c r="D31" i="19"/>
  <c r="C31" i="19"/>
  <c r="E30" i="19"/>
  <c r="D30" i="19"/>
  <c r="C30" i="19"/>
  <c r="D29" i="19"/>
  <c r="C29" i="19"/>
  <c r="E28" i="19"/>
  <c r="D28" i="19"/>
  <c r="C28" i="19"/>
  <c r="D27" i="19"/>
  <c r="C27" i="19"/>
  <c r="E26" i="19"/>
  <c r="D26" i="19"/>
  <c r="C26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4" i="19"/>
  <c r="D14" i="19"/>
  <c r="C14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E9" i="19"/>
  <c r="D9" i="19"/>
  <c r="C9" i="19"/>
  <c r="E8" i="19"/>
  <c r="D8" i="19"/>
  <c r="C8" i="19"/>
  <c r="E33" i="19"/>
  <c r="E24" i="19"/>
  <c r="E15" i="19"/>
  <c r="D33" i="19"/>
  <c r="D24" i="19"/>
  <c r="D15" i="19"/>
  <c r="C33" i="19"/>
  <c r="C24" i="19"/>
  <c r="C15" i="19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D31" i="17"/>
  <c r="C31" i="17"/>
  <c r="E30" i="17"/>
  <c r="D30" i="17"/>
  <c r="C30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6" i="17"/>
  <c r="D16" i="17"/>
  <c r="C16" i="17"/>
  <c r="E15" i="17"/>
  <c r="D15" i="17"/>
  <c r="C15" i="17"/>
  <c r="E14" i="17"/>
  <c r="D14" i="17"/>
  <c r="C14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E9" i="17"/>
  <c r="D9" i="17"/>
  <c r="C9" i="17"/>
  <c r="E8" i="17"/>
  <c r="D8" i="17"/>
  <c r="C8" i="17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14" i="16"/>
  <c r="D14" i="16"/>
  <c r="C14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E9" i="16"/>
  <c r="D9" i="16"/>
  <c r="C9" i="16"/>
  <c r="E8" i="16"/>
  <c r="D8" i="16"/>
  <c r="C8" i="16"/>
  <c r="E24" i="11"/>
  <c r="D24" i="11"/>
  <c r="C24" i="11"/>
  <c r="E15" i="11"/>
  <c r="D15" i="11"/>
  <c r="C15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4" i="11"/>
  <c r="D14" i="11"/>
  <c r="C14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E9" i="11"/>
  <c r="D9" i="11"/>
  <c r="C9" i="11"/>
  <c r="E8" i="11"/>
  <c r="D8" i="11"/>
  <c r="C8" i="11"/>
  <c r="E39" i="20" l="1"/>
  <c r="D39" i="20"/>
  <c r="C39" i="20"/>
  <c r="E28" i="20"/>
  <c r="D28" i="20"/>
  <c r="C28" i="20"/>
  <c r="E17" i="20"/>
  <c r="D17" i="20"/>
  <c r="C17" i="20"/>
  <c r="E31" i="18"/>
  <c r="D31" i="18"/>
  <c r="C31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6" i="18"/>
  <c r="D16" i="18"/>
  <c r="C16" i="18"/>
  <c r="E15" i="18"/>
  <c r="D15" i="18"/>
  <c r="C15" i="18"/>
  <c r="E14" i="18"/>
  <c r="D14" i="18"/>
  <c r="C14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E9" i="18"/>
  <c r="D9" i="18"/>
  <c r="C9" i="18"/>
  <c r="E8" i="18"/>
  <c r="D8" i="18"/>
  <c r="C8" i="18"/>
  <c r="E39" i="17"/>
  <c r="D39" i="17"/>
  <c r="C39" i="17"/>
  <c r="E28" i="17"/>
  <c r="D28" i="17"/>
  <c r="C28" i="17"/>
  <c r="E17" i="17"/>
  <c r="D17" i="17"/>
  <c r="C17" i="17"/>
  <c r="E33" i="16"/>
  <c r="D33" i="16"/>
  <c r="C33" i="16"/>
  <c r="E15" i="16"/>
  <c r="D15" i="16"/>
  <c r="C15" i="16"/>
  <c r="E31" i="15"/>
  <c r="D31" i="15"/>
  <c r="C31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6" i="15"/>
  <c r="D16" i="15"/>
  <c r="C16" i="15"/>
  <c r="E15" i="15"/>
  <c r="D15" i="15"/>
  <c r="C15" i="15"/>
  <c r="E14" i="15"/>
  <c r="D14" i="15"/>
  <c r="C14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E9" i="15"/>
  <c r="D9" i="15"/>
  <c r="C9" i="15"/>
  <c r="E8" i="15"/>
  <c r="D8" i="15"/>
  <c r="C8" i="15"/>
  <c r="H91" i="202"/>
  <c r="G91" i="202"/>
  <c r="E7" i="13"/>
  <c r="D7" i="13"/>
  <c r="C7" i="13"/>
  <c r="E33" i="11"/>
  <c r="D33" i="11"/>
  <c r="C33" i="11"/>
  <c r="E31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6" i="10"/>
  <c r="E15" i="10"/>
  <c r="E14" i="10"/>
  <c r="E13" i="10"/>
  <c r="E12" i="10"/>
  <c r="E11" i="10"/>
  <c r="E10" i="10"/>
  <c r="E9" i="10"/>
  <c r="E8" i="10"/>
  <c r="D31" i="10"/>
  <c r="D29" i="10"/>
  <c r="D28" i="10"/>
  <c r="D27" i="10"/>
  <c r="D26" i="10"/>
  <c r="D25" i="10"/>
  <c r="D24" i="10"/>
  <c r="D23" i="10"/>
  <c r="D22" i="10"/>
  <c r="D21" i="10"/>
  <c r="D20" i="10"/>
  <c r="D19" i="10"/>
  <c r="D18" i="10"/>
  <c r="D16" i="10"/>
  <c r="D15" i="10"/>
  <c r="D14" i="10"/>
  <c r="D13" i="10"/>
  <c r="D12" i="10"/>
  <c r="D11" i="10"/>
  <c r="D10" i="10"/>
  <c r="D9" i="10"/>
  <c r="D8" i="10"/>
  <c r="C31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6" i="10"/>
  <c r="C15" i="10"/>
  <c r="C14" i="10"/>
  <c r="C13" i="10"/>
  <c r="C12" i="10"/>
  <c r="C11" i="10"/>
  <c r="C10" i="10"/>
  <c r="C9" i="10"/>
  <c r="C8" i="10"/>
  <c r="H86" i="239"/>
  <c r="G86" i="239"/>
  <c r="H85" i="239"/>
  <c r="G85" i="239"/>
  <c r="H84" i="239"/>
  <c r="G84" i="239"/>
  <c r="H83" i="239"/>
  <c r="G83" i="239"/>
  <c r="H82" i="239"/>
  <c r="G82" i="239"/>
  <c r="H81" i="239"/>
  <c r="G81" i="239"/>
  <c r="H80" i="239"/>
  <c r="G80" i="239"/>
  <c r="H79" i="239"/>
  <c r="G79" i="239"/>
  <c r="H78" i="239"/>
  <c r="G78" i="239"/>
  <c r="H76" i="239"/>
  <c r="G76" i="239"/>
  <c r="H75" i="239"/>
  <c r="G75" i="239"/>
  <c r="H74" i="239"/>
  <c r="G74" i="239"/>
  <c r="H73" i="239"/>
  <c r="G73" i="239"/>
  <c r="H72" i="239"/>
  <c r="G72" i="239"/>
  <c r="H71" i="239"/>
  <c r="G71" i="239"/>
  <c r="H70" i="239"/>
  <c r="G70" i="239"/>
  <c r="H69" i="239"/>
  <c r="G69" i="239"/>
  <c r="H68" i="239"/>
  <c r="G68" i="239"/>
  <c r="H66" i="239"/>
  <c r="G66" i="239"/>
  <c r="H65" i="239"/>
  <c r="G65" i="239"/>
  <c r="H64" i="239"/>
  <c r="G64" i="239"/>
  <c r="H63" i="239"/>
  <c r="G63" i="239"/>
  <c r="H62" i="239"/>
  <c r="G62" i="239"/>
  <c r="H61" i="239"/>
  <c r="G61" i="239"/>
  <c r="H60" i="239"/>
  <c r="G60" i="239"/>
  <c r="H59" i="239"/>
  <c r="G59" i="239"/>
  <c r="H58" i="239"/>
  <c r="G58" i="239"/>
  <c r="H53" i="239"/>
  <c r="G53" i="239"/>
  <c r="H52" i="239"/>
  <c r="G52" i="239"/>
  <c r="H51" i="239"/>
  <c r="G51" i="239"/>
  <c r="H50" i="239"/>
  <c r="G50" i="239"/>
  <c r="H49" i="239"/>
  <c r="G49" i="239"/>
  <c r="H48" i="239"/>
  <c r="G48" i="239"/>
  <c r="H47" i="239"/>
  <c r="G47" i="239"/>
  <c r="H45" i="239"/>
  <c r="G45" i="239"/>
  <c r="H44" i="239"/>
  <c r="G44" i="239"/>
  <c r="H43" i="239"/>
  <c r="G43" i="239"/>
  <c r="H42" i="239"/>
  <c r="G42" i="239"/>
  <c r="H41" i="239"/>
  <c r="G41" i="239"/>
  <c r="H40" i="239"/>
  <c r="G40" i="239"/>
  <c r="H39" i="239"/>
  <c r="G39" i="239"/>
  <c r="H37" i="239"/>
  <c r="G37" i="239"/>
  <c r="H36" i="239"/>
  <c r="G36" i="239"/>
  <c r="H35" i="239"/>
  <c r="G35" i="239"/>
  <c r="H34" i="239"/>
  <c r="G34" i="239"/>
  <c r="H33" i="239"/>
  <c r="G33" i="239"/>
  <c r="H32" i="239"/>
  <c r="G32" i="239"/>
  <c r="H31" i="239"/>
  <c r="G31" i="239"/>
  <c r="H26" i="239"/>
  <c r="G26" i="239"/>
  <c r="H25" i="239"/>
  <c r="G25" i="239"/>
  <c r="H24" i="239"/>
  <c r="G24" i="239"/>
  <c r="H23" i="239"/>
  <c r="G23" i="239"/>
  <c r="H22" i="239"/>
  <c r="G22" i="239"/>
  <c r="H21" i="239"/>
  <c r="G21" i="239"/>
  <c r="H20" i="239"/>
  <c r="G20" i="239"/>
  <c r="H19" i="239"/>
  <c r="G19" i="239"/>
  <c r="H18" i="239"/>
  <c r="G18" i="239"/>
  <c r="H17" i="239"/>
  <c r="G17" i="239"/>
  <c r="H16" i="239"/>
  <c r="G16" i="239"/>
  <c r="H15" i="239"/>
  <c r="G15" i="239"/>
  <c r="H14" i="239"/>
  <c r="G14" i="239"/>
  <c r="H13" i="239"/>
  <c r="G13" i="239"/>
  <c r="H12" i="239"/>
  <c r="G12" i="239"/>
  <c r="H11" i="239"/>
  <c r="G11" i="239"/>
  <c r="H10" i="239"/>
  <c r="G10" i="239"/>
  <c r="H9" i="239"/>
  <c r="G9" i="239"/>
  <c r="H8" i="239"/>
  <c r="G8" i="239"/>
  <c r="H7" i="239"/>
  <c r="C30" i="456" s="1"/>
  <c r="G7" i="239"/>
  <c r="H6" i="239"/>
  <c r="C27" i="456" s="1"/>
  <c r="G6" i="239"/>
  <c r="H5" i="239"/>
  <c r="G5" i="239"/>
  <c r="J8" i="239" l="1"/>
  <c r="K8" i="239"/>
  <c r="J9" i="239"/>
  <c r="K9" i="239"/>
  <c r="J10" i="239"/>
  <c r="K10" i="239"/>
  <c r="J11" i="239"/>
  <c r="K11" i="239"/>
  <c r="J12" i="239"/>
  <c r="C57" i="456" s="1"/>
  <c r="K12" i="239"/>
  <c r="C56" i="456" s="1"/>
  <c r="J13" i="239"/>
  <c r="K13" i="239"/>
  <c r="J14" i="239"/>
  <c r="K14" i="239"/>
  <c r="J15" i="239"/>
  <c r="K15" i="239"/>
  <c r="J16" i="239"/>
  <c r="K16" i="239"/>
  <c r="C42" i="456" s="1"/>
  <c r="J17" i="239"/>
  <c r="K17" i="239"/>
  <c r="J18" i="239"/>
  <c r="K18" i="239"/>
  <c r="J19" i="239"/>
  <c r="C36" i="456" s="1"/>
  <c r="K19" i="239"/>
  <c r="C35" i="456" s="1"/>
  <c r="J20" i="239"/>
  <c r="K20" i="239"/>
  <c r="J21" i="239"/>
  <c r="C50" i="456" s="1"/>
  <c r="K21" i="239"/>
  <c r="C49" i="456" s="1"/>
  <c r="J22" i="239"/>
  <c r="K22" i="239"/>
  <c r="J23" i="239"/>
  <c r="K23" i="239"/>
  <c r="J24" i="239"/>
  <c r="K24" i="239"/>
  <c r="J25" i="239"/>
  <c r="K25" i="239"/>
  <c r="J26" i="239"/>
  <c r="K26" i="239"/>
  <c r="B3" i="204"/>
  <c r="B3" i="133"/>
  <c r="B3" i="110"/>
  <c r="B3" i="94"/>
  <c r="B3" i="166"/>
  <c r="B3" i="165"/>
  <c r="B3" i="164"/>
  <c r="B3" i="162"/>
  <c r="B3" i="161"/>
  <c r="B3" i="160"/>
  <c r="B3" i="159"/>
  <c r="B3" i="158"/>
  <c r="B3" i="157"/>
  <c r="B3" i="156"/>
  <c r="B3" i="203"/>
  <c r="E14" i="1"/>
  <c r="C14" i="1"/>
  <c r="C18" i="456" l="1"/>
  <c r="C17" i="456" s="1"/>
  <c r="C20" i="456"/>
  <c r="C19" i="456" s="1"/>
  <c r="C43" i="456"/>
  <c r="B6" i="8"/>
  <c r="E13" i="1"/>
  <c r="C13" i="1"/>
  <c r="E12" i="1" l="1"/>
  <c r="C12" i="1"/>
  <c r="B7" i="7"/>
  <c r="B7" i="5"/>
  <c r="B7" i="6"/>
  <c r="E11" i="1"/>
  <c r="C11" i="1"/>
  <c r="E10" i="1"/>
  <c r="C10" i="1"/>
  <c r="E9" i="1"/>
  <c r="C9" i="1"/>
  <c r="B7" i="4"/>
  <c r="E8" i="1" l="1"/>
  <c r="C8" i="1"/>
  <c r="B6" i="3"/>
  <c r="E7" i="1" l="1"/>
  <c r="C7" i="1"/>
  <c r="B6" i="2"/>
  <c r="E9" i="104"/>
  <c r="H9" i="104"/>
  <c r="B9" i="104"/>
  <c r="E9" i="103"/>
  <c r="D9" i="103"/>
  <c r="C9" i="103"/>
  <c r="H9" i="103"/>
  <c r="B9" i="103"/>
  <c r="E9" i="102"/>
  <c r="D9" i="102"/>
  <c r="C9" i="102"/>
  <c r="H9" i="102"/>
  <c r="B9" i="102"/>
  <c r="H9" i="132"/>
  <c r="B9" i="132"/>
  <c r="H9" i="131"/>
  <c r="B9" i="131"/>
  <c r="H9" i="130"/>
  <c r="B9" i="130"/>
  <c r="E16" i="48"/>
  <c r="D16" i="48"/>
  <c r="C16" i="48"/>
  <c r="E15" i="48"/>
  <c r="D15" i="48"/>
  <c r="C15" i="48"/>
  <c r="E14" i="48"/>
  <c r="D14" i="48"/>
  <c r="C14" i="48"/>
  <c r="E13" i="48"/>
  <c r="D13" i="48"/>
  <c r="C13" i="48"/>
  <c r="E12" i="48"/>
  <c r="D12" i="48"/>
  <c r="C12" i="48"/>
  <c r="E11" i="48"/>
  <c r="D11" i="48"/>
  <c r="C11" i="48"/>
  <c r="E10" i="48"/>
  <c r="D10" i="48"/>
  <c r="C10" i="48"/>
  <c r="E9" i="48"/>
  <c r="D9" i="48"/>
  <c r="C9" i="48"/>
  <c r="E8" i="48"/>
  <c r="D8" i="48"/>
  <c r="C8" i="48"/>
  <c r="E14" i="47"/>
  <c r="D14" i="47"/>
  <c r="C14" i="47"/>
  <c r="E13" i="47"/>
  <c r="D13" i="47"/>
  <c r="C13" i="47"/>
  <c r="D12" i="47"/>
  <c r="C12" i="47"/>
  <c r="E11" i="47"/>
  <c r="D11" i="47"/>
  <c r="E10" i="47"/>
  <c r="D10" i="47"/>
  <c r="E9" i="47"/>
  <c r="D9" i="47"/>
  <c r="C9" i="47"/>
  <c r="E8" i="47"/>
  <c r="D8" i="47"/>
  <c r="C8" i="47"/>
  <c r="E16" i="46"/>
  <c r="D16" i="46"/>
  <c r="C16" i="46"/>
  <c r="D15" i="46"/>
  <c r="C15" i="46"/>
  <c r="E14" i="46"/>
  <c r="D14" i="46"/>
  <c r="C14" i="46"/>
  <c r="E13" i="46"/>
  <c r="D13" i="46"/>
  <c r="C13" i="46"/>
  <c r="E12" i="46"/>
  <c r="D12" i="46"/>
  <c r="C12" i="46"/>
  <c r="E11" i="46"/>
  <c r="D11" i="46"/>
  <c r="C11" i="46"/>
  <c r="E10" i="46"/>
  <c r="D10" i="46"/>
  <c r="C10" i="46"/>
  <c r="E9" i="46"/>
  <c r="D9" i="46"/>
  <c r="C9" i="46"/>
  <c r="E8" i="46"/>
  <c r="D8" i="46"/>
  <c r="C8" i="46"/>
  <c r="E14" i="45"/>
  <c r="D14" i="45"/>
  <c r="C14" i="45"/>
  <c r="E13" i="45"/>
  <c r="D13" i="45"/>
  <c r="C13" i="45"/>
  <c r="E12" i="45"/>
  <c r="D12" i="45"/>
  <c r="C12" i="45"/>
  <c r="E11" i="45"/>
  <c r="D11" i="45"/>
  <c r="C11" i="45"/>
  <c r="E10" i="45"/>
  <c r="D10" i="45"/>
  <c r="C10" i="45"/>
  <c r="E9" i="45"/>
  <c r="D9" i="45"/>
  <c r="C9" i="45"/>
  <c r="E8" i="45"/>
  <c r="D8" i="45"/>
  <c r="C8" i="45"/>
  <c r="E16" i="44"/>
  <c r="D16" i="44"/>
  <c r="C16" i="44"/>
  <c r="E15" i="44"/>
  <c r="D15" i="44"/>
  <c r="C15" i="44"/>
  <c r="E14" i="44"/>
  <c r="D14" i="44"/>
  <c r="C14" i="44"/>
  <c r="E13" i="44"/>
  <c r="D13" i="44"/>
  <c r="C13" i="44"/>
  <c r="E12" i="44"/>
  <c r="D12" i="44"/>
  <c r="C12" i="44"/>
  <c r="E11" i="44"/>
  <c r="D11" i="44"/>
  <c r="C11" i="44"/>
  <c r="E10" i="44"/>
  <c r="D10" i="44"/>
  <c r="C10" i="44"/>
  <c r="E9" i="44"/>
  <c r="D9" i="44"/>
  <c r="C9" i="44"/>
  <c r="E8" i="44"/>
  <c r="D8" i="44"/>
  <c r="C8" i="44"/>
  <c r="E14" i="43"/>
  <c r="D14" i="43"/>
  <c r="C14" i="43"/>
  <c r="E13" i="43"/>
  <c r="D13" i="43"/>
  <c r="C13" i="43"/>
  <c r="E12" i="43"/>
  <c r="D12" i="43"/>
  <c r="C12" i="43"/>
  <c r="E11" i="43"/>
  <c r="D11" i="43"/>
  <c r="C11" i="43"/>
  <c r="E10" i="43"/>
  <c r="D10" i="43"/>
  <c r="C10" i="43"/>
  <c r="E9" i="43"/>
  <c r="D9" i="43"/>
  <c r="C9" i="43"/>
  <c r="E8" i="43"/>
  <c r="D8" i="43"/>
  <c r="C8" i="43"/>
  <c r="U32" i="229"/>
  <c r="T32" i="229"/>
  <c r="N32" i="229"/>
  <c r="M32" i="229"/>
  <c r="G32" i="229"/>
  <c r="F32" i="229"/>
  <c r="U31" i="229"/>
  <c r="T31" i="229"/>
  <c r="N31" i="229"/>
  <c r="M31" i="229"/>
  <c r="G31" i="229"/>
  <c r="F31" i="229"/>
  <c r="U30" i="229"/>
  <c r="T30" i="229"/>
  <c r="N30" i="229"/>
  <c r="M30" i="229"/>
  <c r="G30" i="229"/>
  <c r="F30" i="229"/>
  <c r="U29" i="229"/>
  <c r="T29" i="229"/>
  <c r="N29" i="229"/>
  <c r="M29" i="229"/>
  <c r="G29" i="229"/>
  <c r="F29" i="229"/>
  <c r="U28" i="229"/>
  <c r="T28" i="229"/>
  <c r="N28" i="229"/>
  <c r="M28" i="229"/>
  <c r="G28" i="229"/>
  <c r="F28" i="229"/>
  <c r="U27" i="229"/>
  <c r="T27" i="229"/>
  <c r="N27" i="229"/>
  <c r="M27" i="229"/>
  <c r="G27" i="229"/>
  <c r="F27" i="229"/>
  <c r="U26" i="229"/>
  <c r="T26" i="229"/>
  <c r="N26" i="229"/>
  <c r="M26" i="229"/>
  <c r="G26" i="229"/>
  <c r="F26" i="229"/>
  <c r="U25" i="229"/>
  <c r="T25" i="229"/>
  <c r="N25" i="229"/>
  <c r="M25" i="229"/>
  <c r="G25" i="229"/>
  <c r="F25" i="229"/>
  <c r="U24" i="229"/>
  <c r="T24" i="229"/>
  <c r="N24" i="229"/>
  <c r="M24" i="229"/>
  <c r="G24" i="229"/>
  <c r="F24" i="229"/>
  <c r="U19" i="229"/>
  <c r="T19" i="229"/>
  <c r="N19" i="229"/>
  <c r="M19" i="229"/>
  <c r="G19" i="229"/>
  <c r="F19" i="229"/>
  <c r="U18" i="229"/>
  <c r="T18" i="229"/>
  <c r="N18" i="229"/>
  <c r="M18" i="229"/>
  <c r="G18" i="229"/>
  <c r="F18" i="229"/>
  <c r="U17" i="229"/>
  <c r="T17" i="229"/>
  <c r="N17" i="229"/>
  <c r="M17" i="229"/>
  <c r="G17" i="229"/>
  <c r="F17" i="229"/>
  <c r="U16" i="229"/>
  <c r="T16" i="229"/>
  <c r="N16" i="229"/>
  <c r="M16" i="229"/>
  <c r="G16" i="229"/>
  <c r="F16" i="229"/>
  <c r="U15" i="229"/>
  <c r="T15" i="229"/>
  <c r="N15" i="229"/>
  <c r="M15" i="229"/>
  <c r="G15" i="229"/>
  <c r="F15" i="229"/>
  <c r="U14" i="229"/>
  <c r="T14" i="229"/>
  <c r="N14" i="229"/>
  <c r="M14" i="229"/>
  <c r="G14" i="229"/>
  <c r="F14" i="229"/>
  <c r="U13" i="229"/>
  <c r="T13" i="229"/>
  <c r="N13" i="229"/>
  <c r="M13" i="229"/>
  <c r="G13" i="229"/>
  <c r="F13" i="229"/>
  <c r="U8" i="229"/>
  <c r="U37" i="229" s="1"/>
  <c r="T8" i="229"/>
  <c r="N8" i="229"/>
  <c r="N37" i="229" s="1"/>
  <c r="M8" i="229"/>
  <c r="G8" i="229"/>
  <c r="G37" i="229" s="1"/>
  <c r="F8" i="229"/>
  <c r="U7" i="229"/>
  <c r="T7" i="229"/>
  <c r="N7" i="229"/>
  <c r="I9" i="103" s="1"/>
  <c r="M7" i="229"/>
  <c r="G7" i="229"/>
  <c r="F7" i="229"/>
  <c r="U6" i="229"/>
  <c r="U39" i="229" s="1"/>
  <c r="T6" i="229"/>
  <c r="N6" i="229"/>
  <c r="N39" i="229" s="1"/>
  <c r="M6" i="229"/>
  <c r="G6" i="229"/>
  <c r="G39" i="229" s="1"/>
  <c r="F6" i="229"/>
  <c r="U5" i="229"/>
  <c r="T5" i="229"/>
  <c r="J9" i="103"/>
  <c r="M5" i="229"/>
  <c r="G5" i="229"/>
  <c r="J9" i="102" s="1"/>
  <c r="F5" i="229"/>
  <c r="F9" i="102" l="1"/>
  <c r="F9" i="103"/>
  <c r="F9" i="104"/>
  <c r="L9" i="104" s="1"/>
  <c r="U38" i="229"/>
  <c r="G38" i="229"/>
  <c r="I9" i="102"/>
  <c r="L9" i="103"/>
  <c r="K9" i="103"/>
  <c r="L9" i="102"/>
  <c r="N38" i="229"/>
  <c r="E9" i="224"/>
  <c r="E9" i="154"/>
  <c r="D9" i="154"/>
  <c r="C9" i="154"/>
  <c r="E9" i="132"/>
  <c r="E9" i="131"/>
  <c r="D9" i="131"/>
  <c r="C9" i="131"/>
  <c r="D9" i="130"/>
  <c r="E16" i="116"/>
  <c r="D16" i="116"/>
  <c r="C16" i="116"/>
  <c r="E15" i="116"/>
  <c r="D15" i="116"/>
  <c r="C15" i="116"/>
  <c r="E14" i="116"/>
  <c r="D14" i="116"/>
  <c r="C14" i="116"/>
  <c r="D13" i="116"/>
  <c r="C13" i="116"/>
  <c r="D12" i="116"/>
  <c r="E11" i="116"/>
  <c r="D11" i="116"/>
  <c r="C11" i="116"/>
  <c r="E10" i="116"/>
  <c r="D10" i="116"/>
  <c r="C10" i="116"/>
  <c r="E9" i="116"/>
  <c r="D9" i="116"/>
  <c r="C9" i="116"/>
  <c r="E8" i="116"/>
  <c r="D8" i="116"/>
  <c r="C8" i="116"/>
  <c r="E14" i="115"/>
  <c r="D14" i="115"/>
  <c r="C14" i="115"/>
  <c r="E13" i="115"/>
  <c r="D13" i="115"/>
  <c r="C13" i="115"/>
  <c r="E12" i="115"/>
  <c r="D12" i="115"/>
  <c r="C12" i="115"/>
  <c r="E11" i="115"/>
  <c r="D11" i="115"/>
  <c r="C11" i="115"/>
  <c r="E10" i="115"/>
  <c r="D10" i="115"/>
  <c r="C10" i="115"/>
  <c r="E9" i="115"/>
  <c r="D9" i="115"/>
  <c r="C9" i="115"/>
  <c r="E8" i="115"/>
  <c r="D8" i="115"/>
  <c r="C8" i="115"/>
  <c r="E16" i="114"/>
  <c r="D16" i="114"/>
  <c r="C16" i="114"/>
  <c r="E15" i="114"/>
  <c r="D15" i="114"/>
  <c r="C15" i="114"/>
  <c r="E14" i="114"/>
  <c r="D14" i="114"/>
  <c r="C14" i="114"/>
  <c r="D13" i="114"/>
  <c r="C13" i="114"/>
  <c r="D12" i="114"/>
  <c r="D11" i="114"/>
  <c r="C11" i="114"/>
  <c r="E10" i="114"/>
  <c r="D10" i="114"/>
  <c r="C10" i="114"/>
  <c r="D9" i="114"/>
  <c r="C9" i="114"/>
  <c r="E8" i="114"/>
  <c r="D8" i="114"/>
  <c r="C8" i="114"/>
  <c r="E14" i="113"/>
  <c r="D14" i="113"/>
  <c r="C14" i="113"/>
  <c r="E13" i="113"/>
  <c r="D13" i="113"/>
  <c r="C13" i="113"/>
  <c r="E12" i="113"/>
  <c r="D12" i="113"/>
  <c r="C12" i="113"/>
  <c r="E11" i="113"/>
  <c r="D11" i="113"/>
  <c r="C11" i="113"/>
  <c r="E10" i="113"/>
  <c r="D10" i="113"/>
  <c r="C10" i="113"/>
  <c r="E9" i="113"/>
  <c r="D9" i="113"/>
  <c r="C9" i="113"/>
  <c r="E8" i="113"/>
  <c r="D8" i="113"/>
  <c r="E16" i="112"/>
  <c r="D16" i="112"/>
  <c r="C16" i="112"/>
  <c r="E15" i="112"/>
  <c r="D15" i="112"/>
  <c r="C15" i="112"/>
  <c r="E14" i="112"/>
  <c r="D14" i="112"/>
  <c r="C14" i="112"/>
  <c r="E13" i="112"/>
  <c r="D13" i="112"/>
  <c r="C13" i="112"/>
  <c r="D12" i="112"/>
  <c r="C12" i="112"/>
  <c r="E11" i="112"/>
  <c r="D11" i="112"/>
  <c r="C11" i="112"/>
  <c r="E10" i="112"/>
  <c r="D10" i="112"/>
  <c r="C10" i="112"/>
  <c r="E9" i="112"/>
  <c r="D9" i="112"/>
  <c r="C9" i="112"/>
  <c r="E8" i="112"/>
  <c r="D8" i="112"/>
  <c r="C8" i="112"/>
  <c r="E14" i="111"/>
  <c r="D14" i="111"/>
  <c r="C14" i="111"/>
  <c r="E13" i="111"/>
  <c r="D13" i="111"/>
  <c r="C13" i="111"/>
  <c r="E12" i="111"/>
  <c r="D12" i="111"/>
  <c r="C12" i="111"/>
  <c r="E11" i="111"/>
  <c r="D11" i="111"/>
  <c r="C11" i="111"/>
  <c r="E10" i="111"/>
  <c r="D10" i="111"/>
  <c r="C10" i="111"/>
  <c r="E9" i="111"/>
  <c r="D9" i="111"/>
  <c r="C9" i="111"/>
  <c r="E8" i="111"/>
  <c r="D8" i="111"/>
  <c r="C8" i="111"/>
  <c r="U32" i="227"/>
  <c r="T32" i="227"/>
  <c r="N32" i="227"/>
  <c r="M32" i="227"/>
  <c r="G32" i="227"/>
  <c r="F32" i="227"/>
  <c r="U31" i="227"/>
  <c r="T31" i="227"/>
  <c r="N31" i="227"/>
  <c r="M31" i="227"/>
  <c r="G31" i="227"/>
  <c r="F31" i="227"/>
  <c r="U30" i="227"/>
  <c r="T30" i="227"/>
  <c r="N30" i="227"/>
  <c r="M30" i="227"/>
  <c r="G30" i="227"/>
  <c r="F30" i="227"/>
  <c r="U29" i="227"/>
  <c r="T29" i="227"/>
  <c r="N29" i="227"/>
  <c r="M29" i="227"/>
  <c r="G29" i="227"/>
  <c r="F29" i="227"/>
  <c r="U28" i="227"/>
  <c r="T28" i="227"/>
  <c r="N28" i="227"/>
  <c r="M28" i="227"/>
  <c r="G28" i="227"/>
  <c r="F28" i="227"/>
  <c r="U27" i="227"/>
  <c r="T27" i="227"/>
  <c r="N27" i="227"/>
  <c r="M27" i="227"/>
  <c r="G27" i="227"/>
  <c r="F27" i="227"/>
  <c r="U26" i="227"/>
  <c r="T26" i="227"/>
  <c r="N26" i="227"/>
  <c r="M26" i="227"/>
  <c r="G26" i="227"/>
  <c r="F26" i="227"/>
  <c r="U25" i="227"/>
  <c r="T25" i="227"/>
  <c r="N25" i="227"/>
  <c r="M25" i="227"/>
  <c r="G25" i="227"/>
  <c r="F25" i="227"/>
  <c r="U24" i="227"/>
  <c r="T24" i="227"/>
  <c r="N24" i="227"/>
  <c r="M24" i="227"/>
  <c r="G24" i="227"/>
  <c r="F24" i="227"/>
  <c r="U19" i="227"/>
  <c r="T19" i="227"/>
  <c r="N19" i="227"/>
  <c r="M19" i="227"/>
  <c r="G19" i="227"/>
  <c r="F19" i="227"/>
  <c r="U18" i="227"/>
  <c r="T18" i="227"/>
  <c r="N18" i="227"/>
  <c r="M18" i="227"/>
  <c r="G18" i="227"/>
  <c r="F18" i="227"/>
  <c r="U17" i="227"/>
  <c r="T17" i="227"/>
  <c r="N17" i="227"/>
  <c r="M17" i="227"/>
  <c r="G17" i="227"/>
  <c r="F17" i="227"/>
  <c r="U16" i="227"/>
  <c r="T16" i="227"/>
  <c r="N16" i="227"/>
  <c r="M16" i="227"/>
  <c r="G16" i="227"/>
  <c r="F16" i="227"/>
  <c r="U15" i="227"/>
  <c r="T15" i="227"/>
  <c r="N15" i="227"/>
  <c r="M15" i="227"/>
  <c r="G15" i="227"/>
  <c r="F15" i="227"/>
  <c r="U14" i="227"/>
  <c r="T14" i="227"/>
  <c r="N14" i="227"/>
  <c r="M14" i="227"/>
  <c r="G14" i="227"/>
  <c r="F14" i="227"/>
  <c r="U13" i="227"/>
  <c r="T13" i="227"/>
  <c r="N13" i="227"/>
  <c r="M13" i="227"/>
  <c r="G13" i="227"/>
  <c r="F13" i="227"/>
  <c r="U8" i="227"/>
  <c r="U37" i="227" s="1"/>
  <c r="T8" i="227"/>
  <c r="N8" i="227"/>
  <c r="N37" i="227" s="1"/>
  <c r="M8" i="227"/>
  <c r="G8" i="227"/>
  <c r="G37" i="227" s="1"/>
  <c r="F8" i="227"/>
  <c r="U7" i="227"/>
  <c r="T7" i="227"/>
  <c r="N7" i="227"/>
  <c r="I9" i="131" s="1"/>
  <c r="M7" i="227"/>
  <c r="G7" i="227"/>
  <c r="F7" i="227"/>
  <c r="U6" i="227"/>
  <c r="U39" i="227" s="1"/>
  <c r="T6" i="227"/>
  <c r="N6" i="227"/>
  <c r="N39" i="227" s="1"/>
  <c r="M6" i="227"/>
  <c r="G6" i="227"/>
  <c r="G39" i="227" s="1"/>
  <c r="F6" i="227"/>
  <c r="U5" i="227"/>
  <c r="T5" i="227"/>
  <c r="N5" i="227"/>
  <c r="J9" i="131" s="1"/>
  <c r="M5" i="227"/>
  <c r="G5" i="227"/>
  <c r="J9" i="130" s="1"/>
  <c r="F5" i="227"/>
  <c r="B9" i="224"/>
  <c r="H9" i="224"/>
  <c r="H9" i="223"/>
  <c r="B9" i="223"/>
  <c r="H9" i="222"/>
  <c r="B9" i="222"/>
  <c r="B9" i="153"/>
  <c r="H9" i="153"/>
  <c r="B9" i="154"/>
  <c r="H9" i="154"/>
  <c r="H9" i="155"/>
  <c r="B9" i="155"/>
  <c r="E17" i="139"/>
  <c r="D17" i="139"/>
  <c r="C17" i="139"/>
  <c r="E16" i="139"/>
  <c r="D16" i="139"/>
  <c r="C16" i="139"/>
  <c r="E15" i="139"/>
  <c r="D15" i="139"/>
  <c r="C15" i="139"/>
  <c r="E14" i="139"/>
  <c r="D14" i="139"/>
  <c r="C14" i="139"/>
  <c r="E13" i="139"/>
  <c r="D13" i="139"/>
  <c r="C13" i="139"/>
  <c r="E12" i="139"/>
  <c r="D12" i="139"/>
  <c r="C12" i="139"/>
  <c r="E11" i="139"/>
  <c r="D11" i="139"/>
  <c r="C11" i="139"/>
  <c r="D10" i="139"/>
  <c r="C10" i="139"/>
  <c r="E9" i="139"/>
  <c r="D9" i="139"/>
  <c r="C9" i="139"/>
  <c r="E8" i="139"/>
  <c r="D8" i="139"/>
  <c r="C8" i="139"/>
  <c r="E15" i="138"/>
  <c r="D15" i="138"/>
  <c r="C15" i="138"/>
  <c r="E14" i="138"/>
  <c r="D14" i="138"/>
  <c r="C14" i="138"/>
  <c r="E13" i="138"/>
  <c r="D13" i="138"/>
  <c r="C13" i="138"/>
  <c r="E12" i="138"/>
  <c r="D12" i="138"/>
  <c r="C12" i="138"/>
  <c r="E11" i="138"/>
  <c r="D11" i="138"/>
  <c r="C11" i="138"/>
  <c r="E10" i="138"/>
  <c r="D10" i="138"/>
  <c r="C10" i="138"/>
  <c r="E9" i="138"/>
  <c r="D9" i="138"/>
  <c r="C9" i="138"/>
  <c r="E8" i="138"/>
  <c r="D8" i="138"/>
  <c r="C8" i="138"/>
  <c r="E17" i="137"/>
  <c r="D17" i="137"/>
  <c r="C17" i="137"/>
  <c r="E16" i="137"/>
  <c r="D16" i="137"/>
  <c r="C16" i="137"/>
  <c r="E15" i="137"/>
  <c r="D15" i="137"/>
  <c r="C15" i="137"/>
  <c r="E14" i="137"/>
  <c r="D14" i="137"/>
  <c r="C14" i="137"/>
  <c r="E13" i="137"/>
  <c r="D13" i="137"/>
  <c r="C13" i="137"/>
  <c r="E12" i="137"/>
  <c r="D12" i="137"/>
  <c r="C12" i="137"/>
  <c r="E11" i="137"/>
  <c r="D11" i="137"/>
  <c r="C11" i="137"/>
  <c r="E10" i="137"/>
  <c r="D10" i="137"/>
  <c r="C10" i="137"/>
  <c r="E9" i="137"/>
  <c r="D9" i="137"/>
  <c r="C9" i="137"/>
  <c r="E8" i="137"/>
  <c r="D8" i="137"/>
  <c r="C8" i="137"/>
  <c r="E15" i="136"/>
  <c r="D15" i="136"/>
  <c r="C15" i="136"/>
  <c r="E14" i="136"/>
  <c r="D14" i="136"/>
  <c r="C14" i="136"/>
  <c r="E13" i="136"/>
  <c r="D13" i="136"/>
  <c r="C13" i="136"/>
  <c r="E12" i="136"/>
  <c r="D12" i="136"/>
  <c r="C12" i="136"/>
  <c r="E11" i="136"/>
  <c r="D11" i="136"/>
  <c r="C11" i="136"/>
  <c r="E10" i="136"/>
  <c r="D10" i="136"/>
  <c r="C10" i="136"/>
  <c r="E9" i="136"/>
  <c r="D9" i="136"/>
  <c r="C9" i="136"/>
  <c r="E8" i="136"/>
  <c r="D8" i="136"/>
  <c r="C8" i="136"/>
  <c r="E17" i="135"/>
  <c r="E16" i="135"/>
  <c r="D16" i="135"/>
  <c r="C16" i="135"/>
  <c r="E15" i="135"/>
  <c r="D15" i="135"/>
  <c r="C15" i="135"/>
  <c r="E14" i="135"/>
  <c r="D14" i="135"/>
  <c r="C14" i="135"/>
  <c r="E13" i="135"/>
  <c r="D13" i="135"/>
  <c r="C13" i="135"/>
  <c r="E12" i="135"/>
  <c r="D12" i="135"/>
  <c r="C12" i="135"/>
  <c r="E11" i="135"/>
  <c r="D11" i="135"/>
  <c r="C11" i="135"/>
  <c r="E10" i="135"/>
  <c r="D10" i="135"/>
  <c r="C10" i="135"/>
  <c r="E9" i="135"/>
  <c r="D9" i="135"/>
  <c r="C9" i="135"/>
  <c r="E8" i="135"/>
  <c r="D8" i="135"/>
  <c r="C8" i="135"/>
  <c r="E14" i="134"/>
  <c r="D14" i="134"/>
  <c r="C14" i="134"/>
  <c r="E13" i="134"/>
  <c r="D13" i="134"/>
  <c r="C13" i="134"/>
  <c r="E12" i="134"/>
  <c r="D12" i="134"/>
  <c r="C12" i="134"/>
  <c r="E11" i="134"/>
  <c r="D11" i="134"/>
  <c r="C11" i="134"/>
  <c r="E10" i="134"/>
  <c r="D10" i="134"/>
  <c r="C10" i="134"/>
  <c r="E9" i="134"/>
  <c r="D9" i="134"/>
  <c r="C9" i="134"/>
  <c r="E8" i="134"/>
  <c r="D8" i="134"/>
  <c r="C8" i="134"/>
  <c r="U32" i="225"/>
  <c r="T32" i="225"/>
  <c r="N32" i="225"/>
  <c r="M32" i="225"/>
  <c r="G32" i="225"/>
  <c r="F32" i="225"/>
  <c r="U31" i="225"/>
  <c r="T31" i="225"/>
  <c r="N31" i="225"/>
  <c r="M31" i="225"/>
  <c r="G31" i="225"/>
  <c r="F31" i="225"/>
  <c r="U30" i="225"/>
  <c r="T30" i="225"/>
  <c r="N30" i="225"/>
  <c r="M30" i="225"/>
  <c r="G30" i="225"/>
  <c r="F30" i="225"/>
  <c r="U29" i="225"/>
  <c r="T29" i="225"/>
  <c r="N29" i="225"/>
  <c r="M29" i="225"/>
  <c r="G29" i="225"/>
  <c r="F29" i="225"/>
  <c r="U28" i="225"/>
  <c r="T28" i="225"/>
  <c r="N28" i="225"/>
  <c r="M28" i="225"/>
  <c r="G28" i="225"/>
  <c r="F28" i="225"/>
  <c r="U27" i="225"/>
  <c r="T27" i="225"/>
  <c r="N27" i="225"/>
  <c r="M27" i="225"/>
  <c r="G27" i="225"/>
  <c r="F27" i="225"/>
  <c r="U26" i="225"/>
  <c r="T26" i="225"/>
  <c r="N26" i="225"/>
  <c r="M26" i="225"/>
  <c r="G26" i="225"/>
  <c r="F26" i="225"/>
  <c r="U25" i="225"/>
  <c r="T25" i="225"/>
  <c r="N25" i="225"/>
  <c r="M25" i="225"/>
  <c r="G25" i="225"/>
  <c r="F25" i="225"/>
  <c r="U24" i="225"/>
  <c r="T24" i="225"/>
  <c r="N24" i="225"/>
  <c r="M24" i="225"/>
  <c r="G24" i="225"/>
  <c r="F24" i="225"/>
  <c r="U19" i="225"/>
  <c r="T19" i="225"/>
  <c r="N19" i="225"/>
  <c r="M19" i="225"/>
  <c r="G19" i="225"/>
  <c r="F19" i="225"/>
  <c r="U18" i="225"/>
  <c r="T18" i="225"/>
  <c r="N18" i="225"/>
  <c r="M18" i="225"/>
  <c r="G18" i="225"/>
  <c r="F18" i="225"/>
  <c r="U17" i="225"/>
  <c r="T17" i="225"/>
  <c r="N17" i="225"/>
  <c r="M17" i="225"/>
  <c r="G17" i="225"/>
  <c r="F17" i="225"/>
  <c r="U16" i="225"/>
  <c r="T16" i="225"/>
  <c r="N16" i="225"/>
  <c r="M16" i="225"/>
  <c r="G16" i="225"/>
  <c r="F16" i="225"/>
  <c r="U15" i="225"/>
  <c r="T15" i="225"/>
  <c r="N15" i="225"/>
  <c r="M15" i="225"/>
  <c r="G15" i="225"/>
  <c r="F15" i="225"/>
  <c r="U14" i="225"/>
  <c r="T14" i="225"/>
  <c r="N14" i="225"/>
  <c r="M14" i="225"/>
  <c r="G14" i="225"/>
  <c r="F14" i="225"/>
  <c r="U13" i="225"/>
  <c r="T13" i="225"/>
  <c r="N13" i="225"/>
  <c r="M13" i="225"/>
  <c r="G13" i="225"/>
  <c r="F13" i="225"/>
  <c r="U8" i="225"/>
  <c r="T8" i="225"/>
  <c r="N8" i="225"/>
  <c r="N37" i="225" s="1"/>
  <c r="M8" i="225"/>
  <c r="G37" i="225"/>
  <c r="F8" i="225"/>
  <c r="U7" i="225"/>
  <c r="T7" i="225"/>
  <c r="N7" i="225"/>
  <c r="I9" i="154" s="1"/>
  <c r="M7" i="225"/>
  <c r="I9" i="153"/>
  <c r="F7" i="225"/>
  <c r="U6" i="225"/>
  <c r="U39" i="225" s="1"/>
  <c r="T6" i="225"/>
  <c r="N6" i="225"/>
  <c r="N39" i="225" s="1"/>
  <c r="M6" i="225"/>
  <c r="G39" i="225"/>
  <c r="F6" i="225"/>
  <c r="U5" i="225"/>
  <c r="T5" i="225"/>
  <c r="N5" i="225"/>
  <c r="J9" i="154" s="1"/>
  <c r="M5" i="225"/>
  <c r="J9" i="153"/>
  <c r="F5" i="225"/>
  <c r="E9" i="223"/>
  <c r="D9" i="223"/>
  <c r="F9" i="223" s="1"/>
  <c r="E9" i="222"/>
  <c r="D9" i="222"/>
  <c r="C9" i="222"/>
  <c r="C16" i="210"/>
  <c r="C15" i="210"/>
  <c r="C14" i="210"/>
  <c r="C13" i="210"/>
  <c r="C12" i="210"/>
  <c r="C11" i="210"/>
  <c r="C10" i="210"/>
  <c r="C9" i="210"/>
  <c r="C8" i="210"/>
  <c r="D16" i="210"/>
  <c r="D15" i="210"/>
  <c r="D14" i="210"/>
  <c r="D13" i="210"/>
  <c r="D12" i="210"/>
  <c r="D11" i="210"/>
  <c r="D10" i="210"/>
  <c r="D9" i="210"/>
  <c r="D8" i="210"/>
  <c r="F8" i="210" s="1"/>
  <c r="E16" i="210"/>
  <c r="E15" i="210"/>
  <c r="E14" i="210"/>
  <c r="E13" i="210"/>
  <c r="E12" i="210"/>
  <c r="E11" i="210"/>
  <c r="E10" i="210"/>
  <c r="E9" i="210"/>
  <c r="E8" i="210"/>
  <c r="E14" i="209"/>
  <c r="E13" i="209"/>
  <c r="E12" i="209"/>
  <c r="E11" i="209"/>
  <c r="E10" i="209"/>
  <c r="E9" i="209"/>
  <c r="E8" i="209"/>
  <c r="D14" i="209"/>
  <c r="D13" i="209"/>
  <c r="D12" i="209"/>
  <c r="D11" i="209"/>
  <c r="D10" i="209"/>
  <c r="D9" i="209"/>
  <c r="D8" i="209"/>
  <c r="C14" i="209"/>
  <c r="C13" i="209"/>
  <c r="C12" i="209"/>
  <c r="C11" i="209"/>
  <c r="C10" i="209"/>
  <c r="C9" i="209"/>
  <c r="C8" i="209"/>
  <c r="C16" i="208"/>
  <c r="C15" i="208"/>
  <c r="C14" i="208"/>
  <c r="C13" i="208"/>
  <c r="C12" i="208"/>
  <c r="C11" i="208"/>
  <c r="C10" i="208"/>
  <c r="C9" i="208"/>
  <c r="C8" i="208"/>
  <c r="D16" i="208"/>
  <c r="D15" i="208"/>
  <c r="D14" i="208"/>
  <c r="D13" i="208"/>
  <c r="D12" i="208"/>
  <c r="D11" i="208"/>
  <c r="D10" i="208"/>
  <c r="D9" i="208"/>
  <c r="D8" i="208"/>
  <c r="E16" i="208"/>
  <c r="E15" i="208"/>
  <c r="E14" i="208"/>
  <c r="E13" i="208"/>
  <c r="E12" i="208"/>
  <c r="E11" i="208"/>
  <c r="E10" i="208"/>
  <c r="E9" i="208"/>
  <c r="E8" i="208"/>
  <c r="E14" i="207"/>
  <c r="E13" i="207"/>
  <c r="E12" i="207"/>
  <c r="E11" i="207"/>
  <c r="E10" i="207"/>
  <c r="E9" i="207"/>
  <c r="E8" i="207"/>
  <c r="D14" i="207"/>
  <c r="D13" i="207"/>
  <c r="D12" i="207"/>
  <c r="D11" i="207"/>
  <c r="D10" i="207"/>
  <c r="D9" i="207"/>
  <c r="D8" i="207"/>
  <c r="C14" i="207"/>
  <c r="C13" i="207"/>
  <c r="C12" i="207"/>
  <c r="C11" i="207"/>
  <c r="C10" i="207"/>
  <c r="C9" i="207"/>
  <c r="C8" i="207"/>
  <c r="C16" i="206"/>
  <c r="C15" i="206"/>
  <c r="C14" i="206"/>
  <c r="C13" i="206"/>
  <c r="C12" i="206"/>
  <c r="C11" i="206"/>
  <c r="C10" i="206"/>
  <c r="C9" i="206"/>
  <c r="C8" i="206"/>
  <c r="D16" i="206"/>
  <c r="D15" i="206"/>
  <c r="D14" i="206"/>
  <c r="D13" i="206"/>
  <c r="D12" i="206"/>
  <c r="D11" i="206"/>
  <c r="D10" i="206"/>
  <c r="D9" i="206"/>
  <c r="D8" i="206"/>
  <c r="E16" i="206"/>
  <c r="E15" i="206"/>
  <c r="E14" i="206"/>
  <c r="E13" i="206"/>
  <c r="E12" i="206"/>
  <c r="E11" i="206"/>
  <c r="E10" i="206"/>
  <c r="E9" i="206"/>
  <c r="E8" i="206"/>
  <c r="E17" i="210"/>
  <c r="D17" i="210"/>
  <c r="F17" i="210" s="1"/>
  <c r="C17" i="210"/>
  <c r="E15" i="209"/>
  <c r="D15" i="209"/>
  <c r="C15" i="209"/>
  <c r="E17" i="208"/>
  <c r="C17" i="208"/>
  <c r="E15" i="207"/>
  <c r="D15" i="207"/>
  <c r="C15" i="207"/>
  <c r="E17" i="206"/>
  <c r="D17" i="206"/>
  <c r="C17" i="206"/>
  <c r="E15" i="205"/>
  <c r="E14" i="205"/>
  <c r="E13" i="205"/>
  <c r="E12" i="205"/>
  <c r="E11" i="205"/>
  <c r="E10" i="205"/>
  <c r="E9" i="205"/>
  <c r="E8" i="205"/>
  <c r="D15" i="205"/>
  <c r="D14" i="205"/>
  <c r="D13" i="205"/>
  <c r="D12" i="205"/>
  <c r="D11" i="205"/>
  <c r="D10" i="205"/>
  <c r="D9" i="205"/>
  <c r="D8" i="205"/>
  <c r="C15" i="205"/>
  <c r="C14" i="205"/>
  <c r="C13" i="205"/>
  <c r="C12" i="205"/>
  <c r="C11" i="205"/>
  <c r="C10" i="205"/>
  <c r="C9" i="205"/>
  <c r="F9" i="205" s="1"/>
  <c r="C8" i="205"/>
  <c r="F8" i="205" s="1"/>
  <c r="U32" i="211"/>
  <c r="T32" i="211"/>
  <c r="U31" i="211"/>
  <c r="T31" i="211"/>
  <c r="U30" i="211"/>
  <c r="T30" i="211"/>
  <c r="U29" i="211"/>
  <c r="T29" i="211"/>
  <c r="U28" i="211"/>
  <c r="T28" i="211"/>
  <c r="U27" i="211"/>
  <c r="T27" i="211"/>
  <c r="U26" i="211"/>
  <c r="T26" i="211"/>
  <c r="U25" i="211"/>
  <c r="T25" i="211"/>
  <c r="U24" i="211"/>
  <c r="T24" i="211"/>
  <c r="N32" i="211"/>
  <c r="M32" i="211"/>
  <c r="N31" i="211"/>
  <c r="M31" i="211"/>
  <c r="N30" i="211"/>
  <c r="M30" i="211"/>
  <c r="N29" i="211"/>
  <c r="M29" i="211"/>
  <c r="N28" i="211"/>
  <c r="M28" i="211"/>
  <c r="N27" i="211"/>
  <c r="M27" i="211"/>
  <c r="N26" i="211"/>
  <c r="M26" i="211"/>
  <c r="N25" i="211"/>
  <c r="M25" i="211"/>
  <c r="N24" i="211"/>
  <c r="M24" i="211"/>
  <c r="U19" i="211"/>
  <c r="T19" i="211"/>
  <c r="U18" i="211"/>
  <c r="T18" i="211"/>
  <c r="U17" i="211"/>
  <c r="T17" i="211"/>
  <c r="U16" i="211"/>
  <c r="T16" i="211"/>
  <c r="U15" i="211"/>
  <c r="T15" i="211"/>
  <c r="U14" i="211"/>
  <c r="T14" i="211"/>
  <c r="U13" i="211"/>
  <c r="T13" i="211"/>
  <c r="N19" i="211"/>
  <c r="M19" i="211"/>
  <c r="N18" i="211"/>
  <c r="M18" i="211"/>
  <c r="N17" i="211"/>
  <c r="M17" i="211"/>
  <c r="N16" i="211"/>
  <c r="M16" i="211"/>
  <c r="N15" i="211"/>
  <c r="M15" i="211"/>
  <c r="N14" i="211"/>
  <c r="M14" i="211"/>
  <c r="N13" i="211"/>
  <c r="M13" i="211"/>
  <c r="G32" i="211"/>
  <c r="F32" i="211"/>
  <c r="G31" i="211"/>
  <c r="F31" i="211"/>
  <c r="G30" i="211"/>
  <c r="F30" i="211"/>
  <c r="G29" i="211"/>
  <c r="F29" i="211"/>
  <c r="G28" i="211"/>
  <c r="F28" i="211"/>
  <c r="G27" i="211"/>
  <c r="F27" i="211"/>
  <c r="G26" i="211"/>
  <c r="F26" i="211"/>
  <c r="G25" i="211"/>
  <c r="F25" i="211"/>
  <c r="G24" i="211"/>
  <c r="F24" i="211"/>
  <c r="G19" i="211"/>
  <c r="F19" i="211"/>
  <c r="G18" i="211"/>
  <c r="F18" i="211"/>
  <c r="G17" i="211"/>
  <c r="F17" i="211"/>
  <c r="G16" i="211"/>
  <c r="F16" i="211"/>
  <c r="G15" i="211"/>
  <c r="F15" i="211"/>
  <c r="G14" i="211"/>
  <c r="F14" i="211"/>
  <c r="G13" i="211"/>
  <c r="F13" i="211"/>
  <c r="T5" i="211"/>
  <c r="U8" i="211"/>
  <c r="U37" i="211" s="1"/>
  <c r="T8" i="211"/>
  <c r="U7" i="211"/>
  <c r="U39" i="211" s="1"/>
  <c r="T7" i="211"/>
  <c r="U6" i="211"/>
  <c r="T6" i="211"/>
  <c r="U5" i="211"/>
  <c r="N8" i="211"/>
  <c r="N37" i="211" s="1"/>
  <c r="M8" i="211"/>
  <c r="N7" i="211"/>
  <c r="N39" i="211" s="1"/>
  <c r="M7" i="211"/>
  <c r="N6" i="211"/>
  <c r="M6" i="211"/>
  <c r="N5" i="211"/>
  <c r="J9" i="223" s="1"/>
  <c r="M5" i="211"/>
  <c r="G8" i="211"/>
  <c r="G37" i="211" s="1"/>
  <c r="F8" i="211"/>
  <c r="G7" i="211"/>
  <c r="G39" i="211" s="1"/>
  <c r="F7" i="211"/>
  <c r="G6" i="211"/>
  <c r="I9" i="222" s="1"/>
  <c r="F6" i="211"/>
  <c r="G5" i="211"/>
  <c r="J9" i="222" s="1"/>
  <c r="F5" i="211"/>
  <c r="E136" i="1"/>
  <c r="E135" i="1"/>
  <c r="E134" i="1"/>
  <c r="E132" i="1"/>
  <c r="E131" i="1"/>
  <c r="E130" i="1"/>
  <c r="E129" i="1"/>
  <c r="E128" i="1"/>
  <c r="E127" i="1"/>
  <c r="C136" i="1"/>
  <c r="C135" i="1"/>
  <c r="C134" i="1"/>
  <c r="C132" i="1"/>
  <c r="C131" i="1"/>
  <c r="C130" i="1"/>
  <c r="C129" i="1"/>
  <c r="C128" i="1"/>
  <c r="C127" i="1"/>
  <c r="B7" i="210"/>
  <c r="B7" i="209"/>
  <c r="B7" i="208"/>
  <c r="B7" i="207"/>
  <c r="B7" i="206"/>
  <c r="B7" i="205"/>
  <c r="B7" i="9"/>
  <c r="F9" i="206" l="1"/>
  <c r="F11" i="206"/>
  <c r="F13" i="206"/>
  <c r="K9" i="102"/>
  <c r="F15" i="210"/>
  <c r="K9" i="104"/>
  <c r="F17" i="208"/>
  <c r="F17" i="206"/>
  <c r="F9" i="208"/>
  <c r="F10" i="208"/>
  <c r="F15" i="206"/>
  <c r="F13" i="208"/>
  <c r="G38" i="227"/>
  <c r="F8" i="206"/>
  <c r="F10" i="206"/>
  <c r="F12" i="206"/>
  <c r="F14" i="206"/>
  <c r="F16" i="206"/>
  <c r="F11" i="208"/>
  <c r="F15" i="208"/>
  <c r="F8" i="208"/>
  <c r="F12" i="208"/>
  <c r="F16" i="210"/>
  <c r="F9" i="210"/>
  <c r="F13" i="205"/>
  <c r="F8" i="207"/>
  <c r="F12" i="207"/>
  <c r="F13" i="209"/>
  <c r="F10" i="205"/>
  <c r="F11" i="207"/>
  <c r="F10" i="209"/>
  <c r="F11" i="210"/>
  <c r="F13" i="210"/>
  <c r="F14" i="208"/>
  <c r="F16" i="208"/>
  <c r="F9" i="209"/>
  <c r="F11" i="209"/>
  <c r="F9" i="207"/>
  <c r="F13" i="207"/>
  <c r="N38" i="211"/>
  <c r="U38" i="211"/>
  <c r="U38" i="227"/>
  <c r="F12" i="205"/>
  <c r="F14" i="205"/>
  <c r="F14" i="209"/>
  <c r="F12" i="210"/>
  <c r="F11" i="205"/>
  <c r="I9" i="223"/>
  <c r="K9" i="223" s="1"/>
  <c r="F15" i="205"/>
  <c r="U38" i="225"/>
  <c r="G38" i="225"/>
  <c r="I9" i="130"/>
  <c r="N38" i="227"/>
  <c r="U37" i="225"/>
  <c r="N38" i="225"/>
  <c r="F9" i="224"/>
  <c r="L9" i="223"/>
  <c r="F9" i="222"/>
  <c r="L9" i="222" s="1"/>
  <c r="F10" i="210"/>
  <c r="F14" i="210"/>
  <c r="F8" i="209"/>
  <c r="F12" i="209"/>
  <c r="F10" i="207"/>
  <c r="F14" i="207"/>
  <c r="F15" i="209"/>
  <c r="F15" i="207"/>
  <c r="G38" i="211"/>
  <c r="K9" i="224" l="1"/>
  <c r="L9" i="224"/>
  <c r="K9" i="222"/>
  <c r="H86" i="202"/>
  <c r="G86" i="202"/>
  <c r="H85" i="202"/>
  <c r="G85" i="202"/>
  <c r="H84" i="202"/>
  <c r="G84" i="202"/>
  <c r="H83" i="202"/>
  <c r="G83" i="202"/>
  <c r="H82" i="202"/>
  <c r="G82" i="202"/>
  <c r="H81" i="202"/>
  <c r="G81" i="202"/>
  <c r="H80" i="202"/>
  <c r="G80" i="202"/>
  <c r="H79" i="202"/>
  <c r="G79" i="202"/>
  <c r="H78" i="202"/>
  <c r="G78" i="202"/>
  <c r="H76" i="202"/>
  <c r="G76" i="202"/>
  <c r="H75" i="202"/>
  <c r="G75" i="202"/>
  <c r="H74" i="202"/>
  <c r="G74" i="202"/>
  <c r="H73" i="202"/>
  <c r="G73" i="202"/>
  <c r="H72" i="202"/>
  <c r="G72" i="202"/>
  <c r="H71" i="202"/>
  <c r="G71" i="202"/>
  <c r="H70" i="202"/>
  <c r="G70" i="202"/>
  <c r="H69" i="202"/>
  <c r="G69" i="202"/>
  <c r="H68" i="202"/>
  <c r="G68" i="202"/>
  <c r="H66" i="202"/>
  <c r="G66" i="202"/>
  <c r="H65" i="202"/>
  <c r="G65" i="202"/>
  <c r="H64" i="202"/>
  <c r="G64" i="202"/>
  <c r="H63" i="202"/>
  <c r="G63" i="202"/>
  <c r="H62" i="202"/>
  <c r="G62" i="202"/>
  <c r="H61" i="202"/>
  <c r="G61" i="202"/>
  <c r="H60" i="202"/>
  <c r="G60" i="202"/>
  <c r="H59" i="202"/>
  <c r="G59" i="202"/>
  <c r="H58" i="202"/>
  <c r="G58" i="202"/>
  <c r="H53" i="202"/>
  <c r="G53" i="202"/>
  <c r="H52" i="202"/>
  <c r="G52" i="202"/>
  <c r="H51" i="202"/>
  <c r="G51" i="202"/>
  <c r="H50" i="202"/>
  <c r="G50" i="202"/>
  <c r="H49" i="202"/>
  <c r="G49" i="202"/>
  <c r="H48" i="202"/>
  <c r="G48" i="202"/>
  <c r="H47" i="202"/>
  <c r="G47" i="202"/>
  <c r="H45" i="202"/>
  <c r="G45" i="202"/>
  <c r="H44" i="202"/>
  <c r="G44" i="202"/>
  <c r="H43" i="202"/>
  <c r="G43" i="202"/>
  <c r="H42" i="202"/>
  <c r="G42" i="202"/>
  <c r="H41" i="202"/>
  <c r="G41" i="202"/>
  <c r="H40" i="202"/>
  <c r="G40" i="202"/>
  <c r="H39" i="202"/>
  <c r="G39" i="202"/>
  <c r="H37" i="202"/>
  <c r="G37" i="202"/>
  <c r="H36" i="202"/>
  <c r="G36" i="202"/>
  <c r="H35" i="202"/>
  <c r="G35" i="202"/>
  <c r="H34" i="202"/>
  <c r="G34" i="202"/>
  <c r="H33" i="202"/>
  <c r="G33" i="202"/>
  <c r="H32" i="202"/>
  <c r="G32" i="202"/>
  <c r="H31" i="202"/>
  <c r="G31" i="202"/>
  <c r="H26" i="202"/>
  <c r="G26" i="202"/>
  <c r="H25" i="202"/>
  <c r="G25" i="202"/>
  <c r="H24" i="202"/>
  <c r="G24" i="202"/>
  <c r="H23" i="202"/>
  <c r="G23" i="202"/>
  <c r="H22" i="202"/>
  <c r="G22" i="202"/>
  <c r="H21" i="202"/>
  <c r="G21" i="202"/>
  <c r="H20" i="202"/>
  <c r="G20" i="202"/>
  <c r="H19" i="202"/>
  <c r="G19" i="202"/>
  <c r="H18" i="202"/>
  <c r="G18" i="202"/>
  <c r="H17" i="202"/>
  <c r="G17" i="202"/>
  <c r="H16" i="202"/>
  <c r="G16" i="202"/>
  <c r="H15" i="202"/>
  <c r="G15" i="202"/>
  <c r="H14" i="202"/>
  <c r="G14" i="202"/>
  <c r="H13" i="202"/>
  <c r="G13" i="202"/>
  <c r="H12" i="202"/>
  <c r="G12" i="202"/>
  <c r="H11" i="202"/>
  <c r="G11" i="202"/>
  <c r="H10" i="202"/>
  <c r="G10" i="202"/>
  <c r="H9" i="202"/>
  <c r="G9" i="202"/>
  <c r="H8" i="202"/>
  <c r="G8" i="202"/>
  <c r="H7" i="202"/>
  <c r="D8" i="14" s="1"/>
  <c r="G7" i="202"/>
  <c r="H6" i="202"/>
  <c r="D9" i="14" s="1"/>
  <c r="G6" i="202"/>
  <c r="H5" i="202"/>
  <c r="G5" i="202"/>
  <c r="H86" i="201"/>
  <c r="H85" i="201"/>
  <c r="H84" i="201"/>
  <c r="H83" i="201"/>
  <c r="H82" i="201"/>
  <c r="H81" i="201"/>
  <c r="H80" i="201"/>
  <c r="H79" i="201"/>
  <c r="H78" i="201"/>
  <c r="H76" i="201"/>
  <c r="H75" i="201"/>
  <c r="H74" i="201"/>
  <c r="H73" i="201"/>
  <c r="H72" i="201"/>
  <c r="H71" i="201"/>
  <c r="H70" i="201"/>
  <c r="H69" i="201"/>
  <c r="H68" i="201"/>
  <c r="H66" i="201"/>
  <c r="H65" i="201"/>
  <c r="H64" i="201"/>
  <c r="H63" i="201"/>
  <c r="H62" i="201"/>
  <c r="H61" i="201"/>
  <c r="H60" i="201"/>
  <c r="H59" i="201"/>
  <c r="H58" i="201"/>
  <c r="H53" i="201"/>
  <c r="H52" i="201"/>
  <c r="H51" i="201"/>
  <c r="H50" i="201"/>
  <c r="H49" i="201"/>
  <c r="H48" i="201"/>
  <c r="H47" i="201"/>
  <c r="H45" i="201"/>
  <c r="H44" i="201"/>
  <c r="H43" i="201"/>
  <c r="H42" i="201"/>
  <c r="H41" i="201"/>
  <c r="H40" i="201"/>
  <c r="H39" i="201"/>
  <c r="H32" i="201"/>
  <c r="H33" i="201"/>
  <c r="H34" i="201"/>
  <c r="H35" i="201"/>
  <c r="H36" i="201"/>
  <c r="H37" i="201"/>
  <c r="H31" i="201"/>
  <c r="G26" i="201"/>
  <c r="G25" i="201"/>
  <c r="G24" i="201"/>
  <c r="G23" i="201"/>
  <c r="G22" i="201"/>
  <c r="G21" i="201"/>
  <c r="G20" i="201"/>
  <c r="G19" i="201"/>
  <c r="G18" i="201"/>
  <c r="G17" i="201"/>
  <c r="G16" i="201"/>
  <c r="G7" i="201"/>
  <c r="G15" i="201"/>
  <c r="G14" i="201"/>
  <c r="G13" i="201"/>
  <c r="G12" i="201"/>
  <c r="G11" i="201"/>
  <c r="G10" i="201"/>
  <c r="G9" i="201"/>
  <c r="G8" i="201"/>
  <c r="G6" i="201"/>
  <c r="G5" i="201"/>
  <c r="G53" i="201"/>
  <c r="G52" i="201"/>
  <c r="G51" i="201"/>
  <c r="G50" i="201"/>
  <c r="G49" i="201"/>
  <c r="G48" i="201"/>
  <c r="G47" i="201"/>
  <c r="G45" i="201"/>
  <c r="G44" i="201"/>
  <c r="G43" i="201"/>
  <c r="G42" i="201"/>
  <c r="G41" i="201"/>
  <c r="G40" i="201"/>
  <c r="G39" i="201"/>
  <c r="G32" i="201"/>
  <c r="G33" i="201"/>
  <c r="G34" i="201"/>
  <c r="G35" i="201"/>
  <c r="G36" i="201"/>
  <c r="G37" i="201"/>
  <c r="G31" i="201"/>
  <c r="G86" i="201"/>
  <c r="G85" i="201"/>
  <c r="G84" i="201"/>
  <c r="G83" i="201"/>
  <c r="G82" i="201"/>
  <c r="G81" i="201"/>
  <c r="G80" i="201"/>
  <c r="G79" i="201"/>
  <c r="G78" i="201"/>
  <c r="G76" i="201"/>
  <c r="G75" i="201"/>
  <c r="G74" i="201"/>
  <c r="G73" i="201"/>
  <c r="G72" i="201"/>
  <c r="G71" i="201"/>
  <c r="G70" i="201"/>
  <c r="G69" i="201"/>
  <c r="G68" i="201"/>
  <c r="G66" i="201"/>
  <c r="G65" i="201"/>
  <c r="G64" i="201"/>
  <c r="G63" i="201"/>
  <c r="G62" i="201"/>
  <c r="G61" i="201"/>
  <c r="G60" i="201"/>
  <c r="G59" i="201"/>
  <c r="G58" i="201"/>
  <c r="H5" i="201"/>
  <c r="H7" i="201"/>
  <c r="H26" i="201"/>
  <c r="H25" i="201"/>
  <c r="H24" i="201"/>
  <c r="H23" i="201"/>
  <c r="H22" i="201"/>
  <c r="H21" i="201"/>
  <c r="H20" i="201"/>
  <c r="H19" i="201"/>
  <c r="H18" i="201"/>
  <c r="H17" i="201"/>
  <c r="H16" i="201"/>
  <c r="H6" i="201"/>
  <c r="H15" i="201"/>
  <c r="H14" i="201"/>
  <c r="H13" i="201"/>
  <c r="H12" i="201"/>
  <c r="H11" i="201"/>
  <c r="H10" i="201"/>
  <c r="H9" i="201"/>
  <c r="H8" i="201"/>
  <c r="K9" i="201" l="1"/>
  <c r="J9" i="201"/>
  <c r="K11" i="201"/>
  <c r="J11" i="201"/>
  <c r="K13" i="201"/>
  <c r="J13" i="201"/>
  <c r="K15" i="201"/>
  <c r="J15" i="201"/>
  <c r="K16" i="201"/>
  <c r="C44" i="456" s="1"/>
  <c r="J16" i="201"/>
  <c r="K18" i="201"/>
  <c r="J18" i="201"/>
  <c r="K20" i="201"/>
  <c r="J20" i="201"/>
  <c r="K22" i="201"/>
  <c r="J22" i="201"/>
  <c r="K24" i="201"/>
  <c r="J24" i="201"/>
  <c r="K26" i="201"/>
  <c r="J26" i="201"/>
  <c r="K8" i="201"/>
  <c r="J8" i="201"/>
  <c r="K10" i="201"/>
  <c r="J10" i="201"/>
  <c r="K12" i="201"/>
  <c r="C58" i="456" s="1"/>
  <c r="J12" i="201"/>
  <c r="C59" i="456" s="1"/>
  <c r="K14" i="201"/>
  <c r="J14" i="201"/>
  <c r="K17" i="201"/>
  <c r="J17" i="201"/>
  <c r="K19" i="201"/>
  <c r="C37" i="456" s="1"/>
  <c r="J19" i="201"/>
  <c r="C38" i="456" s="1"/>
  <c r="K21" i="201"/>
  <c r="C51" i="456" s="1"/>
  <c r="J21" i="201"/>
  <c r="C52" i="456" s="1"/>
  <c r="K23" i="201"/>
  <c r="J23" i="201"/>
  <c r="K25" i="201"/>
  <c r="J25" i="201"/>
  <c r="K8" i="202"/>
  <c r="J8" i="202"/>
  <c r="J9" i="202"/>
  <c r="K9" i="202"/>
  <c r="K10" i="202"/>
  <c r="J10" i="202"/>
  <c r="K11" i="202"/>
  <c r="J11" i="202"/>
  <c r="K12" i="202"/>
  <c r="C54" i="456" s="1"/>
  <c r="J12" i="202"/>
  <c r="C55" i="456" s="1"/>
  <c r="K13" i="202"/>
  <c r="J13" i="202"/>
  <c r="K14" i="202"/>
  <c r="J14" i="202"/>
  <c r="K15" i="202"/>
  <c r="J15" i="202"/>
  <c r="K16" i="202"/>
  <c r="C40" i="456" s="1"/>
  <c r="J16" i="202"/>
  <c r="K17" i="202"/>
  <c r="J17" i="202"/>
  <c r="K18" i="202"/>
  <c r="J18" i="202"/>
  <c r="K19" i="202"/>
  <c r="C33" i="456" s="1"/>
  <c r="J19" i="202"/>
  <c r="C34" i="456" s="1"/>
  <c r="K20" i="202"/>
  <c r="J20" i="202"/>
  <c r="K21" i="202"/>
  <c r="C47" i="456" s="1"/>
  <c r="J21" i="202"/>
  <c r="C48" i="456" s="1"/>
  <c r="K22" i="202"/>
  <c r="J22" i="202"/>
  <c r="K23" i="202"/>
  <c r="J23" i="202"/>
  <c r="K24" i="202"/>
  <c r="J24" i="202"/>
  <c r="K25" i="202"/>
  <c r="J25" i="202"/>
  <c r="J26" i="202"/>
  <c r="K26" i="202"/>
  <c r="F60" i="174"/>
  <c r="F58" i="174"/>
  <c r="F56" i="174"/>
  <c r="F54" i="174"/>
  <c r="F52" i="174"/>
  <c r="F50" i="174"/>
  <c r="L30" i="174"/>
  <c r="L29" i="174"/>
  <c r="L28" i="174"/>
  <c r="L27" i="174"/>
  <c r="L26" i="174"/>
  <c r="L25" i="174"/>
  <c r="L24" i="174"/>
  <c r="L23" i="174"/>
  <c r="L22" i="174"/>
  <c r="L21" i="174"/>
  <c r="L20" i="174"/>
  <c r="R29" i="174"/>
  <c r="T29" i="174" s="1"/>
  <c r="R27" i="174"/>
  <c r="T27" i="174" s="1"/>
  <c r="R25" i="174"/>
  <c r="T25" i="174" s="1"/>
  <c r="R23" i="174"/>
  <c r="T23" i="174" s="1"/>
  <c r="R21" i="174"/>
  <c r="T21" i="174" s="1"/>
  <c r="N60" i="174"/>
  <c r="L60" i="174"/>
  <c r="R60" i="174"/>
  <c r="T60" i="174" s="1"/>
  <c r="N59" i="174"/>
  <c r="L59" i="174"/>
  <c r="F59" i="174"/>
  <c r="R59" i="174"/>
  <c r="T59" i="174" s="1"/>
  <c r="N58" i="174"/>
  <c r="L58" i="174"/>
  <c r="R58" i="174"/>
  <c r="T58" i="174" s="1"/>
  <c r="N57" i="174"/>
  <c r="L57" i="174"/>
  <c r="F57" i="174"/>
  <c r="R57" i="174"/>
  <c r="T57" i="174" s="1"/>
  <c r="N56" i="174"/>
  <c r="L56" i="174"/>
  <c r="R56" i="174"/>
  <c r="T56" i="174" s="1"/>
  <c r="N55" i="174"/>
  <c r="L55" i="174"/>
  <c r="F55" i="174"/>
  <c r="R55" i="174"/>
  <c r="T55" i="174" s="1"/>
  <c r="N54" i="174"/>
  <c r="L54" i="174"/>
  <c r="R54" i="174"/>
  <c r="T54" i="174" s="1"/>
  <c r="N53" i="174"/>
  <c r="L53" i="174"/>
  <c r="F53" i="174"/>
  <c r="R53" i="174"/>
  <c r="T53" i="174" s="1"/>
  <c r="N52" i="174"/>
  <c r="L52" i="174"/>
  <c r="R52" i="174"/>
  <c r="T52" i="174" s="1"/>
  <c r="N51" i="174"/>
  <c r="L51" i="174"/>
  <c r="F51" i="174"/>
  <c r="R51" i="174"/>
  <c r="T51" i="174" s="1"/>
  <c r="N50" i="174"/>
  <c r="L50" i="174"/>
  <c r="R50" i="174"/>
  <c r="T50" i="174" s="1"/>
  <c r="N45" i="174"/>
  <c r="L45" i="174"/>
  <c r="F45" i="174"/>
  <c r="R45" i="174"/>
  <c r="T45" i="174" s="1"/>
  <c r="N44" i="174"/>
  <c r="L44" i="174"/>
  <c r="F44" i="174"/>
  <c r="R44" i="174"/>
  <c r="T44" i="174" s="1"/>
  <c r="N43" i="174"/>
  <c r="L43" i="174"/>
  <c r="F43" i="174"/>
  <c r="R43" i="174"/>
  <c r="T43" i="174" s="1"/>
  <c r="N42" i="174"/>
  <c r="L42" i="174"/>
  <c r="F42" i="174"/>
  <c r="R42" i="174"/>
  <c r="T42" i="174" s="1"/>
  <c r="N41" i="174"/>
  <c r="L41" i="174"/>
  <c r="F41" i="174"/>
  <c r="R41" i="174"/>
  <c r="T41" i="174" s="1"/>
  <c r="N40" i="174"/>
  <c r="L40" i="174"/>
  <c r="F40" i="174"/>
  <c r="R40" i="174"/>
  <c r="T40" i="174" s="1"/>
  <c r="N39" i="174"/>
  <c r="L39" i="174"/>
  <c r="F39" i="174"/>
  <c r="R39" i="174"/>
  <c r="T39" i="174" s="1"/>
  <c r="N38" i="174"/>
  <c r="L38" i="174"/>
  <c r="F38" i="174"/>
  <c r="R38" i="174"/>
  <c r="T38" i="174" s="1"/>
  <c r="N37" i="174"/>
  <c r="L37" i="174"/>
  <c r="F37" i="174"/>
  <c r="R37" i="174"/>
  <c r="T37" i="174" s="1"/>
  <c r="N36" i="174"/>
  <c r="L36" i="174"/>
  <c r="F36" i="174"/>
  <c r="R36" i="174"/>
  <c r="T36" i="174" s="1"/>
  <c r="N35" i="174"/>
  <c r="L35" i="174"/>
  <c r="F35" i="174"/>
  <c r="R35" i="174"/>
  <c r="T35" i="174" s="1"/>
  <c r="N30" i="174"/>
  <c r="F30" i="174"/>
  <c r="N29" i="174"/>
  <c r="F29" i="174"/>
  <c r="N28" i="174"/>
  <c r="F28" i="174"/>
  <c r="N27" i="174"/>
  <c r="F27" i="174"/>
  <c r="N26" i="174"/>
  <c r="F26" i="174"/>
  <c r="N25" i="174"/>
  <c r="F25" i="174"/>
  <c r="N24" i="174"/>
  <c r="F24" i="174"/>
  <c r="N23" i="174"/>
  <c r="F23" i="174"/>
  <c r="N22" i="174"/>
  <c r="F22" i="174"/>
  <c r="N21" i="174"/>
  <c r="F21" i="174"/>
  <c r="N20" i="174"/>
  <c r="F20" i="174"/>
  <c r="R15" i="174"/>
  <c r="L15" i="174"/>
  <c r="R14" i="174"/>
  <c r="L14" i="174"/>
  <c r="R13" i="174"/>
  <c r="L13" i="174"/>
  <c r="R12" i="174"/>
  <c r="L12" i="174"/>
  <c r="R11" i="174"/>
  <c r="L11" i="174"/>
  <c r="R10" i="174"/>
  <c r="L10" i="174"/>
  <c r="R9" i="174"/>
  <c r="L9" i="174"/>
  <c r="R8" i="174"/>
  <c r="L8" i="174"/>
  <c r="R7" i="174"/>
  <c r="L7" i="174"/>
  <c r="R6" i="174"/>
  <c r="L6" i="174"/>
  <c r="R5" i="174"/>
  <c r="L5" i="174"/>
  <c r="L57" i="173"/>
  <c r="N41" i="173"/>
  <c r="N38" i="173"/>
  <c r="N37" i="173"/>
  <c r="N36" i="173"/>
  <c r="L58" i="173"/>
  <c r="R56" i="173"/>
  <c r="T56" i="173" s="1"/>
  <c r="F58" i="173"/>
  <c r="F55" i="173"/>
  <c r="R57" i="173"/>
  <c r="T57" i="173" s="1"/>
  <c r="F59" i="173"/>
  <c r="N59" i="173"/>
  <c r="L59" i="173"/>
  <c r="R59" i="173"/>
  <c r="T59" i="173" s="1"/>
  <c r="N58" i="173"/>
  <c r="N57" i="173"/>
  <c r="F57" i="173"/>
  <c r="N56" i="173"/>
  <c r="L56" i="173"/>
  <c r="N55" i="173"/>
  <c r="L55" i="173"/>
  <c r="R55" i="173"/>
  <c r="T55" i="173" s="1"/>
  <c r="N44" i="173"/>
  <c r="F44" i="173"/>
  <c r="N43" i="173"/>
  <c r="F43" i="173"/>
  <c r="N42" i="173"/>
  <c r="F42" i="173"/>
  <c r="F41" i="173"/>
  <c r="N40" i="173"/>
  <c r="F40" i="173"/>
  <c r="N29" i="173"/>
  <c r="R29" i="173"/>
  <c r="T29" i="173" s="1"/>
  <c r="N28" i="173"/>
  <c r="F28" i="173"/>
  <c r="N27" i="173"/>
  <c r="F27" i="173"/>
  <c r="N26" i="173"/>
  <c r="F26" i="173"/>
  <c r="N25" i="173"/>
  <c r="F25" i="173"/>
  <c r="R14" i="173"/>
  <c r="L14" i="173"/>
  <c r="R13" i="173"/>
  <c r="L13" i="173"/>
  <c r="R12" i="173"/>
  <c r="L12" i="173"/>
  <c r="R11" i="173"/>
  <c r="L11" i="173"/>
  <c r="R10" i="173"/>
  <c r="L10" i="173"/>
  <c r="N60" i="173"/>
  <c r="N54" i="173"/>
  <c r="N53" i="173"/>
  <c r="N52" i="173"/>
  <c r="N51" i="173"/>
  <c r="N50" i="173"/>
  <c r="N45" i="173"/>
  <c r="N39" i="173"/>
  <c r="N30" i="173"/>
  <c r="R30" i="173"/>
  <c r="T30" i="173" s="1"/>
  <c r="N24" i="173"/>
  <c r="N23" i="173"/>
  <c r="N22" i="173"/>
  <c r="N21" i="173"/>
  <c r="N20" i="173"/>
  <c r="R15" i="173"/>
  <c r="L15" i="173"/>
  <c r="R9" i="173"/>
  <c r="L9" i="173"/>
  <c r="R8" i="173"/>
  <c r="L8" i="173"/>
  <c r="R7" i="173"/>
  <c r="L7" i="173"/>
  <c r="R6" i="173"/>
  <c r="L6" i="173"/>
  <c r="R5" i="173"/>
  <c r="L5" i="173"/>
  <c r="C23" i="456" l="1"/>
  <c r="C22" i="456" s="1"/>
  <c r="C13" i="456"/>
  <c r="C12" i="456" s="1"/>
  <c r="C25" i="456"/>
  <c r="C24" i="456" s="1"/>
  <c r="C45" i="456"/>
  <c r="C15" i="456"/>
  <c r="C14" i="456" s="1"/>
  <c r="C41" i="456"/>
  <c r="R20" i="174"/>
  <c r="T20" i="174" s="1"/>
  <c r="R22" i="174"/>
  <c r="T22" i="174" s="1"/>
  <c r="R24" i="174"/>
  <c r="T24" i="174" s="1"/>
  <c r="R26" i="174"/>
  <c r="T26" i="174" s="1"/>
  <c r="R28" i="174"/>
  <c r="T28" i="174" s="1"/>
  <c r="R30" i="174"/>
  <c r="T30" i="174" s="1"/>
  <c r="F56" i="173"/>
  <c r="R58" i="173"/>
  <c r="T58" i="173" s="1"/>
  <c r="F30" i="173"/>
  <c r="L30" i="173"/>
  <c r="R36" i="173"/>
  <c r="T36" i="173" s="1"/>
  <c r="R38" i="173"/>
  <c r="T38" i="173" s="1"/>
  <c r="R51" i="173"/>
  <c r="T51" i="173" s="1"/>
  <c r="F29" i="173"/>
  <c r="L29" i="173"/>
  <c r="L40" i="173"/>
  <c r="R40" i="173"/>
  <c r="T40" i="173" s="1"/>
  <c r="L41" i="173"/>
  <c r="R41" i="173"/>
  <c r="T41" i="173" s="1"/>
  <c r="L42" i="173"/>
  <c r="R42" i="173"/>
  <c r="T42" i="173" s="1"/>
  <c r="L43" i="173"/>
  <c r="R43" i="173"/>
  <c r="T43" i="173" s="1"/>
  <c r="L44" i="173"/>
  <c r="R44" i="173"/>
  <c r="T44" i="173" s="1"/>
  <c r="L25" i="173"/>
  <c r="R21" i="173"/>
  <c r="T21" i="173" s="1"/>
  <c r="R50" i="173"/>
  <c r="T50" i="173" s="1"/>
  <c r="F51" i="173"/>
  <c r="L51" i="173"/>
  <c r="R53" i="173"/>
  <c r="T53" i="173" s="1"/>
  <c r="R60" i="173"/>
  <c r="T60" i="173" s="1"/>
  <c r="R25" i="173"/>
  <c r="T25" i="173" s="1"/>
  <c r="L26" i="173"/>
  <c r="R26" i="173"/>
  <c r="T26" i="173" s="1"/>
  <c r="L27" i="173"/>
  <c r="R27" i="173"/>
  <c r="T27" i="173" s="1"/>
  <c r="L28" i="173"/>
  <c r="R28" i="173"/>
  <c r="T28" i="173" s="1"/>
  <c r="R20" i="173"/>
  <c r="T20" i="173" s="1"/>
  <c r="F21" i="173"/>
  <c r="L21" i="173"/>
  <c r="R23" i="173"/>
  <c r="T23" i="173" s="1"/>
  <c r="R37" i="173"/>
  <c r="T37" i="173" s="1"/>
  <c r="F38" i="173"/>
  <c r="L38" i="173"/>
  <c r="R45" i="173"/>
  <c r="T45" i="173" s="1"/>
  <c r="R54" i="173"/>
  <c r="T54" i="173" s="1"/>
  <c r="F60" i="173"/>
  <c r="L60" i="173"/>
  <c r="R22" i="173"/>
  <c r="T22" i="173" s="1"/>
  <c r="F23" i="173"/>
  <c r="L23" i="173"/>
  <c r="F36" i="173"/>
  <c r="L36" i="173"/>
  <c r="R39" i="173"/>
  <c r="T39" i="173" s="1"/>
  <c r="F45" i="173"/>
  <c r="L45" i="173"/>
  <c r="R52" i="173"/>
  <c r="T52" i="173" s="1"/>
  <c r="F53" i="173"/>
  <c r="L53" i="173"/>
  <c r="R24" i="173"/>
  <c r="T24" i="173" s="1"/>
  <c r="F20" i="173"/>
  <c r="L20" i="173"/>
  <c r="F22" i="173"/>
  <c r="L22" i="173"/>
  <c r="F24" i="173"/>
  <c r="L24" i="173"/>
  <c r="F35" i="173"/>
  <c r="F37" i="173"/>
  <c r="L37" i="173"/>
  <c r="F39" i="173"/>
  <c r="L39" i="173"/>
  <c r="F50" i="173"/>
  <c r="L50" i="173"/>
  <c r="F52" i="173"/>
  <c r="L52" i="173"/>
  <c r="F54" i="173"/>
  <c r="L54" i="173"/>
  <c r="N30" i="171"/>
  <c r="N29" i="171"/>
  <c r="N28" i="171"/>
  <c r="N27" i="171"/>
  <c r="N26" i="171"/>
  <c r="N25" i="171"/>
  <c r="N20" i="171"/>
  <c r="N19" i="171"/>
  <c r="N18" i="171"/>
  <c r="N17" i="171"/>
  <c r="N16" i="171"/>
  <c r="N15" i="171"/>
  <c r="N40" i="171"/>
  <c r="N39" i="171"/>
  <c r="N38" i="171"/>
  <c r="N37" i="171"/>
  <c r="N36" i="171"/>
  <c r="N35" i="171"/>
  <c r="F40" i="171"/>
  <c r="F38" i="171"/>
  <c r="F36" i="171"/>
  <c r="F35" i="171"/>
  <c r="R25" i="171"/>
  <c r="T25" i="171" s="1"/>
  <c r="R20" i="171"/>
  <c r="T20" i="171" s="1"/>
  <c r="R18" i="171"/>
  <c r="T18" i="171" s="1"/>
  <c r="R16" i="171"/>
  <c r="T16" i="171" s="1"/>
  <c r="R40" i="171"/>
  <c r="T40" i="171" s="1"/>
  <c r="R39" i="171"/>
  <c r="T39" i="171" s="1"/>
  <c r="R38" i="171"/>
  <c r="T38" i="171" s="1"/>
  <c r="R37" i="171"/>
  <c r="T37" i="171" s="1"/>
  <c r="R36" i="171"/>
  <c r="T36" i="171" s="1"/>
  <c r="R35" i="171"/>
  <c r="T35" i="171" s="1"/>
  <c r="R30" i="171"/>
  <c r="T30" i="171" s="1"/>
  <c r="R29" i="171"/>
  <c r="T29" i="171" s="1"/>
  <c r="R28" i="171"/>
  <c r="T28" i="171" s="1"/>
  <c r="R27" i="171"/>
  <c r="T27" i="171" s="1"/>
  <c r="R26" i="171"/>
  <c r="T26" i="171" s="1"/>
  <c r="R19" i="171"/>
  <c r="T19" i="171" s="1"/>
  <c r="R17" i="171"/>
  <c r="T17" i="171" s="1"/>
  <c r="R15" i="171"/>
  <c r="T15" i="171" s="1"/>
  <c r="R10" i="171"/>
  <c r="R9" i="171"/>
  <c r="R8" i="171"/>
  <c r="R7" i="171"/>
  <c r="R6" i="171"/>
  <c r="R5" i="171"/>
  <c r="F39" i="171"/>
  <c r="F37" i="171"/>
  <c r="F30" i="171"/>
  <c r="F29" i="171"/>
  <c r="F28" i="171"/>
  <c r="F27" i="171"/>
  <c r="F26" i="171"/>
  <c r="F19" i="171"/>
  <c r="F17" i="171"/>
  <c r="F15" i="171"/>
  <c r="C29" i="1"/>
  <c r="E29" i="1"/>
  <c r="C30" i="1"/>
  <c r="E30" i="1"/>
  <c r="E75" i="1"/>
  <c r="C75" i="1"/>
  <c r="E76" i="1"/>
  <c r="C76" i="1"/>
  <c r="E73" i="1"/>
  <c r="C73" i="1"/>
  <c r="E87" i="1"/>
  <c r="C87" i="1"/>
  <c r="C86" i="1"/>
  <c r="E86" i="1"/>
  <c r="E85" i="1"/>
  <c r="C85" i="1"/>
  <c r="E84" i="1"/>
  <c r="C84" i="1"/>
  <c r="E83" i="1"/>
  <c r="C83" i="1"/>
  <c r="E74" i="1"/>
  <c r="C74" i="1"/>
  <c r="E82" i="1"/>
  <c r="C82" i="1"/>
  <c r="E67" i="1"/>
  <c r="C67" i="1"/>
  <c r="E66" i="1"/>
  <c r="C66" i="1"/>
  <c r="E65" i="1"/>
  <c r="C65" i="1"/>
  <c r="E64" i="1"/>
  <c r="C64" i="1"/>
  <c r="E63" i="1"/>
  <c r="C63" i="1"/>
  <c r="E58" i="1"/>
  <c r="C58" i="1"/>
  <c r="B7" i="163"/>
  <c r="E57" i="1"/>
  <c r="C57" i="1"/>
  <c r="E54" i="1"/>
  <c r="C54" i="1"/>
  <c r="E44" i="1"/>
  <c r="C44" i="1"/>
  <c r="E41" i="1"/>
  <c r="C41" i="1"/>
  <c r="E38" i="1"/>
  <c r="C38" i="1"/>
  <c r="E35" i="1"/>
  <c r="C35" i="1"/>
  <c r="E34" i="1"/>
  <c r="C34" i="1"/>
  <c r="E33" i="1"/>
  <c r="C33" i="1"/>
  <c r="E26" i="1"/>
  <c r="C26" i="1"/>
  <c r="E23" i="1"/>
  <c r="C23" i="1"/>
  <c r="E22" i="1"/>
  <c r="C22" i="1"/>
  <c r="E21" i="1"/>
  <c r="C21" i="1"/>
  <c r="E20" i="1"/>
  <c r="C20" i="1"/>
  <c r="E17" i="1"/>
  <c r="C17" i="1"/>
  <c r="E124" i="1"/>
  <c r="C124" i="1"/>
  <c r="E123" i="1"/>
  <c r="C123" i="1"/>
  <c r="E122" i="1"/>
  <c r="C122" i="1"/>
  <c r="E120" i="1"/>
  <c r="C120" i="1"/>
  <c r="E119" i="1"/>
  <c r="C119" i="1"/>
  <c r="E118" i="1"/>
  <c r="C118" i="1"/>
  <c r="E117" i="1"/>
  <c r="C117" i="1"/>
  <c r="E116" i="1"/>
  <c r="C116" i="1"/>
  <c r="E115" i="1"/>
  <c r="C115" i="1"/>
  <c r="E112" i="1"/>
  <c r="C112" i="1"/>
  <c r="E111" i="1"/>
  <c r="C111" i="1"/>
  <c r="E110" i="1"/>
  <c r="C110" i="1"/>
  <c r="E108" i="1"/>
  <c r="C108" i="1"/>
  <c r="E107" i="1"/>
  <c r="C107" i="1"/>
  <c r="E106" i="1"/>
  <c r="C106" i="1"/>
  <c r="E105" i="1"/>
  <c r="C105" i="1"/>
  <c r="E104" i="1"/>
  <c r="C104" i="1"/>
  <c r="E103" i="1"/>
  <c r="C103" i="1"/>
  <c r="E100" i="1"/>
  <c r="C100" i="1"/>
  <c r="E99" i="1"/>
  <c r="C99" i="1"/>
  <c r="E98" i="1"/>
  <c r="C98" i="1"/>
  <c r="E96" i="1"/>
  <c r="C96" i="1"/>
  <c r="E95" i="1"/>
  <c r="C95" i="1"/>
  <c r="E94" i="1"/>
  <c r="C94" i="1"/>
  <c r="E93" i="1"/>
  <c r="C93" i="1"/>
  <c r="E92" i="1"/>
  <c r="C92" i="1"/>
  <c r="E91" i="1"/>
  <c r="C91" i="1"/>
  <c r="F16" i="171" l="1"/>
  <c r="F18" i="171"/>
  <c r="F20" i="171"/>
  <c r="F25" i="171"/>
  <c r="F17" i="139" l="1"/>
  <c r="F15" i="136"/>
  <c r="F17" i="135"/>
  <c r="F16" i="139"/>
  <c r="F15" i="139"/>
  <c r="F14" i="139"/>
  <c r="F13" i="139"/>
  <c r="F12" i="139"/>
  <c r="F11" i="139"/>
  <c r="F10" i="139"/>
  <c r="F9" i="139"/>
  <c r="F8" i="139"/>
  <c r="B7" i="139"/>
  <c r="F14" i="138"/>
  <c r="F13" i="138"/>
  <c r="F12" i="138"/>
  <c r="F11" i="138"/>
  <c r="F10" i="138"/>
  <c r="F9" i="138"/>
  <c r="F8" i="138"/>
  <c r="B7" i="138"/>
  <c r="F17" i="137"/>
  <c r="F16" i="137"/>
  <c r="F15" i="137"/>
  <c r="F14" i="137"/>
  <c r="F13" i="137"/>
  <c r="F12" i="137"/>
  <c r="F11" i="137"/>
  <c r="F10" i="137"/>
  <c r="F9" i="137"/>
  <c r="F8" i="137"/>
  <c r="B7" i="137"/>
  <c r="F14" i="136"/>
  <c r="F13" i="136"/>
  <c r="F12" i="136"/>
  <c r="F11" i="136"/>
  <c r="F10" i="136"/>
  <c r="F9" i="136"/>
  <c r="F8" i="136"/>
  <c r="B7" i="136"/>
  <c r="F16" i="135"/>
  <c r="F15" i="135"/>
  <c r="F14" i="135"/>
  <c r="F13" i="135"/>
  <c r="F12" i="135"/>
  <c r="F11" i="135"/>
  <c r="F10" i="135"/>
  <c r="F9" i="135"/>
  <c r="F8" i="135"/>
  <c r="B7" i="135"/>
  <c r="F14" i="134"/>
  <c r="F13" i="134"/>
  <c r="F12" i="134"/>
  <c r="F11" i="134"/>
  <c r="F10" i="134"/>
  <c r="F9" i="134"/>
  <c r="F8" i="134"/>
  <c r="B7" i="134"/>
  <c r="F9" i="132"/>
  <c r="F9" i="131"/>
  <c r="K9" i="131" s="1"/>
  <c r="F17" i="114"/>
  <c r="F9" i="130"/>
  <c r="K9" i="130" s="1"/>
  <c r="F16" i="116"/>
  <c r="F15" i="116"/>
  <c r="F14" i="116"/>
  <c r="F13" i="116"/>
  <c r="F12" i="116"/>
  <c r="F11" i="116"/>
  <c r="F10" i="116"/>
  <c r="F9" i="116"/>
  <c r="F8" i="116"/>
  <c r="B7" i="116"/>
  <c r="F14" i="115"/>
  <c r="F13" i="115"/>
  <c r="F12" i="115"/>
  <c r="F11" i="115"/>
  <c r="F10" i="115"/>
  <c r="F9" i="115"/>
  <c r="F8" i="115"/>
  <c r="B7" i="115"/>
  <c r="F16" i="114"/>
  <c r="F15" i="114"/>
  <c r="F14" i="114"/>
  <c r="F13" i="114"/>
  <c r="F12" i="114"/>
  <c r="F11" i="114"/>
  <c r="F10" i="114"/>
  <c r="F9" i="114"/>
  <c r="F8" i="114"/>
  <c r="B7" i="114"/>
  <c r="F14" i="113"/>
  <c r="F13" i="113"/>
  <c r="F12" i="113"/>
  <c r="F11" i="113"/>
  <c r="F10" i="113"/>
  <c r="F9" i="113"/>
  <c r="F8" i="113"/>
  <c r="B7" i="113"/>
  <c r="F16" i="112"/>
  <c r="F15" i="112"/>
  <c r="F14" i="112"/>
  <c r="F13" i="112"/>
  <c r="F12" i="112"/>
  <c r="F11" i="112"/>
  <c r="F10" i="112"/>
  <c r="F9" i="112"/>
  <c r="F8" i="112"/>
  <c r="B7" i="112"/>
  <c r="F14" i="111"/>
  <c r="F13" i="111"/>
  <c r="F12" i="111"/>
  <c r="F11" i="111"/>
  <c r="F10" i="111"/>
  <c r="F9" i="111"/>
  <c r="F8" i="111"/>
  <c r="B7" i="111"/>
  <c r="L9" i="132" l="1"/>
  <c r="K9" i="132"/>
  <c r="L9" i="130"/>
  <c r="F15" i="113"/>
  <c r="F15" i="111"/>
  <c r="F17" i="116"/>
  <c r="F15" i="115"/>
  <c r="F17" i="112"/>
  <c r="L9" i="131"/>
  <c r="F15" i="138"/>
  <c r="F9" i="155"/>
  <c r="F9" i="154"/>
  <c r="F9" i="153"/>
  <c r="F15" i="134"/>
  <c r="L9" i="155" l="1"/>
  <c r="K9" i="155"/>
  <c r="L9" i="153"/>
  <c r="K9" i="153"/>
  <c r="L9" i="154"/>
  <c r="K9" i="154"/>
  <c r="F8" i="11" l="1"/>
  <c r="F9" i="11"/>
  <c r="F10" i="11"/>
  <c r="F11" i="11"/>
  <c r="F12" i="11"/>
  <c r="F13" i="11"/>
  <c r="F14" i="11"/>
  <c r="F8" i="21" l="1"/>
  <c r="F18" i="18"/>
  <c r="F18" i="15"/>
  <c r="F7" i="13" l="1"/>
  <c r="F8" i="10" l="1"/>
  <c r="F31" i="10" l="1"/>
  <c r="F29" i="10"/>
  <c r="F28" i="10"/>
  <c r="F27" i="10"/>
  <c r="F26" i="10"/>
  <c r="F25" i="10"/>
  <c r="F24" i="10"/>
  <c r="F23" i="10"/>
  <c r="F22" i="10"/>
  <c r="F21" i="10"/>
  <c r="F20" i="10"/>
  <c r="F19" i="10"/>
  <c r="F18" i="10"/>
  <c r="F16" i="10"/>
  <c r="F15" i="10"/>
  <c r="F14" i="10"/>
  <c r="F13" i="10"/>
  <c r="F12" i="10"/>
  <c r="F11" i="10"/>
  <c r="F10" i="10"/>
  <c r="F9" i="10"/>
  <c r="F33" i="11"/>
  <c r="F32" i="11"/>
  <c r="F31" i="11"/>
  <c r="F30" i="11"/>
  <c r="F29" i="11"/>
  <c r="F28" i="11"/>
  <c r="F27" i="11"/>
  <c r="F26" i="11"/>
  <c r="F24" i="11"/>
  <c r="F23" i="11"/>
  <c r="F22" i="11"/>
  <c r="F21" i="11"/>
  <c r="F20" i="11"/>
  <c r="F19" i="11"/>
  <c r="F18" i="11"/>
  <c r="F17" i="11"/>
  <c r="F15" i="11"/>
  <c r="F31" i="15"/>
  <c r="F29" i="15"/>
  <c r="F28" i="15"/>
  <c r="F27" i="15"/>
  <c r="F26" i="15"/>
  <c r="F25" i="15"/>
  <c r="F24" i="15"/>
  <c r="F23" i="15"/>
  <c r="F22" i="15"/>
  <c r="F21" i="15"/>
  <c r="F20" i="15"/>
  <c r="F19" i="15"/>
  <c r="F16" i="15"/>
  <c r="F15" i="15"/>
  <c r="F14" i="15"/>
  <c r="F13" i="15"/>
  <c r="F12" i="15"/>
  <c r="F11" i="15"/>
  <c r="F10" i="15"/>
  <c r="F9" i="15"/>
  <c r="F8" i="15"/>
  <c r="F33" i="16"/>
  <c r="F32" i="16"/>
  <c r="F31" i="16"/>
  <c r="F30" i="16"/>
  <c r="F29" i="16"/>
  <c r="F28" i="16"/>
  <c r="F27" i="16"/>
  <c r="F26" i="16"/>
  <c r="F15" i="16"/>
  <c r="F14" i="16"/>
  <c r="F13" i="16"/>
  <c r="F12" i="16"/>
  <c r="F11" i="16"/>
  <c r="F10" i="16"/>
  <c r="F9" i="16"/>
  <c r="F8" i="16"/>
  <c r="F39" i="17"/>
  <c r="F38" i="17"/>
  <c r="F37" i="17"/>
  <c r="F36" i="17"/>
  <c r="F35" i="17"/>
  <c r="F34" i="17"/>
  <c r="F33" i="17"/>
  <c r="F32" i="17"/>
  <c r="F31" i="17"/>
  <c r="F30" i="17"/>
  <c r="F28" i="17"/>
  <c r="F27" i="17"/>
  <c r="F26" i="17"/>
  <c r="F25" i="17"/>
  <c r="F24" i="17"/>
  <c r="F23" i="17"/>
  <c r="F22" i="17"/>
  <c r="F21" i="17"/>
  <c r="F20" i="17"/>
  <c r="F19" i="17"/>
  <c r="F17" i="17"/>
  <c r="F16" i="17"/>
  <c r="F15" i="17"/>
  <c r="F14" i="17"/>
  <c r="F13" i="17"/>
  <c r="F12" i="17"/>
  <c r="F11" i="17"/>
  <c r="F10" i="17"/>
  <c r="F9" i="17"/>
  <c r="F8" i="17"/>
  <c r="F31" i="18"/>
  <c r="F29" i="18"/>
  <c r="F28" i="18"/>
  <c r="F27" i="18"/>
  <c r="F26" i="18"/>
  <c r="F25" i="18"/>
  <c r="F24" i="18"/>
  <c r="F23" i="18"/>
  <c r="F22" i="18"/>
  <c r="F21" i="18"/>
  <c r="F20" i="18"/>
  <c r="F19" i="18"/>
  <c r="F16" i="18"/>
  <c r="F15" i="18"/>
  <c r="F14" i="18"/>
  <c r="F13" i="18"/>
  <c r="F12" i="18"/>
  <c r="F11" i="18"/>
  <c r="F10" i="18"/>
  <c r="F9" i="18"/>
  <c r="F8" i="18"/>
  <c r="F33" i="19"/>
  <c r="F32" i="19"/>
  <c r="F31" i="19"/>
  <c r="F30" i="19"/>
  <c r="F29" i="19"/>
  <c r="F28" i="19"/>
  <c r="F27" i="19"/>
  <c r="F26" i="19"/>
  <c r="F24" i="19"/>
  <c r="F23" i="19"/>
  <c r="F22" i="19"/>
  <c r="F21" i="19"/>
  <c r="F20" i="19"/>
  <c r="F19" i="19"/>
  <c r="F18" i="19"/>
  <c r="F17" i="19"/>
  <c r="F15" i="19"/>
  <c r="F14" i="19"/>
  <c r="F13" i="19"/>
  <c r="F12" i="19"/>
  <c r="F11" i="19"/>
  <c r="F10" i="19"/>
  <c r="F9" i="19"/>
  <c r="F8" i="19"/>
  <c r="F39" i="20"/>
  <c r="F38" i="20"/>
  <c r="F37" i="20"/>
  <c r="F36" i="20"/>
  <c r="F35" i="20"/>
  <c r="F34" i="20"/>
  <c r="F33" i="20"/>
  <c r="F32" i="20"/>
  <c r="F31" i="20"/>
  <c r="F30" i="20"/>
  <c r="F28" i="20"/>
  <c r="F27" i="20"/>
  <c r="F26" i="20"/>
  <c r="F25" i="20"/>
  <c r="F24" i="20"/>
  <c r="F23" i="20"/>
  <c r="F22" i="20"/>
  <c r="F21" i="20"/>
  <c r="F20" i="20"/>
  <c r="F19" i="20"/>
  <c r="F17" i="20"/>
  <c r="F16" i="20"/>
  <c r="F15" i="20"/>
  <c r="F14" i="20"/>
  <c r="F13" i="20"/>
  <c r="F12" i="20"/>
  <c r="F11" i="20"/>
  <c r="F10" i="20"/>
  <c r="F9" i="20"/>
  <c r="F8" i="20"/>
  <c r="F31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6" i="21"/>
  <c r="F15" i="21"/>
  <c r="F14" i="21"/>
  <c r="F13" i="21"/>
  <c r="F12" i="21"/>
  <c r="F11" i="21"/>
  <c r="F10" i="21"/>
  <c r="F9" i="21"/>
  <c r="F31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6" i="22"/>
  <c r="F15" i="22"/>
  <c r="F14" i="22"/>
  <c r="F13" i="22"/>
  <c r="F12" i="22"/>
  <c r="F11" i="22"/>
  <c r="F10" i="22"/>
  <c r="F9" i="22"/>
  <c r="F8" i="22"/>
  <c r="B7" i="48"/>
  <c r="B7" i="47"/>
  <c r="B7" i="46"/>
  <c r="B7" i="45"/>
  <c r="B7" i="44"/>
  <c r="B7" i="43"/>
  <c r="F13" i="30" l="1"/>
  <c r="F12" i="30"/>
  <c r="F11" i="30"/>
  <c r="F10" i="30"/>
  <c r="F9" i="30"/>
  <c r="F8" i="30"/>
  <c r="F13" i="28"/>
  <c r="F12" i="28"/>
  <c r="F11" i="28"/>
  <c r="F10" i="28"/>
  <c r="F9" i="28"/>
  <c r="F8" i="28"/>
  <c r="F13" i="29"/>
  <c r="F12" i="29"/>
  <c r="F11" i="29"/>
  <c r="F10" i="29"/>
  <c r="F9" i="29"/>
  <c r="F8" i="29"/>
  <c r="F18" i="31"/>
  <c r="F17" i="31"/>
  <c r="F16" i="31"/>
  <c r="F15" i="31"/>
  <c r="F14" i="31"/>
  <c r="F13" i="31"/>
  <c r="F12" i="31"/>
  <c r="F11" i="31"/>
  <c r="F10" i="31"/>
  <c r="F9" i="31"/>
  <c r="F8" i="31"/>
  <c r="F18" i="34"/>
  <c r="F17" i="34"/>
  <c r="F16" i="34"/>
  <c r="F15" i="34"/>
  <c r="F14" i="34"/>
  <c r="F13" i="34"/>
  <c r="F12" i="34"/>
  <c r="F11" i="34"/>
  <c r="F10" i="34"/>
  <c r="F9" i="34"/>
  <c r="F8" i="34"/>
  <c r="F18" i="35"/>
  <c r="F17" i="35"/>
  <c r="F16" i="35"/>
  <c r="F15" i="35"/>
  <c r="F14" i="35"/>
  <c r="F13" i="35"/>
  <c r="F12" i="35"/>
  <c r="F11" i="35"/>
  <c r="F10" i="35"/>
  <c r="F9" i="35"/>
  <c r="F8" i="35"/>
  <c r="F18" i="41"/>
  <c r="F18" i="39"/>
  <c r="F18" i="36"/>
  <c r="F17" i="36"/>
  <c r="F16" i="36"/>
  <c r="F15" i="36"/>
  <c r="F14" i="36"/>
  <c r="F13" i="36"/>
  <c r="F12" i="36"/>
  <c r="F11" i="36"/>
  <c r="F10" i="36"/>
  <c r="F9" i="36"/>
  <c r="F8" i="36"/>
  <c r="F17" i="39"/>
  <c r="F16" i="39"/>
  <c r="F15" i="39"/>
  <c r="F14" i="39"/>
  <c r="F13" i="39"/>
  <c r="F12" i="39"/>
  <c r="F11" i="39"/>
  <c r="F10" i="39"/>
  <c r="F9" i="39"/>
  <c r="F8" i="39"/>
  <c r="F17" i="41"/>
  <c r="F16" i="41"/>
  <c r="F15" i="41"/>
  <c r="F14" i="41"/>
  <c r="F13" i="41"/>
  <c r="F12" i="41"/>
  <c r="F11" i="41"/>
  <c r="F10" i="41"/>
  <c r="F9" i="41"/>
  <c r="F15" i="43" l="1"/>
  <c r="F14" i="43"/>
  <c r="F13" i="43"/>
  <c r="F12" i="43"/>
  <c r="F11" i="43"/>
  <c r="F10" i="43"/>
  <c r="F9" i="43"/>
  <c r="F8" i="43"/>
  <c r="F17" i="44"/>
  <c r="F16" i="44"/>
  <c r="F15" i="44"/>
  <c r="F14" i="44"/>
  <c r="F13" i="44"/>
  <c r="F12" i="44"/>
  <c r="F11" i="44"/>
  <c r="F10" i="44"/>
  <c r="F9" i="44"/>
  <c r="F8" i="44"/>
  <c r="F15" i="45"/>
  <c r="F14" i="45"/>
  <c r="F13" i="45"/>
  <c r="F12" i="45"/>
  <c r="F11" i="45"/>
  <c r="F10" i="45"/>
  <c r="F9" i="45"/>
  <c r="F8" i="45"/>
  <c r="F17" i="46"/>
  <c r="F16" i="46"/>
  <c r="F15" i="46"/>
  <c r="F14" i="46"/>
  <c r="F13" i="46"/>
  <c r="F12" i="46"/>
  <c r="F11" i="46"/>
  <c r="F10" i="46"/>
  <c r="F9" i="46"/>
  <c r="F8" i="46"/>
  <c r="F16" i="48"/>
  <c r="F15" i="48"/>
  <c r="F14" i="48"/>
  <c r="F13" i="48"/>
  <c r="F12" i="48"/>
  <c r="F11" i="48"/>
  <c r="F10" i="48"/>
  <c r="F9" i="48"/>
  <c r="F8" i="48"/>
  <c r="F15" i="47"/>
  <c r="F14" i="47"/>
  <c r="F13" i="47"/>
  <c r="F12" i="47"/>
  <c r="F11" i="47"/>
  <c r="F10" i="47"/>
  <c r="F9" i="47"/>
  <c r="F8" i="47"/>
  <c r="N35" i="173"/>
  <c r="L35" i="173"/>
  <c r="F8" i="41"/>
  <c r="R35" i="173"/>
  <c r="T35" i="173" s="1"/>
</calcChain>
</file>

<file path=xl/sharedStrings.xml><?xml version="1.0" encoding="utf-8"?>
<sst xmlns="http://schemas.openxmlformats.org/spreadsheetml/2006/main" count="6953" uniqueCount="780">
  <si>
    <t>Woodland Type</t>
  </si>
  <si>
    <t>Area (ha)</t>
  </si>
  <si>
    <t>%</t>
  </si>
  <si>
    <t>Woodland</t>
  </si>
  <si>
    <t>Assumed woodland</t>
  </si>
  <si>
    <t>Low density</t>
  </si>
  <si>
    <t>Total mapped woodland</t>
  </si>
  <si>
    <t>Table 1</t>
  </si>
  <si>
    <t>Woodland area by woodland type</t>
  </si>
  <si>
    <t>Ownership</t>
  </si>
  <si>
    <t>% Woodland</t>
  </si>
  <si>
    <t>Forestry Commission</t>
  </si>
  <si>
    <t>Other ownership</t>
  </si>
  <si>
    <t>Total area of woodland</t>
  </si>
  <si>
    <t>Table 2</t>
  </si>
  <si>
    <t>Woodland area by ownership</t>
  </si>
  <si>
    <t>Forest type</t>
  </si>
  <si>
    <t>Total area 
(ha)</t>
  </si>
  <si>
    <t>% of total area</t>
  </si>
  <si>
    <t>Broadleaved</t>
  </si>
  <si>
    <t>Conifer</t>
  </si>
  <si>
    <t>Felled</t>
  </si>
  <si>
    <t>Ground prep</t>
  </si>
  <si>
    <t>Mixed mainly broadleaved</t>
  </si>
  <si>
    <t>Mixed mainly conifer</t>
  </si>
  <si>
    <t>Young trees</t>
  </si>
  <si>
    <t>Coppice</t>
  </si>
  <si>
    <t>Coppice with standards</t>
  </si>
  <si>
    <t>Shrub</t>
  </si>
  <si>
    <t>Cloud/shadow/uncertain</t>
  </si>
  <si>
    <t>TOTALS</t>
  </si>
  <si>
    <t>Table 3</t>
  </si>
  <si>
    <t>Woodland area by interpreted forest type</t>
  </si>
  <si>
    <t>Woodland area statistics</t>
  </si>
  <si>
    <t>Woodland size</t>
  </si>
  <si>
    <t>2 ha and over</t>
  </si>
  <si>
    <t>Totals</t>
  </si>
  <si>
    <t>Table 4</t>
  </si>
  <si>
    <t>Woodland area by interpreted forest type and woodland size</t>
  </si>
  <si>
    <t>Table 5</t>
  </si>
  <si>
    <t>Woodland area by interpreted forest type and ownership</t>
  </si>
  <si>
    <t>Table 6</t>
  </si>
  <si>
    <t xml:space="preserve">Other </t>
  </si>
  <si>
    <t>Low Density</t>
  </si>
  <si>
    <t>% of 
total area</t>
  </si>
  <si>
    <t>Size class (ha)</t>
  </si>
  <si>
    <t>Total area (ha)</t>
  </si>
  <si>
    <t>Number of woods</t>
  </si>
  <si>
    <t>Mean wood area (ha)</t>
  </si>
  <si>
    <t>&lt;2</t>
  </si>
  <si>
    <t>500 and &gt;</t>
  </si>
  <si>
    <t>All woods</t>
  </si>
  <si>
    <t>Table 7</t>
  </si>
  <si>
    <t>Woodland area by size class distribution</t>
  </si>
  <si>
    <t>Table 8</t>
  </si>
  <si>
    <t>Open areas in woodland by land use type</t>
  </si>
  <si>
    <t>Interpreted open area</t>
  </si>
  <si>
    <t>Agricultural</t>
  </si>
  <si>
    <t>Bare area</t>
  </si>
  <si>
    <t>Grass</t>
  </si>
  <si>
    <t>Power line</t>
  </si>
  <si>
    <t>Quarry</t>
  </si>
  <si>
    <t>River</t>
  </si>
  <si>
    <t>Road</t>
  </si>
  <si>
    <t>Urban</t>
  </si>
  <si>
    <t>Other vegetation</t>
  </si>
  <si>
    <t>Open water</t>
  </si>
  <si>
    <t>Wind farm</t>
  </si>
  <si>
    <t>Net area under canopy</t>
  </si>
  <si>
    <t>Table 9</t>
  </si>
  <si>
    <t>Table 10</t>
  </si>
  <si>
    <t>Table 11</t>
  </si>
  <si>
    <t>Table 12</t>
  </si>
  <si>
    <t>Table 13</t>
  </si>
  <si>
    <t>Stocked area by age class</t>
  </si>
  <si>
    <t>Stocked area by mean stand dbh class</t>
  </si>
  <si>
    <t>Clearfelled area</t>
  </si>
  <si>
    <t>Principal species</t>
  </si>
  <si>
    <t>FC</t>
  </si>
  <si>
    <t>Private sector</t>
  </si>
  <si>
    <t>Total</t>
  </si>
  <si>
    <t>area
(000 ha)</t>
  </si>
  <si>
    <t>SE%</t>
  </si>
  <si>
    <t>Conifers</t>
  </si>
  <si>
    <t>Sitka spruce</t>
  </si>
  <si>
    <t>Scots pine</t>
  </si>
  <si>
    <t>Corsican pine</t>
  </si>
  <si>
    <t>Norway spruce</t>
  </si>
  <si>
    <t>Larches</t>
  </si>
  <si>
    <t>Douglas fir</t>
  </si>
  <si>
    <t>Lodgepole pine</t>
  </si>
  <si>
    <t>Other conifers</t>
  </si>
  <si>
    <t>All conifers</t>
  </si>
  <si>
    <t>Broadleaves</t>
  </si>
  <si>
    <t>Oak</t>
  </si>
  <si>
    <t>Beech</t>
  </si>
  <si>
    <t>Sycamore</t>
  </si>
  <si>
    <t>Ash</t>
  </si>
  <si>
    <t>Birch</t>
  </si>
  <si>
    <t>Sweet chestnut</t>
  </si>
  <si>
    <t>Hazel</t>
  </si>
  <si>
    <t>Hawthorn</t>
  </si>
  <si>
    <t>Alder</t>
  </si>
  <si>
    <t>Willow</t>
  </si>
  <si>
    <t>Other broadleaves</t>
  </si>
  <si>
    <t>All broadleaves</t>
  </si>
  <si>
    <t>All species</t>
  </si>
  <si>
    <t>Figure 1</t>
  </si>
  <si>
    <t>Figure 2</t>
  </si>
  <si>
    <t>Figure 3</t>
  </si>
  <si>
    <t>Figure 4</t>
  </si>
  <si>
    <t>Figure 5</t>
  </si>
  <si>
    <t>Figure 6</t>
  </si>
  <si>
    <t>Figure 8</t>
  </si>
  <si>
    <t>Figure 9</t>
  </si>
  <si>
    <t>Figure 10</t>
  </si>
  <si>
    <t>Figure 11</t>
  </si>
  <si>
    <t>Figure 12</t>
  </si>
  <si>
    <t>Figure 13</t>
  </si>
  <si>
    <t>0–10 years</t>
  </si>
  <si>
    <t>11–20 years</t>
  </si>
  <si>
    <t>21–40 years</t>
  </si>
  <si>
    <t>41–60 years</t>
  </si>
  <si>
    <t>61–80 years</t>
  </si>
  <si>
    <t>81–100 years</t>
  </si>
  <si>
    <t>100+ years</t>
  </si>
  <si>
    <t xml:space="preserve">Mean stand DBH </t>
  </si>
  <si>
    <t>0–7 cm</t>
  </si>
  <si>
    <t>7–10 cm</t>
  </si>
  <si>
    <t>10–15 cm</t>
  </si>
  <si>
    <t>15–20 cm</t>
  </si>
  <si>
    <t>20–30 cm</t>
  </si>
  <si>
    <t>30–40 cm</t>
  </si>
  <si>
    <t>40–60 cm</t>
  </si>
  <si>
    <t>60–80 cm</t>
  </si>
  <si>
    <t>80+ cm</t>
  </si>
  <si>
    <t>Standing volume</t>
  </si>
  <si>
    <t>Table 14</t>
  </si>
  <si>
    <t>Table 15</t>
  </si>
  <si>
    <t>Table 16</t>
  </si>
  <si>
    <t>Figure 14</t>
  </si>
  <si>
    <t>Figure 15</t>
  </si>
  <si>
    <t>Figure 16</t>
  </si>
  <si>
    <t>Standing volume by age class</t>
  </si>
  <si>
    <t>Standing volume by mean stand dbh class</t>
  </si>
  <si>
    <t>Table 17</t>
  </si>
  <si>
    <t>Table 18</t>
  </si>
  <si>
    <t>Table 19</t>
  </si>
  <si>
    <t>Figure 17</t>
  </si>
  <si>
    <t>Figure 18</t>
  </si>
  <si>
    <t>Figure 19</t>
  </si>
  <si>
    <t>Table 20</t>
  </si>
  <si>
    <t>Figure 20</t>
  </si>
  <si>
    <t>biomass
(000 odt)</t>
  </si>
  <si>
    <t>Table 21</t>
  </si>
  <si>
    <t>Figure 21</t>
  </si>
  <si>
    <t>carbon 
(000 t)</t>
  </si>
  <si>
    <t>carbon
(000 t)</t>
  </si>
  <si>
    <t>Existing woodland management information and economic viability data (PS only)</t>
  </si>
  <si>
    <t>Table 22</t>
  </si>
  <si>
    <t>Number of squares surveyed</t>
  </si>
  <si>
    <t>Number of Private sector squares surveyed</t>
  </si>
  <si>
    <t>Number of Private sector squares containing coniferous species</t>
  </si>
  <si>
    <t>Number of Private sector squares containing broadleaved species</t>
  </si>
  <si>
    <t>Figure 22</t>
  </si>
  <si>
    <t>Table 23</t>
  </si>
  <si>
    <t>Figure 23</t>
  </si>
  <si>
    <t>Evidence of thinning</t>
  </si>
  <si>
    <t>Table 24</t>
  </si>
  <si>
    <t>Figure 24</t>
  </si>
  <si>
    <t>Table 25</t>
  </si>
  <si>
    <t>Figure 25</t>
  </si>
  <si>
    <t>Suitability for harvesting</t>
  </si>
  <si>
    <t>Table 26</t>
  </si>
  <si>
    <t>Figure 26</t>
  </si>
  <si>
    <t>Distance to road</t>
  </si>
  <si>
    <t>Table 27</t>
  </si>
  <si>
    <t>Figure 27</t>
  </si>
  <si>
    <t>Road or ride in square</t>
  </si>
  <si>
    <t>Table 28</t>
  </si>
  <si>
    <t>Figure 28</t>
  </si>
  <si>
    <t>Type of road or ride</t>
  </si>
  <si>
    <t>Table 29</t>
  </si>
  <si>
    <t>Figure 29</t>
  </si>
  <si>
    <t>Overdue timber stocks</t>
  </si>
  <si>
    <t>SE %</t>
  </si>
  <si>
    <t>Table 30</t>
  </si>
  <si>
    <t>Figure 30</t>
  </si>
  <si>
    <t>Combined standing volume, increment, availability</t>
  </si>
  <si>
    <t>Table 31</t>
  </si>
  <si>
    <t>Figure 31</t>
  </si>
  <si>
    <t>Table 32</t>
  </si>
  <si>
    <t>Figure 32</t>
  </si>
  <si>
    <t>Table 33</t>
  </si>
  <si>
    <t>Figure 33</t>
  </si>
  <si>
    <t>Table 34</t>
  </si>
  <si>
    <t>Figure 34</t>
  </si>
  <si>
    <t>Table 35</t>
  </si>
  <si>
    <t>Figure 35</t>
  </si>
  <si>
    <t>Table 36</t>
  </si>
  <si>
    <t>Figure 36</t>
  </si>
  <si>
    <t>Table 37</t>
  </si>
  <si>
    <t>Figure 37</t>
  </si>
  <si>
    <t>Table 38</t>
  </si>
  <si>
    <t>Figure 38</t>
  </si>
  <si>
    <t>Table 39</t>
  </si>
  <si>
    <t>Figure 39</t>
  </si>
  <si>
    <t>Table 40</t>
  </si>
  <si>
    <t>Figure 40</t>
  </si>
  <si>
    <t>Table 41</t>
  </si>
  <si>
    <t>Figure 41</t>
  </si>
  <si>
    <t>Table 42</t>
  </si>
  <si>
    <t>Figure 42</t>
  </si>
  <si>
    <t>Top diameter class (cm)</t>
  </si>
  <si>
    <t>7–14</t>
  </si>
  <si>
    <t>14–16</t>
  </si>
  <si>
    <t>16–18</t>
  </si>
  <si>
    <t>18–24</t>
  </si>
  <si>
    <t>24–34</t>
  </si>
  <si>
    <t>34–44</t>
  </si>
  <si>
    <t>44–54</t>
  </si>
  <si>
    <t>54+</t>
  </si>
  <si>
    <t>2017–21</t>
  </si>
  <si>
    <t>FC (%)</t>
  </si>
  <si>
    <t>PS (%)</t>
  </si>
  <si>
    <t>2022–26</t>
  </si>
  <si>
    <t>2027–31</t>
  </si>
  <si>
    <t>2032–36</t>
  </si>
  <si>
    <t>2037–41</t>
  </si>
  <si>
    <t>Forecast period</t>
  </si>
  <si>
    <r>
      <t>volume
(000m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</si>
  <si>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2052–56</t>
  </si>
  <si>
    <t>2057–61</t>
  </si>
  <si>
    <t>2062–66</t>
  </si>
  <si>
    <t>Table 43</t>
  </si>
  <si>
    <t>Figure 43</t>
  </si>
  <si>
    <t>Table 44</t>
  </si>
  <si>
    <t>Figure 44</t>
  </si>
  <si>
    <t>Table 45</t>
  </si>
  <si>
    <t>Figure 45</t>
  </si>
  <si>
    <t>Table 46</t>
  </si>
  <si>
    <t>Figure 46</t>
  </si>
  <si>
    <t>Table 47</t>
  </si>
  <si>
    <t>Figure 47</t>
  </si>
  <si>
    <t>Table 48</t>
  </si>
  <si>
    <t>Figure 48</t>
  </si>
  <si>
    <t>Table 49</t>
  </si>
  <si>
    <t>Figure 49</t>
  </si>
  <si>
    <t>Sweet Chestnut</t>
  </si>
  <si>
    <t>Table 50</t>
  </si>
  <si>
    <t>Figure 50</t>
  </si>
  <si>
    <t>Table 51</t>
  </si>
  <si>
    <t>Figure 51</t>
  </si>
  <si>
    <t>Stocked area of ash as proportion of woodland</t>
  </si>
  <si>
    <t>Figure 52</t>
  </si>
  <si>
    <t>Figure 53</t>
  </si>
  <si>
    <t>Figure 54</t>
  </si>
  <si>
    <t>Figure 55</t>
  </si>
  <si>
    <t>Figure 56</t>
  </si>
  <si>
    <t>Table 57</t>
  </si>
  <si>
    <t>Figure 57</t>
  </si>
  <si>
    <t>Table 58</t>
  </si>
  <si>
    <t>Figure 58</t>
  </si>
  <si>
    <t>Table 59</t>
  </si>
  <si>
    <t>Figure 59</t>
  </si>
  <si>
    <t>Table 60</t>
  </si>
  <si>
    <t>Figure 60</t>
  </si>
  <si>
    <t>Age class (years)</t>
  </si>
  <si>
    <t>100+</t>
  </si>
  <si>
    <t>Mean stand DBH (cm)</t>
  </si>
  <si>
    <t>80+</t>
  </si>
  <si>
    <t>number of trees (thousands)</t>
  </si>
  <si>
    <t>number of trees
(thousands)</t>
  </si>
  <si>
    <t>Stocked area of ash</t>
  </si>
  <si>
    <t>Stocked area of all broadleaves and all species</t>
  </si>
  <si>
    <t xml:space="preserve">Total </t>
  </si>
  <si>
    <t>Total of all broadleaves</t>
  </si>
  <si>
    <t>Total of all species</t>
  </si>
  <si>
    <t>Percentage of ash in all broadleaves</t>
  </si>
  <si>
    <t>Percentage of ash in all species</t>
  </si>
  <si>
    <t>(percent)</t>
  </si>
  <si>
    <t>Standing volume of ash</t>
  </si>
  <si>
    <t>Standing volume of all broadleaves and all species</t>
  </si>
  <si>
    <t>Numbers of trees of ash</t>
  </si>
  <si>
    <t>Number of trees of all broadleaves and all species</t>
  </si>
  <si>
    <t>Cumbria and Lancashire</t>
  </si>
  <si>
    <t>East Anglia</t>
  </si>
  <si>
    <t>East Midlands</t>
  </si>
  <si>
    <t>Hertfordshire and North London</t>
  </si>
  <si>
    <t>Lincolnshire and Northamptonshire</t>
  </si>
  <si>
    <t>North East</t>
  </si>
  <si>
    <t>Solent and South Downs</t>
  </si>
  <si>
    <t>Thames</t>
  </si>
  <si>
    <t>Wessex</t>
  </si>
  <si>
    <t>West Midlands</t>
  </si>
  <si>
    <t>Yorkshire</t>
  </si>
  <si>
    <t>Assumed Woodland</t>
  </si>
  <si>
    <t>Devon and Cornwall</t>
  </si>
  <si>
    <t>Long name</t>
  </si>
  <si>
    <t>Short name</t>
  </si>
  <si>
    <t>Gtr Mancs Mersey and Ches</t>
  </si>
  <si>
    <t>Herts and North London</t>
  </si>
  <si>
    <t>Kent S London and E Sussex</t>
  </si>
  <si>
    <t>Lincs and Northants</t>
  </si>
  <si>
    <t>Greater Manchester Merseyside and Cheshire</t>
  </si>
  <si>
    <t>Kent South London and East Sussex</t>
  </si>
  <si>
    <t>Devon Cornwall and the Isles of Scilly</t>
  </si>
  <si>
    <t>Land area</t>
  </si>
  <si>
    <t>PS</t>
  </si>
  <si>
    <t>SE value</t>
  </si>
  <si>
    <t>Abbreviation</t>
  </si>
  <si>
    <t xml:space="preserve">NEA </t>
  </si>
  <si>
    <t xml:space="preserve">CLA </t>
  </si>
  <si>
    <t xml:space="preserve">YOR </t>
  </si>
  <si>
    <t xml:space="preserve">GMC </t>
  </si>
  <si>
    <t xml:space="preserve">WMD </t>
  </si>
  <si>
    <t xml:space="preserve">EMD </t>
  </si>
  <si>
    <t xml:space="preserve">LNA </t>
  </si>
  <si>
    <t xml:space="preserve">EAN </t>
  </si>
  <si>
    <t xml:space="preserve">HNL </t>
  </si>
  <si>
    <t xml:space="preserve">KSL </t>
  </si>
  <si>
    <t xml:space="preserve">SSD </t>
  </si>
  <si>
    <t xml:space="preserve">THS </t>
  </si>
  <si>
    <t xml:space="preserve">WSX </t>
  </si>
  <si>
    <t xml:space="preserve">DCS </t>
  </si>
  <si>
    <r>
      <t>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</si>
  <si>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65</t>
  </si>
  <si>
    <t>Table 64</t>
  </si>
  <si>
    <t>Table 63</t>
  </si>
  <si>
    <t>Table 62</t>
  </si>
  <si>
    <t>Table 61</t>
  </si>
  <si>
    <t>2013–16</t>
  </si>
  <si>
    <t>2042–46</t>
  </si>
  <si>
    <t>2047–51</t>
  </si>
  <si>
    <t>0–10</t>
  </si>
  <si>
    <t>11–20</t>
  </si>
  <si>
    <t>21–40</t>
  </si>
  <si>
    <t>41–60</t>
  </si>
  <si>
    <t>61–80</t>
  </si>
  <si>
    <t>81–100</t>
  </si>
  <si>
    <t>0–7</t>
  </si>
  <si>
    <t>7–10</t>
  </si>
  <si>
    <t>10–15</t>
  </si>
  <si>
    <t>15–20</t>
  </si>
  <si>
    <t>20–30</t>
  </si>
  <si>
    <t>30–40</t>
  </si>
  <si>
    <t>40–60</t>
  </si>
  <si>
    <t>60–80</t>
  </si>
  <si>
    <t>0.5 – &lt; 2 ha</t>
  </si>
  <si>
    <t>2 – &lt;10</t>
  </si>
  <si>
    <t>10 – &lt;20</t>
  </si>
  <si>
    <t>20 – &lt;50</t>
  </si>
  <si>
    <t>50 – &lt;100</t>
  </si>
  <si>
    <t>100 – &lt;500</t>
  </si>
  <si>
    <t>3037–41</t>
  </si>
  <si>
    <t>25–year forecast of softwood timber availability % spruce</t>
  </si>
  <si>
    <t>50–year forecast of softwood timber availability % spruce</t>
  </si>
  <si>
    <t>Top diameter class
(cm)</t>
  </si>
  <si>
    <t>Index of tables and figures</t>
  </si>
  <si>
    <t xml:space="preserve">0–10 </t>
  </si>
  <si>
    <t xml:space="preserve">11–20 </t>
  </si>
  <si>
    <t xml:space="preserve">21–40 </t>
  </si>
  <si>
    <t xml:space="preserve">41–60 </t>
  </si>
  <si>
    <t xml:space="preserve">61–80 </t>
  </si>
  <si>
    <t xml:space="preserve">81–100 </t>
  </si>
  <si>
    <t xml:space="preserve">100+ </t>
  </si>
  <si>
    <t xml:space="preserve">0–7 </t>
  </si>
  <si>
    <t xml:space="preserve">7–10 </t>
  </si>
  <si>
    <t xml:space="preserve">10–15 </t>
  </si>
  <si>
    <t xml:space="preserve">15–20 </t>
  </si>
  <si>
    <t xml:space="preserve">20–30 </t>
  </si>
  <si>
    <t xml:space="preserve">30–40 </t>
  </si>
  <si>
    <t xml:space="preserve">40–60 </t>
  </si>
  <si>
    <t xml:space="preserve">60–80 </t>
  </si>
  <si>
    <t xml:space="preserve">80+ </t>
  </si>
  <si>
    <t>Aligned areas</t>
  </si>
  <si>
    <t>Aligned area</t>
  </si>
  <si>
    <t>Average annual</t>
  </si>
  <si>
    <t>Period total</t>
  </si>
  <si>
    <t>Year</t>
  </si>
  <si>
    <t>Aligned Area</t>
  </si>
  <si>
    <t>Remaining
broadleaves</t>
  </si>
  <si>
    <t>Stocked area
proportion</t>
  </si>
  <si>
    <t>Standing volume 
proportion</t>
  </si>
  <si>
    <t>Number trees
proportion</t>
  </si>
  <si>
    <t>Stocked area of oak</t>
  </si>
  <si>
    <t>Percentage of oak in all broadleaves</t>
  </si>
  <si>
    <t>Percentage of oak in all species</t>
  </si>
  <si>
    <t>Standing volume of oak</t>
  </si>
  <si>
    <t>Numbers of trees of oak</t>
  </si>
  <si>
    <t>Stocked area of sweet chestnut</t>
  </si>
  <si>
    <t>Percentage of sweet chestnut in all broadleaves</t>
  </si>
  <si>
    <t>Percentage of sweet chestnut in all species</t>
  </si>
  <si>
    <t>Standing volume of sweet chestnut</t>
  </si>
  <si>
    <t>Numbers of trees of sweet chestnut</t>
  </si>
  <si>
    <t>Table 70</t>
  </si>
  <si>
    <t>Ash as a proportion of woodland</t>
  </si>
  <si>
    <t>Stocked area of ash by age class</t>
  </si>
  <si>
    <t>Stocked area of ash by mean stand dbh class</t>
  </si>
  <si>
    <t>Standing volume of ash by age class</t>
  </si>
  <si>
    <t>Standing volume of ash by mean stand dbh class</t>
  </si>
  <si>
    <t>Standing volume of ash as a proportion of woodland</t>
  </si>
  <si>
    <t>Number of ash trees as a proportion of woodland</t>
  </si>
  <si>
    <t>Table 52</t>
  </si>
  <si>
    <t>Stocked area of oak by age class</t>
  </si>
  <si>
    <t>Stocked area of oak by mean stand dbh class</t>
  </si>
  <si>
    <t>Standing volume of oak by age class</t>
  </si>
  <si>
    <t>Standing volume of oak by mean stand dbh class</t>
  </si>
  <si>
    <t>Stocked area of oak as proportion of woodland</t>
  </si>
  <si>
    <t>Standing volume of oak as a proportion of woodland</t>
  </si>
  <si>
    <t>Number of oak trees as a proportion of woodland</t>
  </si>
  <si>
    <t>Oak as a proportion of woodland</t>
  </si>
  <si>
    <t>Stocked area of sweet chestnut by age class</t>
  </si>
  <si>
    <t>Stocked area of sweet chestnut by mean stand dbh class</t>
  </si>
  <si>
    <t>Standing volume of sweet chestnut by age class</t>
  </si>
  <si>
    <t>Standing volume of sweet chestnut by mean stand dbh class</t>
  </si>
  <si>
    <t>Stocked area of sweet chestnut as proportion of woodland</t>
  </si>
  <si>
    <t>Standing volume of sweet chestnut as a proportion of woodland</t>
  </si>
  <si>
    <t>Number of sweet chestnut trees as a proportion of woodland</t>
  </si>
  <si>
    <t>Sweet chestnut as a proportion of woodland</t>
  </si>
  <si>
    <t>Table 53</t>
  </si>
  <si>
    <t>Table 54</t>
  </si>
  <si>
    <t>Table 55</t>
  </si>
  <si>
    <t>Table 56</t>
  </si>
  <si>
    <t>Table 66</t>
  </si>
  <si>
    <t>Table 67</t>
  </si>
  <si>
    <t>Table 68</t>
  </si>
  <si>
    <t>Table 69</t>
  </si>
  <si>
    <t>Figure 61</t>
  </si>
  <si>
    <t>Figure 62</t>
  </si>
  <si>
    <t>Number of sweet chestnut trees by mean stand dbh class</t>
  </si>
  <si>
    <t>Number of sweet chestnut trees by age class</t>
  </si>
  <si>
    <t>Number of oak trees by mean stand dbh class</t>
  </si>
  <si>
    <t>Number of oak trees by age class</t>
  </si>
  <si>
    <t>Number of ash trees by mean stand dbh class</t>
  </si>
  <si>
    <t>Number of ash trees by age class</t>
  </si>
  <si>
    <t>Stocked area by principal tree species</t>
  </si>
  <si>
    <t>Standing volume by principal tree species</t>
  </si>
  <si>
    <t>Biomass stocks by principal tree species</t>
  </si>
  <si>
    <t>Carbon stocks by principal tree species</t>
  </si>
  <si>
    <t>Sample square distribution</t>
  </si>
  <si>
    <t>Mean yield class by principal tree species (FC and PS)</t>
  </si>
  <si>
    <t>Standing volume in overdue timber stocks</t>
  </si>
  <si>
    <t>Stocked area of overdue timber stocks</t>
  </si>
  <si>
    <t>25-year softwood forecast</t>
  </si>
  <si>
    <t>50-year softwood forecast</t>
  </si>
  <si>
    <t>50-year hardwood forecast</t>
  </si>
  <si>
    <t>Section 1</t>
  </si>
  <si>
    <t>Section 2</t>
  </si>
  <si>
    <t>Section 3</t>
  </si>
  <si>
    <t>Section 4</t>
  </si>
  <si>
    <t>Section 5</t>
  </si>
  <si>
    <t>Section 6</t>
  </si>
  <si>
    <t>Section 7</t>
  </si>
  <si>
    <t>Section 8</t>
  </si>
  <si>
    <t>Section 9</t>
  </si>
  <si>
    <t>Section 10</t>
  </si>
  <si>
    <t>Section 11</t>
  </si>
  <si>
    <t>Section 12</t>
  </si>
  <si>
    <t>Section 13</t>
  </si>
  <si>
    <t>Section 14</t>
  </si>
  <si>
    <t>50–year forecast of net increment in broadleaves by principal species; average annual volume within period</t>
  </si>
  <si>
    <t>Stocked area by principal conifer tree species</t>
  </si>
  <si>
    <t>Stocked area by principal broadleaved tree species</t>
  </si>
  <si>
    <t>Standing volume by principal conifer tree species</t>
  </si>
  <si>
    <t>Standing volume by principal broadleaved tree species</t>
  </si>
  <si>
    <t>Evidence of management (PS broadleaved sections)</t>
  </si>
  <si>
    <t>Evidence of management (PS conifer sections)</t>
  </si>
  <si>
    <t>Evidence of management (PS mixed broadleaf/conifer sections)</t>
  </si>
  <si>
    <t>Figure 63</t>
  </si>
  <si>
    <t>Figure 64</t>
  </si>
  <si>
    <t>Figure 65</t>
  </si>
  <si>
    <t>Figure 66</t>
  </si>
  <si>
    <t>Stocked area sweet chestnut by
mean stand dbh class (000 ha)</t>
  </si>
  <si>
    <t>Stocked area sweet chestnut by
age class (000 ha)</t>
  </si>
  <si>
    <t>Number of sweet chestnut trees by
age class (000)</t>
  </si>
  <si>
    <t>Number of sweet chestnut trees by
mean stand dbh class (000)</t>
  </si>
  <si>
    <t>Total area
(000 ha)</t>
  </si>
  <si>
    <t>Total number trees
(000)</t>
  </si>
  <si>
    <t>Years in period</t>
  </si>
  <si>
    <t>Period</t>
  </si>
  <si>
    <t>Opening</t>
  </si>
  <si>
    <t>Annual standing volume</t>
  </si>
  <si>
    <t>Periodic standing volume</t>
  </si>
  <si>
    <t>Periodic net increment</t>
  </si>
  <si>
    <t>Periodic availability</t>
  </si>
  <si>
    <t>FC+PS</t>
  </si>
  <si>
    <r>
      <t>Standing volume sweet chestnut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</si>
  <si>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Total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</si>
  <si>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25-year forecast of softwood timber availability by top diameter class; average annual volume within period</t>
  </si>
  <si>
    <t>50-year forecast of softwood timber availability by principal species; average annual volume within period</t>
  </si>
  <si>
    <t>50-year forecast of hardwood timber availability by principal species; average annual volume within period</t>
  </si>
  <si>
    <t>50-year forecast of hardwood timber availability by top diameter class; average annual volume within period</t>
  </si>
  <si>
    <t>50-year forecast of standing volume in broadleaves by principal species; average annual volume within period</t>
  </si>
  <si>
    <t>25-year forecast of softwood timber availability by principal species; average annual volume within period</t>
  </si>
  <si>
    <t>50–year forecast of softwood timber availability; average annual volume within period</t>
  </si>
  <si>
    <t>25–year forecast of softwood timber availability; average annual volume within period</t>
  </si>
  <si>
    <t>Figure 67</t>
  </si>
  <si>
    <t>Figure 68</t>
  </si>
  <si>
    <t>Figure 69</t>
  </si>
  <si>
    <t>WEIGHTED Total PS Sections</t>
  </si>
  <si>
    <t>Broadleaf</t>
  </si>
  <si>
    <t>Mixed</t>
  </si>
  <si>
    <t>None</t>
  </si>
  <si>
    <t>Weighted sum of sections with at least one record of manual intervention in the category</t>
  </si>
  <si>
    <t>Management_type</t>
  </si>
  <si>
    <t>Number of Sections</t>
  </si>
  <si>
    <t>None or future only</t>
  </si>
  <si>
    <t>Management &lt; 3 yrs old only</t>
  </si>
  <si>
    <t>Management &gt; 3 yrs old only</t>
  </si>
  <si>
    <t>Management both &lt;3 and &gt;3</t>
  </si>
  <si>
    <t>TYPE OF MANAGEMENT &lt; 3 YRS ONLY</t>
  </si>
  <si>
    <t>Type_of_management</t>
  </si>
  <si>
    <t>Number</t>
  </si>
  <si>
    <t>% OF PS SECTIONS (of type)</t>
  </si>
  <si>
    <t>% OF PS SECTIONS (of type) WITH MANAGEMENT</t>
  </si>
  <si>
    <t>% OF ALL SECTIONS (of type) WITH MANAGEMENT &lt; 3 YR ONLY</t>
  </si>
  <si>
    <t>Agroforestry</t>
  </si>
  <si>
    <t>Brashing</t>
  </si>
  <si>
    <t>Cleaning</t>
  </si>
  <si>
    <t>Clearfell</t>
  </si>
  <si>
    <t>Conservation</t>
  </si>
  <si>
    <t>Coppicing</t>
  </si>
  <si>
    <t>De-stumped</t>
  </si>
  <si>
    <t>Draining</t>
  </si>
  <si>
    <t>Fencing - Complete</t>
  </si>
  <si>
    <t>Fencing - Partial</t>
  </si>
  <si>
    <t>Game Birds</t>
  </si>
  <si>
    <t>Grazing</t>
  </si>
  <si>
    <t>Mounded</t>
  </si>
  <si>
    <t>Orchard</t>
  </si>
  <si>
    <t>Ornamental</t>
  </si>
  <si>
    <t>Other</t>
  </si>
  <si>
    <t>Personal Recreation</t>
  </si>
  <si>
    <t>Planting</t>
  </si>
  <si>
    <t>Ploughed DM</t>
  </si>
  <si>
    <t>Ploughed SM</t>
  </si>
  <si>
    <t>Pollarding</t>
  </si>
  <si>
    <t>Pruning</t>
  </si>
  <si>
    <t>Public Recreation</t>
  </si>
  <si>
    <t>Ripped</t>
  </si>
  <si>
    <t>Scarified</t>
  </si>
  <si>
    <t>Shelter / Screening</t>
  </si>
  <si>
    <t>Thinning More than Once</t>
  </si>
  <si>
    <t>Thinning Once</t>
  </si>
  <si>
    <t>Timber Production</t>
  </si>
  <si>
    <t>Weeding</t>
  </si>
  <si>
    <t>Windrowed</t>
  </si>
  <si>
    <t>TYPE OF MANAGEMENT &gt; 3 YRS ONLY</t>
  </si>
  <si>
    <t>TYPE OF MANAGEMENT BOTH &lt;3 AND &gt; 3 YEARS IN SECTION</t>
  </si>
  <si>
    <t>TYPE OF MANAGEMENT REGARDLESS OF AGE</t>
  </si>
  <si>
    <t>Weighted number of sections with at least one record of thinning in the category</t>
  </si>
  <si>
    <t>Evidence of thinning?</t>
  </si>
  <si>
    <t xml:space="preserve">WEIGHTED Number of PS SECTIONS </t>
  </si>
  <si>
    <t>% OF PS SECTIONS</t>
  </si>
  <si>
    <t>No thinning</t>
  </si>
  <si>
    <t>First thinning</t>
  </si>
  <si>
    <t>Subsequent thinning</t>
  </si>
  <si>
    <t>Thinning</t>
  </si>
  <si>
    <t>Thinning &lt; 3 years ONLY</t>
  </si>
  <si>
    <t>THINNING &lt; 3 yrs old</t>
  </si>
  <si>
    <t>WEIGHTED Number of sections</t>
  </si>
  <si>
    <t>% of PS SECTIONS (by type)</t>
  </si>
  <si>
    <t>% OF PS SECTIONS (by type) WITH THIN</t>
  </si>
  <si>
    <t>Thinning &gt; 3 years ONLY</t>
  </si>
  <si>
    <t>THINNING &gt; 3 yrs old</t>
  </si>
  <si>
    <t>Thinning &lt; 3 years AND &gt; 3 years</t>
  </si>
  <si>
    <t>THINNING</t>
  </si>
  <si>
    <t>PS only</t>
  </si>
  <si>
    <t>Weighted count</t>
  </si>
  <si>
    <t>Country/Region</t>
  </si>
  <si>
    <t>Wheeled vehicle possible on site</t>
  </si>
  <si>
    <t>Tracked vehicle only on site</t>
  </si>
  <si>
    <t>Sky line site</t>
  </si>
  <si>
    <t>Mechanised harvesting impossible on site</t>
  </si>
  <si>
    <t>Square type</t>
  </si>
  <si>
    <t>Not possible to assess</t>
  </si>
  <si>
    <t>Percentage</t>
  </si>
  <si>
    <t>&lt; 200m</t>
  </si>
  <si>
    <t>200m - 400m</t>
  </si>
  <si>
    <t>400m - 600m</t>
  </si>
  <si>
    <t>600m - 800m</t>
  </si>
  <si>
    <t>800m - 1000m</t>
  </si>
  <si>
    <t>&gt; 1000m</t>
  </si>
  <si>
    <t>REMEMBER SQUARE CAN HAVE MORE THAN 1 SECTION</t>
  </si>
  <si>
    <t>Number of squares with at least one PS section of the type</t>
  </si>
  <si>
    <t>SUM of stat weighting for these squares</t>
  </si>
  <si>
    <t>Road or ride in survey square?</t>
  </si>
  <si>
    <t>Number of squares</t>
  </si>
  <si>
    <t>Weighted</t>
  </si>
  <si>
    <t>Weighted%</t>
  </si>
  <si>
    <t>Yes</t>
  </si>
  <si>
    <t>No</t>
  </si>
  <si>
    <t>REMEMBER SQUARE CAN HAVE MORE THAN 1 ROAD OR RIDE TYPE</t>
  </si>
  <si>
    <t>Weighted % of PS sections of type</t>
  </si>
  <si>
    <t>Weighted% of PS sections of type that have roads or rides</t>
  </si>
  <si>
    <t>NFI_CATEGORY</t>
  </si>
  <si>
    <t xml:space="preserve">Public Road </t>
  </si>
  <si>
    <t>Forest road sealed surface</t>
  </si>
  <si>
    <t>Forest road unsealed surface</t>
  </si>
  <si>
    <t>Ride sealed surface</t>
  </si>
  <si>
    <t>Ride unsurfaced</t>
  </si>
  <si>
    <t>Extraction track</t>
  </si>
  <si>
    <t>Extraction track - dozed</t>
  </si>
  <si>
    <t>Species</t>
  </si>
  <si>
    <t>Number of trees (000)</t>
  </si>
  <si>
    <t>Stocked area (000 ha)</t>
  </si>
  <si>
    <t>Clearfelled area (000 ha)</t>
  </si>
  <si>
    <t>Clearfelled</t>
  </si>
  <si>
    <t>Section 15</t>
  </si>
  <si>
    <t>Figure 70</t>
  </si>
  <si>
    <t>Figure 71</t>
  </si>
  <si>
    <t>Figure 72</t>
  </si>
  <si>
    <t>Figure 73</t>
  </si>
  <si>
    <t>Figure 74</t>
  </si>
  <si>
    <t>Figure 75</t>
  </si>
  <si>
    <t>Figure 76</t>
  </si>
  <si>
    <t>Stocked area of larch by age class</t>
  </si>
  <si>
    <t>Stocked area of larch by mean stand dbh class</t>
  </si>
  <si>
    <t>Standing volume of larch by age class</t>
  </si>
  <si>
    <t>Standing volume of larch by mean stand dbh class</t>
  </si>
  <si>
    <t>Number of larch trees by mean stand dbh class</t>
  </si>
  <si>
    <t>Number of larch trees by age class</t>
  </si>
  <si>
    <t>Stocked area larch by
age class (000 ha)</t>
  </si>
  <si>
    <t>Number of larch trees by
age class (000)</t>
  </si>
  <si>
    <t>Stocked area larch by
mean stand dbh class (000 ha)</t>
  </si>
  <si>
    <t>Number of larch trees by
mean stand dbh class (000)</t>
  </si>
  <si>
    <t>Larch</t>
  </si>
  <si>
    <t>Stocked area of larch as proportion of woodland</t>
  </si>
  <si>
    <t>Stocked area of larch</t>
  </si>
  <si>
    <t>Percentage of larch in all species</t>
  </si>
  <si>
    <t>Standing volume of larch as a proportion of woodland</t>
  </si>
  <si>
    <t>Standing volume of larch</t>
  </si>
  <si>
    <t>Number of larch trees as a proportion of woodland</t>
  </si>
  <si>
    <t>Numbers of trees of larch</t>
  </si>
  <si>
    <t>Remaining
conifers</t>
  </si>
  <si>
    <t>Stocked area
(000 ha)</t>
  </si>
  <si>
    <t>Number of trees
(000)</t>
  </si>
  <si>
    <r>
      <t>Standing volume
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</si>
  <si>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</si>
  <si>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larch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</si>
  <si>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Table 71</t>
  </si>
  <si>
    <t>Table 72</t>
  </si>
  <si>
    <t>Table 73</t>
  </si>
  <si>
    <t>Table 74</t>
  </si>
  <si>
    <t>Table 75</t>
  </si>
  <si>
    <t>Table 76</t>
  </si>
  <si>
    <t>Table 77</t>
  </si>
  <si>
    <t>Total of all conifers</t>
  </si>
  <si>
    <t>Percentage of larch in all conifers</t>
  </si>
  <si>
    <t>Table 78</t>
  </si>
  <si>
    <t>Table 79</t>
  </si>
  <si>
    <r>
      <t>Standing volume sweet chestnut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</si>
  <si>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Stocked area oak by
age class (000 ha)</t>
  </si>
  <si>
    <r>
      <t>Standing volume oak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</si>
  <si>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age class (000)</t>
  </si>
  <si>
    <t>Stocked area oak by
mean stand dbh class (000 ha)</t>
  </si>
  <si>
    <r>
      <t>Standing volume oak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</si>
  <si>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oak trees by
mean stand dbh class (000)</t>
  </si>
  <si>
    <t>Stocked area ash by
age class (000 ha)</t>
  </si>
  <si>
    <r>
      <t>Standing volume ash by
age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</si>
  <si>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age class (000)</t>
  </si>
  <si>
    <t>Stocked area ash by
mean stand dbh class (000 ha)</t>
  </si>
  <si>
    <r>
      <t>Standing volume ash by
mean stand dbh class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</si>
  <si>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Number of ash trees by
mean stand dbh class (000)</t>
  </si>
  <si>
    <t>Failed</t>
  </si>
  <si>
    <t>Windthrow</t>
  </si>
  <si>
    <t>Woodland area by interpreted forest type, woodland size and  ownership</t>
  </si>
  <si>
    <t>Non-woodland area</t>
  </si>
  <si>
    <t>Woodland land cover</t>
  </si>
  <si>
    <t>Non-woodland land cover</t>
  </si>
  <si>
    <t>Woodland map based</t>
  </si>
  <si>
    <t>Field sample based</t>
  </si>
  <si>
    <r>
      <t>Annual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</si>
  <si>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</si>
  <si>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net increment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</si>
  <si>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Periodic availability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</si>
  <si>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r>
      <t>Standing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</si>
  <si>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Woodland map area (000 ha)</t>
  </si>
  <si>
    <t>Return to index</t>
  </si>
  <si>
    <t>Age class</t>
  </si>
  <si>
    <t>Stand mean dbh class</t>
  </si>
  <si>
    <t>Biomass stocks (000 odt)</t>
  </si>
  <si>
    <t>Carbon stocks (000 t)</t>
  </si>
  <si>
    <r>
      <t>Overdue volume (000 m</t>
    </r>
    <r>
      <rPr>
        <vertAlign val="superscript"/>
        <sz val="10"/>
        <color indexed="9"/>
        <rFont val="Verdana"/>
        <family val="2"/>
      </rPr>
      <t>3</t>
    </r>
    <r>
      <rPr>
        <sz val="10"/>
        <color indexed="9"/>
        <rFont val="Verdana"/>
        <family val="2"/>
      </rPr>
      <t xml:space="preserve"> obs)</t>
    </r>
  </si>
  <si>
    <t>Overdue area (000 ha)</t>
  </si>
  <si>
    <t>Count of PS survey squares</t>
  </si>
  <si>
    <t>Count of completed PS survey squares</t>
  </si>
  <si>
    <t>Count of completed PS survey squares with conifer species</t>
  </si>
  <si>
    <t>Count of completed PS survey squares with broadleaved species</t>
  </si>
  <si>
    <t>Mean yield class (LULUCF)</t>
  </si>
  <si>
    <t xml:space="preserve"> </t>
  </si>
  <si>
    <t>England</t>
  </si>
  <si>
    <t>Region</t>
  </si>
  <si>
    <t>se</t>
  </si>
  <si>
    <t>max</t>
  </si>
  <si>
    <t>min</t>
  </si>
  <si>
    <t>decimal places</t>
  </si>
  <si>
    <t>REALIGNED AREAS</t>
  </si>
  <si>
    <t>Woodland area</t>
  </si>
  <si>
    <t>Ranking (land area)</t>
  </si>
  <si>
    <t>FC ownership</t>
  </si>
  <si>
    <t>Common con species (stocked area)</t>
  </si>
  <si>
    <t>Excludes 'other' group</t>
  </si>
  <si>
    <t>Common BL species (stocked area)</t>
  </si>
  <si>
    <t>Common con species (standing volume)</t>
  </si>
  <si>
    <t>Common BL species (standing volume)</t>
  </si>
  <si>
    <t>Common con species (number trees)</t>
  </si>
  <si>
    <t>Common BL species (number trees)</t>
  </si>
  <si>
    <t>Overdue conifer volume</t>
  </si>
  <si>
    <t>Conifer thinning</t>
  </si>
  <si>
    <t>Overdue BL volume</t>
  </si>
  <si>
    <t>BL thinning</t>
  </si>
  <si>
    <t>Ash % total stocked area</t>
  </si>
  <si>
    <t>Ash % BL stocked area</t>
  </si>
  <si>
    <t>Ash % total standing volume</t>
  </si>
  <si>
    <t>Ash % BL standing volume</t>
  </si>
  <si>
    <t>Ash % total number of trees</t>
  </si>
  <si>
    <t>Ash % BL number of trees</t>
  </si>
  <si>
    <t>Oak % total stocked area</t>
  </si>
  <si>
    <t>Oak % BL stocked area</t>
  </si>
  <si>
    <t>Oak % total standing volume</t>
  </si>
  <si>
    <t>Oak % BL standing volume</t>
  </si>
  <si>
    <t>Oak % total number of trees</t>
  </si>
  <si>
    <t>Oak % BL number of trees</t>
  </si>
  <si>
    <t>Sweet chestnut % total stocked area</t>
  </si>
  <si>
    <t>Sweet chestnut % BL stocked area</t>
  </si>
  <si>
    <t>Sweet chestnut % total standing volume</t>
  </si>
  <si>
    <t>Sweet chestnut % BL standing volume</t>
  </si>
  <si>
    <t>Sweet chestnut % total number of trees</t>
  </si>
  <si>
    <t>Sweet chestnut % BL number of trees</t>
  </si>
  <si>
    <t>Larch % total stocked area</t>
  </si>
  <si>
    <t>Larch % con stocked area</t>
  </si>
  <si>
    <t>Larch % total standing volume</t>
  </si>
  <si>
    <t>Larch % con standing volume</t>
  </si>
  <si>
    <t>Larch % total number of trees</t>
  </si>
  <si>
    <t>Larch % con number of trees</t>
  </si>
  <si>
    <t>% of con or BL</t>
  </si>
  <si>
    <t>% of all</t>
  </si>
  <si>
    <t>Timber availability</t>
  </si>
  <si>
    <t>Net increment</t>
  </si>
  <si>
    <t>Tree health - ash</t>
  </si>
  <si>
    <t>Tree health - oak</t>
  </si>
  <si>
    <t>Tree health - larch</t>
  </si>
  <si>
    <t>Tree health - sweet chestnut</t>
  </si>
  <si>
    <t>Public road</t>
  </si>
  <si>
    <t>Forest road sealed</t>
  </si>
  <si>
    <t>Forest road unsealed</t>
  </si>
  <si>
    <t>Ride sealed</t>
  </si>
  <si>
    <t>Extraction track dozed</t>
  </si>
  <si>
    <t xml:space="preserve">Simplified comparison of mapped area estimates and stocked area estimates </t>
  </si>
  <si>
    <t>Number of measureable trees</t>
  </si>
  <si>
    <t>Biomass stocks in live woodland trees</t>
  </si>
  <si>
    <t>Carbon stocks in live woodland trees</t>
  </si>
  <si>
    <t>Evidence of management (PS sections with neither broadleaves nor conifers)</t>
  </si>
  <si>
    <t>Larch as a proportion of woodland</t>
  </si>
  <si>
    <t>B / M / B *</t>
  </si>
  <si>
    <t>25–year forecast of standing volume in conifers; average annual volume within period</t>
  </si>
  <si>
    <t>25-year forecast of net increment in conifers; average annual volume within period</t>
  </si>
  <si>
    <t>50-year forecast of standing volume in conifers; average annual volume within period</t>
  </si>
  <si>
    <t>50-year forecast of net increment in conifers; average annual volume within period</t>
  </si>
  <si>
    <t>50–year forecast of hardwood timber availability; average annual volume within period</t>
  </si>
  <si>
    <t>50–year forecast of standing volume in broadleaves; average annual volume within period</t>
  </si>
  <si>
    <t>50–year forecast of net increment in broadleaves; average annual volume within period</t>
  </si>
  <si>
    <t>`</t>
  </si>
  <si>
    <t>Summary of 25–year forecast of softwood timber availability; average annual volume within period</t>
  </si>
  <si>
    <t>Summary of 50–year forecast of softwood timber availability; average annual volume within period</t>
  </si>
  <si>
    <t>Summary of 50–year forecast of hardwood timber availability; average annual volume within period</t>
  </si>
  <si>
    <t>Stocked area of all conifers and all species</t>
  </si>
  <si>
    <t>Standing volume of all conifers and all species</t>
  </si>
  <si>
    <t>Number of trees of all conifers and all species</t>
  </si>
  <si>
    <t>Number of measureable trees by principal tree species</t>
  </si>
  <si>
    <t>Number of measureable trees by age class</t>
  </si>
  <si>
    <t>Number of measureable trees by mean stand dbh class</t>
  </si>
  <si>
    <t>mean yield class weighted by area</t>
  </si>
  <si>
    <t>Ranking (woodland area)</t>
  </si>
  <si>
    <t>Woodland cover %</t>
  </si>
  <si>
    <t>Ranking (woodland cover %)</t>
  </si>
  <si>
    <t>% woodland cover</t>
  </si>
  <si>
    <t>Release Date: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</si>
</sst>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164" formatCode="0.0"/>
    <numFmt numFmtId="165" formatCode="0.0%"/>
    <numFmt numFmtId="166" formatCode="#,##0.0"/>
    <numFmt numFmtId="167" formatCode="#,##0;#,##0;&quot;-&quot;;@"/>
    <numFmt numFmtId="168" formatCode="#,##0;\-#,##0;&quot;–&quot;"/>
    <numFmt numFmtId="169" formatCode="#,##0;#,##0;&quot;-&quot;"/>
    <numFmt numFmtId="170" formatCode="#,##0;\-#,##0;&quot;-&quot;"/>
    <numFmt numFmtId="171" formatCode="#,##0.0000"/>
    <numFmt numFmtId="172" formatCode="#,##0_ ;\-#,##0\ "/>
  </numFmts>
  <fonts count="55" x14ac:knownFonts="1">
    <font>
      <sz val="10"/>
      <color theme="1"/>
      <name val="Verdana"/>
      <family val="2"/>
    </font>
    <font>
      <sz val="10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color indexed="9"/>
      <name val="Verdana"/>
      <family val="2"/>
    </font>
    <font>
      <sz val="10"/>
      <name val="Century Gothic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name val="Century Gothic"/>
      <family val="2"/>
    </font>
    <font>
      <sz val="8"/>
      <color indexed="9"/>
      <name val="Verdana"/>
      <family val="2"/>
    </font>
    <font>
      <b/>
      <sz val="10"/>
      <color indexed="8"/>
      <name val="Verdana"/>
      <family val="2"/>
    </font>
    <font>
      <b/>
      <sz val="10"/>
      <color indexed="9"/>
      <name val="Verdana"/>
      <family val="2"/>
    </font>
    <font>
      <i/>
      <sz val="10"/>
      <color indexed="9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b/>
      <i/>
      <sz val="10"/>
      <color indexed="9"/>
      <name val="Verdana"/>
      <family val="2"/>
    </font>
    <font>
      <vertAlign val="superscript"/>
      <sz val="10"/>
      <color indexed="9"/>
      <name val="Verdana"/>
      <family val="2"/>
    </font>
    <font>
      <b/>
      <sz val="10"/>
      <color rgb="FFFFFFFF"/>
      <name val="Verdana"/>
      <family val="2"/>
    </font>
    <font>
      <sz val="10"/>
      <color rgb="FFFFFFFF"/>
      <name val="Verdana"/>
      <family val="2"/>
    </font>
    <font>
      <sz val="10"/>
      <color rgb="FF000000"/>
      <name val="Verdana"/>
      <family val="2"/>
    </font>
    <font>
      <b/>
      <sz val="10"/>
      <color rgb="FF000000"/>
      <name val="Verdana"/>
      <family val="2"/>
    </font>
    <font>
      <i/>
      <sz val="10"/>
      <color theme="0"/>
      <name val="Verdana"/>
      <family val="2"/>
    </font>
    <font>
      <i/>
      <sz val="10"/>
      <color rgb="FFFFFFFF"/>
      <name val="Verdana"/>
      <family val="2"/>
    </font>
    <font>
      <b/>
      <sz val="18"/>
      <color theme="3"/>
      <name val="Cambria"/>
      <family val="2"/>
      <scheme val="maj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57"/>
      <name val="Verdana"/>
      <family val="2"/>
    </font>
    <font>
      <b/>
      <sz val="11"/>
      <color rgb="FFFFFFFF"/>
      <name val="Verdana"/>
      <family val="2"/>
    </font>
    <font>
      <sz val="11"/>
      <color rgb="FFFFFFFF"/>
      <name val="Verdana"/>
      <family val="2"/>
    </font>
    <font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4"/>
      <color rgb="FFFF0000"/>
      <name val="Verdana"/>
      <family val="2"/>
    </font>
    <font>
      <sz val="10"/>
      <color indexed="10"/>
      <name val="Verdana"/>
      <family val="2"/>
    </font>
    <font>
      <i/>
      <sz val="10"/>
      <color theme="1"/>
      <name val="Verdana"/>
      <family val="2"/>
    </font>
    <font>
      <b/>
      <sz val="12"/>
      <color theme="1"/>
      <name val="Verdana"/>
      <family val="2"/>
    </font>
    <font>
      <u/>
      <sz val="10"/>
      <color theme="10"/>
      <name val="Verdana"/>
      <family val="2"/>
    </font>
    <font>
      <b/>
      <sz val="10"/>
      <color theme="1"/>
      <name val="Verdana"/>
      <family val="2"/>
    </font>
    <font>
      <sz val="11"/>
      <name val="Verdana"/>
      <family val="2"/>
    </font>
  </fonts>
  <fills count="62">
    <fill>
      <patternFill patternType="none"/>
    </fill>
    <fill>
      <patternFill patternType="gray125"/>
    </fill>
    <fill>
      <patternFill patternType="solid">
        <fgColor indexed="60"/>
        <bgColor indexed="64"/>
      </patternFill>
    </fill>
    <fill>
      <patternFill patternType="solid">
        <fgColor indexed="59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3B9946"/>
        <bgColor indexed="64"/>
      </patternFill>
    </fill>
    <fill>
      <patternFill patternType="solid">
        <fgColor rgb="FF05401A"/>
        <bgColor rgb="FF000000"/>
      </patternFill>
    </fill>
    <fill>
      <patternFill patternType="solid">
        <fgColor rgb="FF05401A"/>
        <bgColor indexed="64"/>
      </patternFill>
    </fill>
    <fill>
      <patternFill patternType="solid">
        <fgColor rgb="FF318C36"/>
        <bgColor rgb="FF000000"/>
      </patternFill>
    </fill>
    <fill>
      <patternFill patternType="solid">
        <fgColor rgb="FFE6E6E6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E6E6E6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B9946"/>
        <bgColor auto="1"/>
      </patternFill>
    </fill>
    <fill>
      <patternFill patternType="solid">
        <fgColor rgb="FF074F28"/>
        <bgColor indexed="64"/>
      </patternFill>
    </fill>
    <fill>
      <patternFill patternType="lightTrellis">
        <fgColor rgb="FFC0C0C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B6D99F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theme="2" tint="-0.24994659260841701"/>
        <bgColor indexed="64"/>
      </patternFill>
    </fill>
    <fill>
      <patternFill patternType="lightTrellis">
        <fgColor rgb="FFC0C0C0"/>
        <bgColor theme="0" tint="-4.9989318521683403E-2"/>
      </patternFill>
    </fill>
    <fill>
      <patternFill patternType="gray125">
        <fgColor theme="0" tint="-0.34998626667073579"/>
        <bgColor theme="0" tint="-4.9989318521683403E-2"/>
      </patternFill>
    </fill>
    <fill>
      <patternFill patternType="lightTrellis">
        <fgColor rgb="FF808080"/>
      </patternFill>
    </fill>
  </fills>
  <borders count="127">
    <border>
      <left/>
      <right/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0"/>
      </left>
      <right/>
      <top/>
      <bottom/>
      <diagonal/>
    </border>
    <border>
      <left/>
      <right/>
      <top style="medium">
        <color indexed="60"/>
      </top>
      <bottom/>
      <diagonal/>
    </border>
    <border>
      <left/>
      <right style="medium">
        <color indexed="60"/>
      </right>
      <top style="medium">
        <color indexed="60"/>
      </top>
      <bottom/>
      <diagonal/>
    </border>
    <border>
      <left/>
      <right style="medium">
        <color indexed="60"/>
      </right>
      <top/>
      <bottom/>
      <diagonal/>
    </border>
    <border>
      <left style="medium">
        <color indexed="60"/>
      </left>
      <right/>
      <top/>
      <bottom style="medium">
        <color indexed="60"/>
      </bottom>
      <diagonal/>
    </border>
    <border>
      <left/>
      <right/>
      <top/>
      <bottom style="medium">
        <color indexed="60"/>
      </bottom>
      <diagonal/>
    </border>
    <border>
      <left/>
      <right style="medium">
        <color indexed="60"/>
      </right>
      <top/>
      <bottom style="medium">
        <color indexed="60"/>
      </bottom>
      <diagonal/>
    </border>
    <border>
      <left style="medium">
        <color indexed="60"/>
      </left>
      <right/>
      <top style="medium">
        <color indexed="60"/>
      </top>
      <bottom/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 style="thin">
        <color theme="0"/>
      </top>
      <bottom style="thin">
        <color indexed="9"/>
      </bottom>
      <diagonal/>
    </border>
    <border>
      <left style="thin">
        <color rgb="FFFFFFFF"/>
      </left>
      <right style="thin">
        <color rgb="FFFFFFFF"/>
      </right>
      <top style="thin">
        <color theme="0"/>
      </top>
      <bottom style="thin">
        <color rgb="FFFFFFFF"/>
      </bottom>
      <diagonal/>
    </border>
    <border>
      <left/>
      <right/>
      <top/>
      <bottom style="thin">
        <color theme="0"/>
      </bottom>
      <diagonal/>
    </border>
    <border>
      <left style="medium">
        <color rgb="FF074F28"/>
      </left>
      <right/>
      <top style="medium">
        <color rgb="FF074F28"/>
      </top>
      <bottom/>
      <diagonal/>
    </border>
    <border>
      <left/>
      <right/>
      <top style="medium">
        <color rgb="FF074F28"/>
      </top>
      <bottom/>
      <diagonal/>
    </border>
    <border>
      <left/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/>
      <top/>
      <bottom/>
      <diagonal/>
    </border>
    <border>
      <left/>
      <right style="medium">
        <color rgb="FF074F28"/>
      </right>
      <top/>
      <bottom/>
      <diagonal/>
    </border>
    <border>
      <left style="medium">
        <color rgb="FF074F28"/>
      </left>
      <right/>
      <top/>
      <bottom style="medium">
        <color rgb="FF074F28"/>
      </bottom>
      <diagonal/>
    </border>
    <border>
      <left/>
      <right/>
      <top/>
      <bottom style="medium">
        <color rgb="FF074F28"/>
      </bottom>
      <diagonal/>
    </border>
    <border>
      <left/>
      <right style="medium">
        <color rgb="FF074F28"/>
      </right>
      <top/>
      <bottom style="medium">
        <color rgb="FF074F28"/>
      </bottom>
      <diagonal/>
    </border>
    <border>
      <left/>
      <right/>
      <top style="thin">
        <color indexed="60"/>
      </top>
      <bottom/>
      <diagonal/>
    </border>
    <border>
      <left/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0"/>
      </left>
      <right style="thin">
        <color indexed="60"/>
      </right>
      <top/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 style="thin">
        <color indexed="64"/>
      </top>
      <bottom/>
      <diagonal/>
    </border>
    <border>
      <left style="thin">
        <color indexed="64"/>
      </left>
      <right style="thin">
        <color indexed="60"/>
      </right>
      <top/>
      <bottom/>
      <diagonal/>
    </border>
    <border>
      <left style="thin">
        <color indexed="64"/>
      </left>
      <right style="thin">
        <color indexed="60"/>
      </right>
      <top/>
      <bottom style="thin">
        <color indexed="64"/>
      </bottom>
      <diagonal/>
    </border>
    <border>
      <left/>
      <right/>
      <top style="thin">
        <color rgb="FF05401A"/>
      </top>
      <bottom/>
      <diagonal/>
    </border>
    <border>
      <left/>
      <right style="thin">
        <color indexed="60"/>
      </right>
      <top/>
      <bottom/>
      <diagonal/>
    </border>
    <border>
      <left/>
      <right/>
      <top/>
      <bottom style="thin">
        <color indexed="60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thin">
        <color indexed="9"/>
      </bottom>
      <diagonal/>
    </border>
    <border>
      <left style="thin">
        <color indexed="9"/>
      </left>
      <right/>
      <top style="medium">
        <color indexed="60"/>
      </top>
      <bottom style="thin">
        <color indexed="9"/>
      </bottom>
      <diagonal/>
    </border>
    <border>
      <left/>
      <right/>
      <top style="medium">
        <color indexed="60"/>
      </top>
      <bottom style="thin">
        <color indexed="9"/>
      </bottom>
      <diagonal/>
    </border>
    <border>
      <left/>
      <right style="medium">
        <color indexed="60"/>
      </right>
      <top style="medium">
        <color indexed="60"/>
      </top>
      <bottom style="thin">
        <color indexed="9"/>
      </bottom>
      <diagonal/>
    </border>
    <border>
      <left style="medium">
        <color indexed="60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medium">
        <color indexed="60"/>
      </right>
      <top style="thin">
        <color indexed="9"/>
      </top>
      <bottom/>
      <diagonal/>
    </border>
    <border>
      <left style="medium">
        <color indexed="60"/>
      </left>
      <right style="thin">
        <color indexed="60"/>
      </right>
      <top/>
      <bottom/>
      <diagonal/>
    </border>
    <border>
      <left style="medium">
        <color indexed="60"/>
      </left>
      <right style="thin">
        <color indexed="60"/>
      </right>
      <top/>
      <bottom style="medium">
        <color indexed="60"/>
      </bottom>
      <diagonal/>
    </border>
    <border>
      <left style="thin">
        <color indexed="60"/>
      </left>
      <right/>
      <top style="thin">
        <color indexed="60"/>
      </top>
      <bottom/>
      <diagonal/>
    </border>
    <border>
      <left style="thin">
        <color indexed="60"/>
      </left>
      <right/>
      <top/>
      <bottom/>
      <diagonal/>
    </border>
    <border>
      <left style="thin">
        <color indexed="60"/>
      </left>
      <right/>
      <top/>
      <bottom style="thin">
        <color indexed="60"/>
      </bottom>
      <diagonal/>
    </border>
    <border>
      <left/>
      <right style="thin">
        <color auto="1"/>
      </right>
      <top/>
      <bottom/>
      <diagonal/>
    </border>
    <border>
      <left style="medium">
        <color indexed="60"/>
      </left>
      <right style="medium">
        <color indexed="60"/>
      </right>
      <top/>
      <bottom/>
      <diagonal/>
    </border>
    <border>
      <left/>
      <right style="thin">
        <color theme="0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0"/>
      </left>
      <right style="medium">
        <color indexed="60"/>
      </right>
      <top/>
      <bottom style="medium">
        <color indexed="60"/>
      </bottom>
      <diagonal/>
    </border>
    <border>
      <left/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rgb="FF074F28"/>
      </left>
      <right style="medium">
        <color rgb="FF074F28"/>
      </right>
      <top style="medium">
        <color rgb="FF074F28"/>
      </top>
      <bottom/>
      <diagonal/>
    </border>
    <border>
      <left style="medium">
        <color rgb="FF074F28"/>
      </left>
      <right style="medium">
        <color rgb="FF074F28"/>
      </right>
      <top/>
      <bottom/>
      <diagonal/>
    </border>
    <border>
      <left style="medium">
        <color rgb="FF074F28"/>
      </left>
      <right style="medium">
        <color rgb="FF074F28"/>
      </right>
      <top/>
      <bottom style="thin">
        <color rgb="FF074F28"/>
      </bottom>
      <diagonal/>
    </border>
    <border>
      <left style="medium">
        <color rgb="FF074F28"/>
      </left>
      <right style="medium">
        <color rgb="FF074F28"/>
      </right>
      <top/>
      <bottom style="medium">
        <color rgb="FF074F28"/>
      </bottom>
      <diagonal/>
    </border>
    <border>
      <left style="medium">
        <color indexed="60"/>
      </left>
      <right style="thin">
        <color theme="0"/>
      </right>
      <top/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0"/>
      </left>
      <right style="thin">
        <color theme="0"/>
      </right>
      <top style="thin">
        <color theme="0"/>
      </top>
      <bottom style="medium">
        <color indexed="60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/>
      <diagonal/>
    </border>
    <border>
      <left style="thin">
        <color theme="0"/>
      </left>
      <right style="medium">
        <color indexed="60"/>
      </right>
      <top/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indexed="60"/>
      </right>
      <top style="thin">
        <color theme="0"/>
      </top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theme="0"/>
      </top>
      <bottom/>
      <diagonal/>
    </border>
  </borders>
  <cellStyleXfs count="62">
    <xf numFmtId="0" fontId="0" fillId="0" borderId="0"/>
    <xf numFmtId="9" fontId="3" fillId="0" borderId="0" applyFont="0" applyFill="0" applyBorder="0" applyAlignment="0" applyProtection="0"/>
    <xf numFmtId="0" fontId="7" fillId="0" borderId="0"/>
    <xf numFmtId="0" fontId="10" fillId="0" borderId="0"/>
    <xf numFmtId="0" fontId="10" fillId="0" borderId="0"/>
    <xf numFmtId="0" fontId="8" fillId="0" borderId="0"/>
    <xf numFmtId="0" fontId="26" fillId="22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26" fillId="34" borderId="0" applyNumberFormat="0" applyBorder="0" applyAlignment="0" applyProtection="0"/>
    <xf numFmtId="0" fontId="26" fillId="38" borderId="0" applyNumberFormat="0" applyBorder="0" applyAlignment="0" applyProtection="0"/>
    <xf numFmtId="0" fontId="26" fillId="42" borderId="0" applyNumberFormat="0" applyBorder="0" applyAlignment="0" applyProtection="0"/>
    <xf numFmtId="0" fontId="26" fillId="23" borderId="0" applyNumberFormat="0" applyBorder="0" applyAlignment="0" applyProtection="0"/>
    <xf numFmtId="0" fontId="26" fillId="27" borderId="0" applyNumberFormat="0" applyBorder="0" applyAlignment="0" applyProtection="0"/>
    <xf numFmtId="0" fontId="26" fillId="31" borderId="0" applyNumberFormat="0" applyBorder="0" applyAlignment="0" applyProtection="0"/>
    <xf numFmtId="0" fontId="26" fillId="35" borderId="0" applyNumberFormat="0" applyBorder="0" applyAlignment="0" applyProtection="0"/>
    <xf numFmtId="0" fontId="26" fillId="39" borderId="0" applyNumberFormat="0" applyBorder="0" applyAlignment="0" applyProtection="0"/>
    <xf numFmtId="0" fontId="26" fillId="43" borderId="0" applyNumberFormat="0" applyBorder="0" applyAlignment="0" applyProtection="0"/>
    <xf numFmtId="0" fontId="27" fillId="24" borderId="0" applyNumberFormat="0" applyBorder="0" applyAlignment="0" applyProtection="0"/>
    <xf numFmtId="0" fontId="27" fillId="28" borderId="0" applyNumberFormat="0" applyBorder="0" applyAlignment="0" applyProtection="0"/>
    <xf numFmtId="0" fontId="27" fillId="32" borderId="0" applyNumberFormat="0" applyBorder="0" applyAlignment="0" applyProtection="0"/>
    <xf numFmtId="0" fontId="27" fillId="36" borderId="0" applyNumberFormat="0" applyBorder="0" applyAlignment="0" applyProtection="0"/>
    <xf numFmtId="0" fontId="27" fillId="40" borderId="0" applyNumberFormat="0" applyBorder="0" applyAlignment="0" applyProtection="0"/>
    <xf numFmtId="0" fontId="27" fillId="44" borderId="0" applyNumberFormat="0" applyBorder="0" applyAlignment="0" applyProtection="0"/>
    <xf numFmtId="0" fontId="27" fillId="21" borderId="0" applyNumberFormat="0" applyBorder="0" applyAlignment="0" applyProtection="0"/>
    <xf numFmtId="0" fontId="27" fillId="25" borderId="0" applyNumberFormat="0" applyBorder="0" applyAlignment="0" applyProtection="0"/>
    <xf numFmtId="0" fontId="27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7" borderId="0" applyNumberFormat="0" applyBorder="0" applyAlignment="0" applyProtection="0"/>
    <xf numFmtId="0" fontId="27" fillId="41" borderId="0" applyNumberFormat="0" applyBorder="0" applyAlignment="0" applyProtection="0"/>
    <xf numFmtId="0" fontId="28" fillId="15" borderId="0" applyNumberFormat="0" applyBorder="0" applyAlignment="0" applyProtection="0"/>
    <xf numFmtId="0" fontId="29" fillId="18" borderId="40" applyNumberFormat="0" applyAlignment="0" applyProtection="0"/>
    <xf numFmtId="0" fontId="30" fillId="19" borderId="43" applyNumberFormat="0" applyAlignment="0" applyProtection="0"/>
    <xf numFmtId="0" fontId="31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3" fillId="0" borderId="37" applyNumberFormat="0" applyFill="0" applyAlignment="0" applyProtection="0"/>
    <xf numFmtId="0" fontId="34" fillId="0" borderId="38" applyNumberFormat="0" applyFill="0" applyAlignment="0" applyProtection="0"/>
    <xf numFmtId="0" fontId="35" fillId="0" borderId="39" applyNumberFormat="0" applyFill="0" applyAlignment="0" applyProtection="0"/>
    <xf numFmtId="0" fontId="35" fillId="0" borderId="0" applyNumberFormat="0" applyFill="0" applyBorder="0" applyAlignment="0" applyProtection="0"/>
    <xf numFmtId="0" fontId="36" fillId="17" borderId="40" applyNumberFormat="0" applyAlignment="0" applyProtection="0"/>
    <xf numFmtId="0" fontId="37" fillId="0" borderId="42" applyNumberFormat="0" applyFill="0" applyAlignment="0" applyProtection="0"/>
    <xf numFmtId="0" fontId="38" fillId="16" borderId="0" applyNumberFormat="0" applyBorder="0" applyAlignment="0" applyProtection="0"/>
    <xf numFmtId="0" fontId="8" fillId="0" borderId="0"/>
    <xf numFmtId="0" fontId="26" fillId="0" borderId="0"/>
    <xf numFmtId="0" fontId="26" fillId="20" borderId="44" applyNumberFormat="0" applyFont="0" applyAlignment="0" applyProtection="0"/>
    <xf numFmtId="0" fontId="39" fillId="18" borderId="41" applyNumberFormat="0" applyAlignment="0" applyProtection="0"/>
    <xf numFmtId="9" fontId="8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45" applyNumberFormat="0" applyFill="0" applyAlignment="0" applyProtection="0"/>
    <xf numFmtId="0" fontId="41" fillId="0" borderId="0" applyNumberFormat="0" applyFill="0" applyBorder="0" applyAlignment="0" applyProtection="0"/>
    <xf numFmtId="0" fontId="2" fillId="0" borderId="0"/>
    <xf numFmtId="0" fontId="10" fillId="0" borderId="0"/>
    <xf numFmtId="0" fontId="1" fillId="0" borderId="0"/>
    <xf numFmtId="0" fontId="3" fillId="0" borderId="0"/>
    <xf numFmtId="0" fontId="52" fillId="0" borderId="0" applyNumberForma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931">
    <xf numFmtId="0" fontId="0" fillId="0" borderId="0" xfId="0"/>
    <xf numFmtId="0" fontId="8" fillId="4" borderId="3" xfId="0" applyFont="1" applyFill="1" applyBorder="1"/>
    <xf numFmtId="0" fontId="9" fillId="5" borderId="3" xfId="0" applyFont="1" applyFill="1" applyBorder="1"/>
    <xf numFmtId="0" fontId="14" fillId="2" borderId="13" xfId="0" applyFont="1" applyFill="1" applyBorder="1" applyAlignment="1">
      <alignment horizontal="center" vertical="center" wrapText="1"/>
    </xf>
    <xf numFmtId="0" fontId="14" fillId="6" borderId="11" xfId="0" applyFont="1" applyFill="1" applyBorder="1" applyAlignment="1">
      <alignment horizontal="right" vertical="center"/>
    </xf>
    <xf numFmtId="167" fontId="17" fillId="6" borderId="11" xfId="0" applyNumberFormat="1" applyFont="1" applyFill="1" applyBorder="1" applyAlignment="1">
      <alignment horizontal="right" vertical="center"/>
    </xf>
    <xf numFmtId="3" fontId="6" fillId="2" borderId="5" xfId="3" applyNumberFormat="1" applyFont="1" applyFill="1" applyBorder="1" applyAlignment="1">
      <alignment horizontal="center" wrapText="1"/>
    </xf>
    <xf numFmtId="3" fontId="6" fillId="2" borderId="17" xfId="3" applyNumberFormat="1" applyFont="1" applyFill="1" applyBorder="1" applyAlignment="1">
      <alignment horizontal="center" wrapText="1"/>
    </xf>
    <xf numFmtId="4" fontId="6" fillId="2" borderId="8" xfId="2" applyNumberFormat="1" applyFont="1" applyFill="1" applyBorder="1" applyAlignment="1">
      <alignment horizontal="center" wrapText="1"/>
    </xf>
    <xf numFmtId="0" fontId="14" fillId="2" borderId="18" xfId="0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wrapText="1"/>
    </xf>
    <xf numFmtId="3" fontId="14" fillId="2" borderId="18" xfId="0" applyNumberFormat="1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3" fontId="6" fillId="2" borderId="4" xfId="3" applyNumberFormat="1" applyFont="1" applyFill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 wrapText="1"/>
    </xf>
    <xf numFmtId="3" fontId="6" fillId="2" borderId="7" xfId="3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24" fillId="9" borderId="34" xfId="5" applyFont="1" applyFill="1" applyBorder="1" applyAlignment="1">
      <alignment horizontal="right" vertical="center"/>
    </xf>
    <xf numFmtId="0" fontId="14" fillId="2" borderId="18" xfId="5" applyFont="1" applyFill="1" applyBorder="1" applyAlignment="1">
      <alignment horizontal="right" vertical="center" wrapText="1"/>
    </xf>
    <xf numFmtId="0" fontId="14" fillId="3" borderId="2" xfId="5" applyFont="1" applyFill="1" applyBorder="1" applyAlignment="1">
      <alignment horizontal="right" vertical="center"/>
    </xf>
    <xf numFmtId="0" fontId="14" fillId="2" borderId="18" xfId="0" applyFont="1" applyFill="1" applyBorder="1" applyAlignment="1">
      <alignment horizontal="right" vertical="center" wrapText="1"/>
    </xf>
    <xf numFmtId="0" fontId="14" fillId="3" borderId="2" xfId="0" applyFont="1" applyFill="1" applyBorder="1" applyAlignment="1">
      <alignment horizontal="right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Alignment="1">
      <alignment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3" fontId="8" fillId="4" borderId="3" xfId="0" applyNumberFormat="1" applyFont="1" applyFill="1" applyBorder="1" applyAlignment="1">
      <alignment vertical="center"/>
    </xf>
    <xf numFmtId="3" fontId="8" fillId="4" borderId="8" xfId="0" applyNumberFormat="1" applyFont="1" applyFill="1" applyBorder="1" applyAlignment="1">
      <alignment vertical="center"/>
    </xf>
    <xf numFmtId="3" fontId="6" fillId="2" borderId="1" xfId="3" applyNumberFormat="1" applyFont="1" applyFill="1" applyBorder="1" applyAlignment="1">
      <alignment horizontal="center" vertical="center"/>
    </xf>
    <xf numFmtId="4" fontId="6" fillId="2" borderId="4" xfId="2" applyNumberFormat="1" applyFont="1" applyFill="1" applyBorder="1" applyAlignment="1">
      <alignment horizontal="center" vertical="center" wrapText="1"/>
    </xf>
    <xf numFmtId="4" fontId="6" fillId="2" borderId="1" xfId="2" applyNumberFormat="1" applyFont="1" applyFill="1" applyBorder="1" applyAlignment="1">
      <alignment horizontal="center" vertical="center" wrapText="1"/>
    </xf>
    <xf numFmtId="3" fontId="6" fillId="2" borderId="10" xfId="3" applyNumberFormat="1" applyFont="1" applyFill="1" applyBorder="1" applyAlignment="1">
      <alignment horizontal="center" vertical="center" wrapText="1"/>
    </xf>
    <xf numFmtId="3" fontId="6" fillId="2" borderId="13" xfId="3" applyNumberFormat="1" applyFont="1" applyFill="1" applyBorder="1" applyAlignment="1">
      <alignment horizontal="center" vertical="center" wrapText="1"/>
    </xf>
    <xf numFmtId="3" fontId="6" fillId="2" borderId="15" xfId="3" applyNumberFormat="1" applyFont="1" applyFill="1" applyBorder="1" applyAlignment="1">
      <alignment horizontal="center" vertical="center" wrapText="1"/>
    </xf>
    <xf numFmtId="4" fontId="6" fillId="2" borderId="13" xfId="2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 wrapText="1"/>
    </xf>
    <xf numFmtId="3" fontId="6" fillId="2" borderId="12" xfId="3" applyNumberFormat="1" applyFont="1" applyFill="1" applyBorder="1" applyAlignment="1">
      <alignment horizontal="center" vertical="center" wrapText="1"/>
    </xf>
    <xf numFmtId="3" fontId="6" fillId="2" borderId="14" xfId="3" applyNumberFormat="1" applyFont="1" applyFill="1" applyBorder="1" applyAlignment="1">
      <alignment horizontal="center" vertical="center"/>
    </xf>
    <xf numFmtId="3" fontId="8" fillId="4" borderId="10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horizontal="right" vertical="center"/>
    </xf>
    <xf numFmtId="3" fontId="0" fillId="4" borderId="13" xfId="0" applyNumberFormat="1" applyFill="1" applyBorder="1" applyAlignment="1">
      <alignment horizontal="right" vertical="center"/>
    </xf>
    <xf numFmtId="3" fontId="9" fillId="4" borderId="15" xfId="0" applyNumberFormat="1" applyFont="1" applyFill="1" applyBorder="1" applyAlignment="1">
      <alignment horizontal="right" vertical="center"/>
    </xf>
    <xf numFmtId="3" fontId="8" fillId="4" borderId="30" xfId="3" applyNumberFormat="1" applyFont="1" applyFill="1" applyBorder="1" applyAlignment="1">
      <alignment vertical="center"/>
    </xf>
    <xf numFmtId="3" fontId="8" fillId="4" borderId="31" xfId="3" applyNumberFormat="1" applyFont="1" applyFill="1" applyBorder="1" applyAlignment="1">
      <alignment horizontal="right" vertical="center"/>
    </xf>
    <xf numFmtId="3" fontId="0" fillId="4" borderId="31" xfId="0" applyNumberFormat="1" applyFill="1" applyBorder="1" applyAlignment="1">
      <alignment horizontal="right" vertical="center"/>
    </xf>
    <xf numFmtId="3" fontId="9" fillId="4" borderId="32" xfId="0" applyNumberFormat="1" applyFont="1" applyFill="1" applyBorder="1" applyAlignment="1">
      <alignment horizontal="right" vertical="center"/>
    </xf>
    <xf numFmtId="166" fontId="9" fillId="5" borderId="4" xfId="3" applyNumberFormat="1" applyFont="1" applyFill="1" applyBorder="1" applyAlignment="1">
      <alignment horizontal="right" vertical="center"/>
    </xf>
    <xf numFmtId="3" fontId="16" fillId="5" borderId="4" xfId="3" applyNumberFormat="1" applyFont="1" applyFill="1" applyBorder="1" applyAlignment="1">
      <alignment horizontal="right" vertical="center"/>
    </xf>
    <xf numFmtId="166" fontId="9" fillId="5" borderId="1" xfId="3" applyNumberFormat="1" applyFont="1" applyFill="1" applyBorder="1" applyAlignment="1">
      <alignment horizontal="right" vertical="center"/>
    </xf>
    <xf numFmtId="166" fontId="9" fillId="5" borderId="10" xfId="0" applyNumberFormat="1" applyFont="1" applyFill="1" applyBorder="1" applyAlignment="1">
      <alignment vertical="center"/>
    </xf>
    <xf numFmtId="166" fontId="9" fillId="5" borderId="13" xfId="0" applyNumberFormat="1" applyFont="1" applyFill="1" applyBorder="1" applyAlignment="1">
      <alignment vertical="center"/>
    </xf>
    <xf numFmtId="1" fontId="9" fillId="5" borderId="13" xfId="1" applyNumberFormat="1" applyFont="1" applyFill="1" applyBorder="1" applyAlignment="1">
      <alignment vertical="center"/>
    </xf>
    <xf numFmtId="1" fontId="9" fillId="5" borderId="15" xfId="1" applyNumberFormat="1" applyFont="1" applyFill="1" applyBorder="1" applyAlignment="1">
      <alignment vertical="center"/>
    </xf>
    <xf numFmtId="166" fontId="8" fillId="4" borderId="4" xfId="3" applyNumberFormat="1" applyFont="1" applyFill="1" applyBorder="1" applyAlignment="1">
      <alignment horizontal="right" vertical="center"/>
    </xf>
    <xf numFmtId="170" fontId="15" fillId="4" borderId="4" xfId="3" applyNumberFormat="1" applyFont="1" applyFill="1" applyBorder="1" applyAlignment="1">
      <alignment horizontal="right" vertical="center"/>
    </xf>
    <xf numFmtId="166" fontId="8" fillId="4" borderId="10" xfId="3" applyNumberFormat="1" applyFont="1" applyFill="1" applyBorder="1" applyAlignment="1">
      <alignment horizontal="right" vertical="center"/>
    </xf>
    <xf numFmtId="166" fontId="8" fillId="4" borderId="13" xfId="3" applyNumberFormat="1" applyFont="1" applyFill="1" applyBorder="1" applyAlignment="1">
      <alignment horizontal="right" vertical="center"/>
    </xf>
    <xf numFmtId="3" fontId="8" fillId="4" borderId="15" xfId="3" applyNumberFormat="1" applyFont="1" applyFill="1" applyBorder="1" applyAlignment="1">
      <alignment horizontal="right" vertical="center"/>
    </xf>
    <xf numFmtId="166" fontId="8" fillId="4" borderId="31" xfId="3" applyNumberFormat="1" applyFont="1" applyFill="1" applyBorder="1" applyAlignment="1">
      <alignment horizontal="right" vertical="center"/>
    </xf>
    <xf numFmtId="3" fontId="9" fillId="5" borderId="4" xfId="3" applyNumberFormat="1" applyFont="1" applyFill="1" applyBorder="1" applyAlignment="1">
      <alignment horizontal="right" vertical="center"/>
    </xf>
    <xf numFmtId="3" fontId="9" fillId="5" borderId="1" xfId="3" applyNumberFormat="1" applyFont="1" applyFill="1" applyBorder="1" applyAlignment="1">
      <alignment horizontal="right" vertical="center"/>
    </xf>
    <xf numFmtId="3" fontId="9" fillId="5" borderId="10" xfId="0" applyNumberFormat="1" applyFont="1" applyFill="1" applyBorder="1" applyAlignment="1">
      <alignment vertical="center"/>
    </xf>
    <xf numFmtId="3" fontId="9" fillId="5" borderId="13" xfId="0" applyNumberFormat="1" applyFont="1" applyFill="1" applyBorder="1" applyAlignment="1">
      <alignment vertical="center"/>
    </xf>
    <xf numFmtId="3" fontId="8" fillId="4" borderId="4" xfId="3" applyNumberFormat="1" applyFont="1" applyFill="1" applyBorder="1" applyAlignment="1">
      <alignment horizontal="right" vertical="center"/>
    </xf>
    <xf numFmtId="3" fontId="8" fillId="4" borderId="10" xfId="3" applyNumberFormat="1" applyFont="1" applyFill="1" applyBorder="1" applyAlignment="1">
      <alignment horizontal="right" vertical="center"/>
    </xf>
    <xf numFmtId="4" fontId="6" fillId="3" borderId="2" xfId="2" applyNumberFormat="1" applyFont="1" applyFill="1" applyBorder="1" applyAlignment="1">
      <alignment vertical="center"/>
    </xf>
    <xf numFmtId="0" fontId="14" fillId="3" borderId="2" xfId="0" applyFont="1" applyFill="1" applyBorder="1" applyAlignment="1">
      <alignment vertical="center"/>
    </xf>
    <xf numFmtId="4" fontId="6" fillId="3" borderId="3" xfId="2" applyNumberFormat="1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166" fontId="9" fillId="5" borderId="4" xfId="0" applyNumberFormat="1" applyFont="1" applyFill="1" applyBorder="1" applyAlignment="1">
      <alignment vertical="center"/>
    </xf>
    <xf numFmtId="3" fontId="6" fillId="2" borderId="36" xfId="3" applyNumberFormat="1" applyFont="1" applyFill="1" applyBorder="1" applyAlignment="1">
      <alignment horizontal="center" vertical="center" wrapText="1"/>
    </xf>
    <xf numFmtId="4" fontId="6" fillId="2" borderId="8" xfId="2" applyNumberFormat="1" applyFont="1" applyFill="1" applyBorder="1" applyAlignment="1">
      <alignment horizontal="center" vertical="center" wrapText="1"/>
    </xf>
    <xf numFmtId="166" fontId="9" fillId="4" borderId="1" xfId="3" applyNumberFormat="1" applyFont="1" applyFill="1" applyBorder="1" applyAlignment="1">
      <alignment horizontal="right" vertical="center"/>
    </xf>
    <xf numFmtId="3" fontId="9" fillId="4" borderId="1" xfId="3" applyNumberFormat="1" applyFont="1" applyFill="1" applyBorder="1" applyAlignment="1">
      <alignment horizontal="right" vertical="center"/>
    </xf>
    <xf numFmtId="0" fontId="8" fillId="4" borderId="4" xfId="0" applyFont="1" applyFill="1" applyBorder="1" applyAlignment="1">
      <alignment horizontal="left" vertical="center"/>
    </xf>
    <xf numFmtId="16" fontId="8" fillId="4" borderId="4" xfId="0" quotePrefix="1" applyNumberFormat="1" applyFont="1" applyFill="1" applyBorder="1" applyAlignment="1">
      <alignment horizontal="left" vertical="center"/>
    </xf>
    <xf numFmtId="17" fontId="8" fillId="4" borderId="4" xfId="0" quotePrefix="1" applyNumberFormat="1" applyFont="1" applyFill="1" applyBorder="1" applyAlignment="1">
      <alignment horizontal="left" vertical="center"/>
    </xf>
    <xf numFmtId="0" fontId="8" fillId="4" borderId="4" xfId="5" applyFont="1" applyFill="1" applyBorder="1" applyAlignment="1">
      <alignment horizontal="left" vertical="center"/>
    </xf>
    <xf numFmtId="17" fontId="8" fillId="4" borderId="4" xfId="5" quotePrefix="1" applyNumberFormat="1" applyFont="1" applyFill="1" applyBorder="1" applyAlignment="1">
      <alignment horizontal="left" vertical="center"/>
    </xf>
    <xf numFmtId="0" fontId="9" fillId="5" borderId="4" xfId="5" applyFont="1" applyFill="1" applyBorder="1" applyAlignment="1">
      <alignment horizontal="left" vertical="center"/>
    </xf>
    <xf numFmtId="0" fontId="14" fillId="2" borderId="18" xfId="5" applyFont="1" applyFill="1" applyBorder="1" applyAlignment="1">
      <alignment horizontal="center" vertical="center" wrapText="1"/>
    </xf>
    <xf numFmtId="3" fontId="0" fillId="4" borderId="4" xfId="0" applyNumberFormat="1" applyFill="1" applyBorder="1" applyAlignment="1">
      <alignment horizontal="right" vertical="center"/>
    </xf>
    <xf numFmtId="0" fontId="9" fillId="5" borderId="4" xfId="0" applyFont="1" applyFill="1" applyBorder="1" applyAlignment="1">
      <alignment horizontal="left" vertical="center"/>
    </xf>
    <xf numFmtId="3" fontId="9" fillId="5" borderId="4" xfId="0" applyNumberFormat="1" applyFont="1" applyFill="1" applyBorder="1" applyAlignment="1">
      <alignment vertical="center"/>
    </xf>
    <xf numFmtId="3" fontId="20" fillId="7" borderId="26" xfId="3" applyNumberFormat="1" applyFont="1" applyFill="1" applyBorder="1" applyAlignment="1">
      <alignment horizontal="center" vertical="center" wrapText="1"/>
    </xf>
    <xf numFmtId="3" fontId="20" fillId="7" borderId="33" xfId="3" applyNumberFormat="1" applyFont="1" applyFill="1" applyBorder="1" applyAlignment="1">
      <alignment horizontal="center" vertical="center" wrapText="1"/>
    </xf>
    <xf numFmtId="4" fontId="20" fillId="7" borderId="25" xfId="2" applyNumberFormat="1" applyFont="1" applyFill="1" applyBorder="1" applyAlignment="1">
      <alignment horizontal="center" vertical="center" wrapText="1"/>
    </xf>
    <xf numFmtId="4" fontId="20" fillId="9" borderId="34" xfId="2" applyNumberFormat="1" applyFont="1" applyFill="1" applyBorder="1" applyAlignment="1">
      <alignment vertical="center"/>
    </xf>
    <xf numFmtId="4" fontId="20" fillId="9" borderId="35" xfId="2" applyNumberFormat="1" applyFont="1" applyFill="1" applyBorder="1" applyAlignment="1">
      <alignment vertical="center"/>
    </xf>
    <xf numFmtId="0" fontId="24" fillId="9" borderId="34" xfId="0" applyFont="1" applyFill="1" applyBorder="1" applyAlignment="1">
      <alignment vertical="center"/>
    </xf>
    <xf numFmtId="0" fontId="8" fillId="10" borderId="23" xfId="0" applyFont="1" applyFill="1" applyBorder="1" applyAlignment="1">
      <alignment vertical="center"/>
    </xf>
    <xf numFmtId="16" fontId="8" fillId="10" borderId="23" xfId="0" quotePrefix="1" applyNumberFormat="1" applyFont="1" applyFill="1" applyBorder="1" applyAlignment="1">
      <alignment vertical="center"/>
    </xf>
    <xf numFmtId="17" fontId="8" fillId="10" borderId="23" xfId="0" quotePrefix="1" applyNumberFormat="1" applyFont="1" applyFill="1" applyBorder="1" applyAlignment="1">
      <alignment vertical="center"/>
    </xf>
    <xf numFmtId="0" fontId="9" fillId="11" borderId="23" xfId="0" applyFont="1" applyFill="1" applyBorder="1" applyAlignment="1">
      <alignment vertical="center"/>
    </xf>
    <xf numFmtId="0" fontId="24" fillId="7" borderId="29" xfId="0" applyFont="1" applyFill="1" applyBorder="1" applyAlignment="1">
      <alignment horizontal="center" vertical="center" wrapText="1"/>
    </xf>
    <xf numFmtId="0" fontId="8" fillId="10" borderId="23" xfId="5" applyFont="1" applyFill="1" applyBorder="1" applyAlignment="1">
      <alignment horizontal="left" vertical="center"/>
    </xf>
    <xf numFmtId="17" fontId="8" fillId="10" borderId="23" xfId="5" quotePrefix="1" applyNumberFormat="1" applyFont="1" applyFill="1" applyBorder="1" applyAlignment="1">
      <alignment horizontal="left" vertical="center"/>
    </xf>
    <xf numFmtId="0" fontId="9" fillId="11" borderId="23" xfId="5" applyFont="1" applyFill="1" applyBorder="1" applyAlignment="1">
      <alignment horizontal="left" vertical="center"/>
    </xf>
    <xf numFmtId="166" fontId="9" fillId="11" borderId="23" xfId="5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right" vertical="center"/>
    </xf>
    <xf numFmtId="170" fontId="15" fillId="3" borderId="2" xfId="0" applyNumberFormat="1" applyFont="1" applyFill="1" applyBorder="1" applyAlignment="1">
      <alignment horizontal="right" vertical="center"/>
    </xf>
    <xf numFmtId="0" fontId="9" fillId="5" borderId="3" xfId="0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horizontal="right" vertical="center"/>
    </xf>
    <xf numFmtId="0" fontId="8" fillId="4" borderId="3" xfId="0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horizontal="right" vertical="center"/>
    </xf>
    <xf numFmtId="170" fontId="15" fillId="4" borderId="4" xfId="4" applyNumberFormat="1" applyFont="1" applyFill="1" applyBorder="1" applyAlignment="1">
      <alignment horizontal="right" vertical="center"/>
    </xf>
    <xf numFmtId="170" fontId="15" fillId="4" borderId="1" xfId="4" applyNumberFormat="1" applyFont="1" applyFill="1" applyBorder="1" applyAlignment="1">
      <alignment horizontal="right" vertical="center"/>
    </xf>
    <xf numFmtId="0" fontId="8" fillId="4" borderId="8" xfId="0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horizontal="right" vertical="center"/>
    </xf>
    <xf numFmtId="170" fontId="15" fillId="4" borderId="18" xfId="4" applyNumberFormat="1" applyFont="1" applyFill="1" applyBorder="1" applyAlignment="1">
      <alignment horizontal="right" vertical="center"/>
    </xf>
    <xf numFmtId="170" fontId="15" fillId="4" borderId="20" xfId="4" applyNumberFormat="1" applyFont="1" applyFill="1" applyBorder="1" applyAlignment="1">
      <alignment horizontal="right" vertical="center"/>
    </xf>
    <xf numFmtId="0" fontId="24" fillId="7" borderId="29" xfId="5" applyFont="1" applyFill="1" applyBorder="1" applyAlignment="1">
      <alignment horizontal="center" vertical="center" wrapText="1"/>
    </xf>
    <xf numFmtId="3" fontId="9" fillId="5" borderId="3" xfId="0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horizontal="right" vertical="center"/>
    </xf>
    <xf numFmtId="170" fontId="16" fillId="5" borderId="1" xfId="4" applyNumberFormat="1" applyFont="1" applyFill="1" applyBorder="1" applyAlignment="1">
      <alignment horizontal="right" vertical="center"/>
    </xf>
    <xf numFmtId="41" fontId="8" fillId="3" borderId="2" xfId="0" applyNumberFormat="1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170" fontId="8" fillId="3" borderId="2" xfId="0" applyNumberFormat="1" applyFont="1" applyFill="1" applyBorder="1" applyAlignment="1">
      <alignment vertical="center"/>
    </xf>
    <xf numFmtId="1" fontId="8" fillId="3" borderId="2" xfId="0" applyNumberFormat="1" applyFont="1" applyFill="1" applyBorder="1" applyAlignment="1">
      <alignment vertical="center"/>
    </xf>
    <xf numFmtId="3" fontId="9" fillId="5" borderId="4" xfId="4" applyNumberFormat="1" applyFont="1" applyFill="1" applyBorder="1" applyAlignment="1">
      <alignment vertical="center"/>
    </xf>
    <xf numFmtId="170" fontId="16" fillId="5" borderId="4" xfId="4" applyNumberFormat="1" applyFont="1" applyFill="1" applyBorder="1" applyAlignment="1">
      <alignment vertical="center"/>
    </xf>
    <xf numFmtId="170" fontId="15" fillId="4" borderId="4" xfId="4" applyNumberFormat="1" applyFont="1" applyFill="1" applyBorder="1" applyAlignment="1">
      <alignment vertical="center"/>
    </xf>
    <xf numFmtId="170" fontId="15" fillId="4" borderId="18" xfId="4" applyNumberFormat="1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vertical="center"/>
    </xf>
    <xf numFmtId="0" fontId="8" fillId="4" borderId="10" xfId="0" applyFont="1" applyFill="1" applyBorder="1" applyAlignment="1">
      <alignment vertical="center"/>
    </xf>
    <xf numFmtId="0" fontId="8" fillId="3" borderId="11" xfId="0" applyFont="1" applyFill="1" applyBorder="1" applyAlignment="1">
      <alignment vertical="center"/>
    </xf>
    <xf numFmtId="170" fontId="15" fillId="3" borderId="11" xfId="0" applyNumberFormat="1" applyFont="1" applyFill="1" applyBorder="1" applyAlignment="1">
      <alignment vertical="center"/>
    </xf>
    <xf numFmtId="3" fontId="6" fillId="3" borderId="11" xfId="3" applyNumberFormat="1" applyFont="1" applyFill="1" applyBorder="1" applyAlignment="1">
      <alignment vertical="center"/>
    </xf>
    <xf numFmtId="3" fontId="8" fillId="4" borderId="13" xfId="3" applyNumberFormat="1" applyFont="1" applyFill="1" applyBorder="1" applyAlignment="1">
      <alignment vertical="center"/>
    </xf>
    <xf numFmtId="3" fontId="0" fillId="4" borderId="13" xfId="0" applyNumberFormat="1" applyFill="1" applyBorder="1" applyAlignment="1">
      <alignment vertical="center"/>
    </xf>
    <xf numFmtId="3" fontId="9" fillId="4" borderId="15" xfId="0" applyNumberFormat="1" applyFont="1" applyFill="1" applyBorder="1" applyAlignment="1">
      <alignment vertical="center"/>
    </xf>
    <xf numFmtId="3" fontId="9" fillId="4" borderId="32" xfId="0" applyNumberFormat="1" applyFont="1" applyFill="1" applyBorder="1" applyAlignment="1">
      <alignment vertical="center"/>
    </xf>
    <xf numFmtId="0" fontId="8" fillId="4" borderId="10" xfId="3" applyNumberFormat="1" applyFont="1" applyFill="1" applyBorder="1" applyAlignment="1">
      <alignment vertical="center"/>
    </xf>
    <xf numFmtId="0" fontId="8" fillId="4" borderId="30" xfId="3" applyNumberFormat="1" applyFont="1" applyFill="1" applyBorder="1" applyAlignment="1">
      <alignment vertical="center"/>
    </xf>
    <xf numFmtId="0" fontId="6" fillId="3" borderId="11" xfId="3" applyNumberFormat="1" applyFont="1" applyFill="1" applyBorder="1" applyAlignment="1">
      <alignment vertical="center"/>
    </xf>
    <xf numFmtId="0" fontId="8" fillId="3" borderId="11" xfId="0" applyNumberFormat="1" applyFont="1" applyFill="1" applyBorder="1" applyAlignment="1">
      <alignment vertical="center"/>
    </xf>
    <xf numFmtId="3" fontId="8" fillId="4" borderId="3" xfId="3" applyNumberFormat="1" applyFont="1" applyFill="1" applyBorder="1" applyAlignment="1">
      <alignment vertical="center"/>
    </xf>
    <xf numFmtId="3" fontId="8" fillId="4" borderId="8" xfId="3" applyNumberFormat="1" applyFont="1" applyFill="1" applyBorder="1" applyAlignment="1">
      <alignment vertical="center"/>
    </xf>
    <xf numFmtId="168" fontId="15" fillId="4" borderId="13" xfId="0" applyNumberFormat="1" applyFont="1" applyFill="1" applyBorder="1" applyAlignment="1">
      <alignment horizontal="right" vertical="center"/>
    </xf>
    <xf numFmtId="168" fontId="15" fillId="4" borderId="31" xfId="0" applyNumberFormat="1" applyFont="1" applyFill="1" applyBorder="1" applyAlignment="1">
      <alignment horizontal="right" vertical="center"/>
    </xf>
    <xf numFmtId="0" fontId="0" fillId="0" borderId="0" xfId="0" applyFont="1"/>
    <xf numFmtId="0" fontId="23" fillId="8" borderId="13" xfId="0" applyFont="1" applyFill="1" applyBorder="1" applyAlignment="1">
      <alignment horizontal="center" vertical="center"/>
    </xf>
    <xf numFmtId="0" fontId="23" fillId="8" borderId="15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/>
    </xf>
    <xf numFmtId="0" fontId="4" fillId="6" borderId="11" xfId="0" applyFont="1" applyFill="1" applyBorder="1" applyAlignment="1">
      <alignment vertical="center"/>
    </xf>
    <xf numFmtId="168" fontId="15" fillId="12" borderId="13" xfId="0" applyNumberFormat="1" applyFont="1" applyFill="1" applyBorder="1" applyAlignment="1">
      <alignment vertical="center"/>
    </xf>
    <xf numFmtId="168" fontId="16" fillId="13" borderId="13" xfId="0" applyNumberFormat="1" applyFont="1" applyFill="1" applyBorder="1" applyAlignment="1">
      <alignment vertical="center"/>
    </xf>
    <xf numFmtId="168" fontId="15" fillId="12" borderId="31" xfId="0" applyNumberFormat="1" applyFont="1" applyFill="1" applyBorder="1" applyAlignment="1">
      <alignment vertical="center"/>
    </xf>
    <xf numFmtId="0" fontId="9" fillId="13" borderId="10" xfId="0" applyFont="1" applyFill="1" applyBorder="1" applyAlignment="1">
      <alignment vertical="center"/>
    </xf>
    <xf numFmtId="168" fontId="16" fillId="13" borderId="15" xfId="0" applyNumberFormat="1" applyFont="1" applyFill="1" applyBorder="1" applyAlignment="1">
      <alignment vertical="center"/>
    </xf>
    <xf numFmtId="0" fontId="8" fillId="12" borderId="10" xfId="0" applyFont="1" applyFill="1" applyBorder="1" applyAlignment="1">
      <alignment vertical="center"/>
    </xf>
    <xf numFmtId="168" fontId="15" fillId="12" borderId="15" xfId="0" applyNumberFormat="1" applyFont="1" applyFill="1" applyBorder="1" applyAlignment="1">
      <alignment vertical="center"/>
    </xf>
    <xf numFmtId="0" fontId="8" fillId="12" borderId="30" xfId="0" applyFont="1" applyFill="1" applyBorder="1" applyAlignment="1">
      <alignment vertical="center"/>
    </xf>
    <xf numFmtId="168" fontId="15" fillId="12" borderId="32" xfId="0" applyNumberFormat="1" applyFont="1" applyFill="1" applyBorder="1" applyAlignment="1">
      <alignment vertical="center"/>
    </xf>
    <xf numFmtId="3" fontId="21" fillId="12" borderId="23" xfId="0" applyNumberFormat="1" applyFont="1" applyFill="1" applyBorder="1" applyAlignment="1">
      <alignment horizontal="center" vertical="center"/>
    </xf>
    <xf numFmtId="3" fontId="21" fillId="12" borderId="29" xfId="0" applyNumberFormat="1" applyFont="1" applyFill="1" applyBorder="1" applyAlignment="1">
      <alignment horizontal="center" vertical="center"/>
    </xf>
    <xf numFmtId="3" fontId="22" fillId="13" borderId="24" xfId="0" applyNumberFormat="1" applyFont="1" applyFill="1" applyBorder="1" applyAlignment="1">
      <alignment horizontal="center" vertical="center"/>
    </xf>
    <xf numFmtId="3" fontId="22" fillId="13" borderId="28" xfId="0" applyNumberFormat="1" applyFont="1" applyFill="1" applyBorder="1" applyAlignment="1">
      <alignment horizontal="center" vertical="center"/>
    </xf>
    <xf numFmtId="17" fontId="20" fillId="46" borderId="23" xfId="0" applyNumberFormat="1" applyFont="1" applyFill="1" applyBorder="1" applyAlignment="1">
      <alignment horizontal="center" vertical="center"/>
    </xf>
    <xf numFmtId="0" fontId="20" fillId="46" borderId="23" xfId="0" applyFont="1" applyFill="1" applyBorder="1" applyAlignment="1">
      <alignment horizontal="center" vertical="center"/>
    </xf>
    <xf numFmtId="0" fontId="20" fillId="46" borderId="24" xfId="0" applyFont="1" applyFill="1" applyBorder="1" applyAlignment="1">
      <alignment horizontal="center" vertical="center"/>
    </xf>
    <xf numFmtId="0" fontId="20" fillId="46" borderId="28" xfId="0" applyFont="1" applyFill="1" applyBorder="1" applyAlignment="1">
      <alignment horizontal="center" vertical="center"/>
    </xf>
    <xf numFmtId="0" fontId="6" fillId="46" borderId="13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 wrapText="1"/>
    </xf>
    <xf numFmtId="3" fontId="14" fillId="46" borderId="15" xfId="3" applyNumberFormat="1" applyFont="1" applyFill="1" applyBorder="1" applyAlignment="1">
      <alignment horizontal="center" vertical="center" wrapText="1"/>
    </xf>
    <xf numFmtId="3" fontId="8" fillId="12" borderId="10" xfId="3" applyNumberFormat="1" applyFont="1" applyFill="1" applyBorder="1" applyAlignment="1">
      <alignment vertical="center"/>
    </xf>
    <xf numFmtId="169" fontId="15" fillId="12" borderId="15" xfId="0" applyNumberFormat="1" applyFont="1" applyFill="1" applyBorder="1" applyAlignment="1">
      <alignment horizontal="right" vertical="center"/>
    </xf>
    <xf numFmtId="3" fontId="9" fillId="13" borderId="30" xfId="3" applyNumberFormat="1" applyFont="1" applyFill="1" applyBorder="1" applyAlignment="1">
      <alignment vertical="center"/>
    </xf>
    <xf numFmtId="4" fontId="6" fillId="46" borderId="10" xfId="2" applyNumberFormat="1" applyFont="1" applyFill="1" applyBorder="1" applyAlignment="1">
      <alignment horizontal="center" vertical="center" wrapText="1"/>
    </xf>
    <xf numFmtId="4" fontId="6" fillId="46" borderId="13" xfId="2" applyNumberFormat="1" applyFont="1" applyFill="1" applyBorder="1" applyAlignment="1">
      <alignment horizontal="center" vertical="center" wrapText="1"/>
    </xf>
    <xf numFmtId="0" fontId="14" fillId="46" borderId="15" xfId="0" applyFont="1" applyFill="1" applyBorder="1" applyAlignment="1">
      <alignment horizontal="center" vertical="center" wrapText="1"/>
    </xf>
    <xf numFmtId="166" fontId="8" fillId="12" borderId="10" xfId="0" applyNumberFormat="1" applyFont="1" applyFill="1" applyBorder="1" applyAlignment="1">
      <alignment horizontal="right" vertical="center"/>
    </xf>
    <xf numFmtId="166" fontId="8" fillId="12" borderId="13" xfId="0" applyNumberFormat="1" applyFont="1" applyFill="1" applyBorder="1" applyAlignment="1">
      <alignment horizontal="right" vertical="center"/>
    </xf>
    <xf numFmtId="166" fontId="9" fillId="13" borderId="30" xfId="0" applyNumberFormat="1" applyFont="1" applyFill="1" applyBorder="1" applyAlignment="1">
      <alignment horizontal="right" vertical="center"/>
    </xf>
    <xf numFmtId="166" fontId="9" fillId="13" borderId="31" xfId="0" applyNumberFormat="1" applyFont="1" applyFill="1" applyBorder="1" applyAlignment="1">
      <alignment horizontal="right" vertical="center"/>
    </xf>
    <xf numFmtId="3" fontId="6" fillId="6" borderId="11" xfId="3" applyNumberFormat="1" applyFont="1" applyFill="1" applyBorder="1" applyAlignment="1">
      <alignment vertical="center"/>
    </xf>
    <xf numFmtId="0" fontId="6" fillId="6" borderId="11" xfId="0" applyFont="1" applyFill="1" applyBorder="1" applyAlignment="1">
      <alignment vertical="center" wrapText="1"/>
    </xf>
    <xf numFmtId="3" fontId="14" fillId="6" borderId="11" xfId="3" applyNumberFormat="1" applyFont="1" applyFill="1" applyBorder="1" applyAlignment="1">
      <alignment vertical="center" wrapText="1"/>
    </xf>
    <xf numFmtId="4" fontId="6" fillId="6" borderId="11" xfId="2" applyNumberFormat="1" applyFont="1" applyFill="1" applyBorder="1" applyAlignment="1">
      <alignment vertical="center" wrapText="1"/>
    </xf>
    <xf numFmtId="0" fontId="14" fillId="6" borderId="11" xfId="0" applyFont="1" applyFill="1" applyBorder="1" applyAlignment="1">
      <alignment vertical="center" wrapText="1"/>
    </xf>
    <xf numFmtId="169" fontId="16" fillId="13" borderId="32" xfId="0" applyNumberFormat="1" applyFont="1" applyFill="1" applyBorder="1" applyAlignment="1">
      <alignment horizontal="right" vertical="center"/>
    </xf>
    <xf numFmtId="0" fontId="13" fillId="3" borderId="11" xfId="3" applyNumberFormat="1" applyFont="1" applyFill="1" applyBorder="1" applyAlignment="1">
      <alignment vertical="center"/>
    </xf>
    <xf numFmtId="3" fontId="8" fillId="3" borderId="2" xfId="0" applyNumberFormat="1" applyFont="1" applyFill="1" applyBorder="1" applyAlignment="1">
      <alignment horizontal="right" vertical="center"/>
    </xf>
    <xf numFmtId="41" fontId="8" fillId="3" borderId="2" xfId="4" applyNumberFormat="1" applyFont="1" applyFill="1" applyBorder="1" applyAlignment="1">
      <alignment horizontal="right" vertical="center"/>
    </xf>
    <xf numFmtId="17" fontId="8" fillId="12" borderId="10" xfId="0" quotePrefix="1" applyNumberFormat="1" applyFont="1" applyFill="1" applyBorder="1" applyAlignment="1">
      <alignment vertical="center"/>
    </xf>
    <xf numFmtId="3" fontId="8" fillId="12" borderId="13" xfId="0" applyNumberFormat="1" applyFont="1" applyFill="1" applyBorder="1" applyAlignment="1">
      <alignment vertical="center"/>
    </xf>
    <xf numFmtId="0" fontId="9" fillId="13" borderId="30" xfId="0" applyFont="1" applyFill="1" applyBorder="1" applyAlignment="1">
      <alignment vertical="center"/>
    </xf>
    <xf numFmtId="3" fontId="9" fillId="13" borderId="31" xfId="0" applyNumberFormat="1" applyFont="1" applyFill="1" applyBorder="1" applyAlignment="1">
      <alignment vertical="center"/>
    </xf>
    <xf numFmtId="168" fontId="16" fillId="13" borderId="31" xfId="0" applyNumberFormat="1" applyFont="1" applyFill="1" applyBorder="1" applyAlignment="1">
      <alignment vertical="center"/>
    </xf>
    <xf numFmtId="168" fontId="16" fillId="13" borderId="32" xfId="0" applyNumberFormat="1" applyFont="1" applyFill="1" applyBorder="1" applyAlignment="1">
      <alignment vertical="center"/>
    </xf>
    <xf numFmtId="3" fontId="8" fillId="4" borderId="4" xfId="0" applyNumberFormat="1" applyFont="1" applyFill="1" applyBorder="1" applyAlignment="1">
      <alignment vertical="center" wrapText="1"/>
    </xf>
    <xf numFmtId="0" fontId="6" fillId="6" borderId="11" xfId="0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right" vertical="center"/>
    </xf>
    <xf numFmtId="167" fontId="15" fillId="4" borderId="13" xfId="0" applyNumberFormat="1" applyFont="1" applyFill="1" applyBorder="1" applyAlignment="1">
      <alignment horizontal="right" vertical="center"/>
    </xf>
    <xf numFmtId="3" fontId="9" fillId="4" borderId="15" xfId="1" applyNumberFormat="1" applyFont="1" applyFill="1" applyBorder="1" applyAlignment="1">
      <alignment horizontal="right" vertical="center"/>
    </xf>
    <xf numFmtId="3" fontId="9" fillId="5" borderId="13" xfId="3" applyNumberFormat="1" applyFont="1" applyFill="1" applyBorder="1" applyAlignment="1">
      <alignment horizontal="right" vertical="center"/>
    </xf>
    <xf numFmtId="3" fontId="9" fillId="5" borderId="13" xfId="0" applyNumberFormat="1" applyFont="1" applyFill="1" applyBorder="1" applyAlignment="1">
      <alignment horizontal="right" vertical="center"/>
    </xf>
    <xf numFmtId="167" fontId="16" fillId="5" borderId="13" xfId="0" applyNumberFormat="1" applyFont="1" applyFill="1" applyBorder="1" applyAlignment="1">
      <alignment horizontal="right" vertical="center"/>
    </xf>
    <xf numFmtId="3" fontId="9" fillId="5" borderId="15" xfId="1" applyNumberFormat="1" applyFont="1" applyFill="1" applyBorder="1" applyAlignment="1">
      <alignment horizontal="right" vertical="center"/>
    </xf>
    <xf numFmtId="166" fontId="13" fillId="6" borderId="11" xfId="2" applyNumberFormat="1" applyFont="1" applyFill="1" applyBorder="1" applyAlignment="1">
      <alignment horizontal="right" vertical="center"/>
    </xf>
    <xf numFmtId="4" fontId="6" fillId="2" borderId="15" xfId="2" applyNumberFormat="1" applyFont="1" applyFill="1" applyBorder="1" applyAlignment="1">
      <alignment horizontal="center" vertical="center" wrapText="1"/>
    </xf>
    <xf numFmtId="167" fontId="16" fillId="5" borderId="31" xfId="0" applyNumberFormat="1" applyFont="1" applyFill="1" applyBorder="1" applyAlignment="1">
      <alignment horizontal="right" vertical="center"/>
    </xf>
    <xf numFmtId="167" fontId="15" fillId="12" borderId="13" xfId="0" applyNumberFormat="1" applyFont="1" applyFill="1" applyBorder="1" applyAlignment="1">
      <alignment horizontal="right" vertical="center"/>
    </xf>
    <xf numFmtId="3" fontId="9" fillId="13" borderId="13" xfId="3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/>
    </xf>
    <xf numFmtId="0" fontId="14" fillId="46" borderId="13" xfId="0" applyFont="1" applyFill="1" applyBorder="1" applyAlignment="1">
      <alignment horizontal="center" vertical="center" wrapText="1"/>
    </xf>
    <xf numFmtId="4" fontId="6" fillId="46" borderId="15" xfId="2" applyNumberFormat="1" applyFont="1" applyFill="1" applyBorder="1" applyAlignment="1">
      <alignment horizontal="center" vertical="center" wrapText="1"/>
    </xf>
    <xf numFmtId="3" fontId="6" fillId="2" borderId="17" xfId="3" applyNumberFormat="1" applyFont="1" applyFill="1" applyBorder="1" applyAlignment="1">
      <alignment horizontal="center" vertical="center" wrapText="1"/>
    </xf>
    <xf numFmtId="4" fontId="6" fillId="6" borderId="2" xfId="2" applyNumberFormat="1" applyFont="1" applyFill="1" applyBorder="1" applyAlignment="1">
      <alignment horizontal="left" vertical="center" wrapText="1"/>
    </xf>
    <xf numFmtId="4" fontId="6" fillId="6" borderId="2" xfId="2" applyNumberFormat="1" applyFont="1" applyFill="1" applyBorder="1" applyAlignment="1">
      <alignment horizontal="right" vertical="center" wrapText="1"/>
    </xf>
    <xf numFmtId="0" fontId="8" fillId="4" borderId="3" xfId="0" applyFont="1" applyFill="1" applyBorder="1" applyAlignment="1">
      <alignment horizontal="left" vertical="center"/>
    </xf>
    <xf numFmtId="167" fontId="15" fillId="4" borderId="4" xfId="0" applyNumberFormat="1" applyFont="1" applyFill="1" applyBorder="1" applyAlignment="1">
      <alignment horizontal="right" vertical="center"/>
    </xf>
    <xf numFmtId="16" fontId="8" fillId="4" borderId="3" xfId="0" quotePrefix="1" applyNumberFormat="1" applyFont="1" applyFill="1" applyBorder="1" applyAlignment="1">
      <alignment horizontal="left" vertical="center"/>
    </xf>
    <xf numFmtId="17" fontId="8" fillId="4" borderId="3" xfId="0" quotePrefix="1" applyNumberFormat="1" applyFont="1" applyFill="1" applyBorder="1" applyAlignment="1">
      <alignment horizontal="left" vertical="center"/>
    </xf>
    <xf numFmtId="0" fontId="9" fillId="5" borderId="3" xfId="0" applyFont="1" applyFill="1" applyBorder="1" applyAlignment="1">
      <alignment horizontal="left" vertical="center"/>
    </xf>
    <xf numFmtId="167" fontId="16" fillId="5" borderId="4" xfId="0" applyNumberFormat="1" applyFont="1" applyFill="1" applyBorder="1" applyAlignment="1">
      <alignment vertical="center"/>
    </xf>
    <xf numFmtId="0" fontId="9" fillId="5" borderId="8" xfId="0" applyFont="1" applyFill="1" applyBorder="1" applyAlignment="1">
      <alignment horizontal="left" vertical="center"/>
    </xf>
    <xf numFmtId="3" fontId="9" fillId="5" borderId="18" xfId="0" applyNumberFormat="1" applyFont="1" applyFill="1" applyBorder="1" applyAlignment="1">
      <alignment vertical="center"/>
    </xf>
    <xf numFmtId="167" fontId="16" fillId="5" borderId="18" xfId="0" applyNumberFormat="1" applyFont="1" applyFill="1" applyBorder="1" applyAlignment="1">
      <alignment vertical="center"/>
    </xf>
    <xf numFmtId="3" fontId="9" fillId="5" borderId="20" xfId="0" applyNumberFormat="1" applyFont="1" applyFill="1" applyBorder="1" applyAlignment="1">
      <alignment vertical="center"/>
    </xf>
    <xf numFmtId="3" fontId="6" fillId="2" borderId="14" xfId="3" applyNumberFormat="1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left" vertical="center"/>
    </xf>
    <xf numFmtId="16" fontId="8" fillId="4" borderId="10" xfId="0" quotePrefix="1" applyNumberFormat="1" applyFont="1" applyFill="1" applyBorder="1" applyAlignment="1">
      <alignment horizontal="left" vertical="center"/>
    </xf>
    <xf numFmtId="17" fontId="8" fillId="4" borderId="10" xfId="0" quotePrefix="1" applyNumberFormat="1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167" fontId="16" fillId="5" borderId="13" xfId="0" applyNumberFormat="1" applyFont="1" applyFill="1" applyBorder="1" applyAlignment="1">
      <alignment vertical="center"/>
    </xf>
    <xf numFmtId="3" fontId="9" fillId="5" borderId="15" xfId="0" applyNumberFormat="1" applyFont="1" applyFill="1" applyBorder="1" applyAlignment="1">
      <alignment vertical="center"/>
    </xf>
    <xf numFmtId="0" fontId="9" fillId="5" borderId="30" xfId="0" applyFont="1" applyFill="1" applyBorder="1" applyAlignment="1">
      <alignment horizontal="left" vertical="center"/>
    </xf>
    <xf numFmtId="3" fontId="9" fillId="5" borderId="31" xfId="0" applyNumberFormat="1" applyFont="1" applyFill="1" applyBorder="1" applyAlignment="1">
      <alignment vertical="center"/>
    </xf>
    <xf numFmtId="167" fontId="16" fillId="5" borderId="31" xfId="0" applyNumberFormat="1" applyFont="1" applyFill="1" applyBorder="1" applyAlignment="1">
      <alignment vertical="center"/>
    </xf>
    <xf numFmtId="3" fontId="9" fillId="5" borderId="32" xfId="0" applyNumberFormat="1" applyFont="1" applyFill="1" applyBorder="1" applyAlignment="1">
      <alignment vertical="center"/>
    </xf>
    <xf numFmtId="4" fontId="6" fillId="6" borderId="11" xfId="2" applyNumberFormat="1" applyFont="1" applyFill="1" applyBorder="1" applyAlignment="1">
      <alignment horizontal="left" vertical="center" wrapText="1"/>
    </xf>
    <xf numFmtId="4" fontId="6" fillId="6" borderId="11" xfId="2" applyNumberFormat="1" applyFont="1" applyFill="1" applyBorder="1" applyAlignment="1">
      <alignment horizontal="right" vertical="center" wrapText="1"/>
    </xf>
    <xf numFmtId="3" fontId="8" fillId="4" borderId="4" xfId="0" applyNumberFormat="1" applyFont="1" applyFill="1" applyBorder="1" applyAlignment="1">
      <alignment horizontal="right" vertical="center"/>
    </xf>
    <xf numFmtId="167" fontId="15" fillId="4" borderId="4" xfId="1" applyNumberFormat="1" applyFont="1" applyFill="1" applyBorder="1" applyAlignment="1">
      <alignment horizontal="right" vertical="center"/>
    </xf>
    <xf numFmtId="167" fontId="16" fillId="5" borderId="4" xfId="0" applyNumberFormat="1" applyFont="1" applyFill="1" applyBorder="1" applyAlignment="1">
      <alignment horizontal="right" vertical="center"/>
    </xf>
    <xf numFmtId="167" fontId="16" fillId="5" borderId="18" xfId="0" applyNumberFormat="1" applyFont="1" applyFill="1" applyBorder="1" applyAlignment="1">
      <alignment horizontal="right" vertical="center"/>
    </xf>
    <xf numFmtId="3" fontId="8" fillId="4" borderId="13" xfId="0" applyNumberFormat="1" applyFont="1" applyFill="1" applyBorder="1" applyAlignment="1">
      <alignment horizontal="right" vertical="center"/>
    </xf>
    <xf numFmtId="167" fontId="15" fillId="4" borderId="13" xfId="1" applyNumberFormat="1" applyFont="1" applyFill="1" applyBorder="1" applyAlignment="1">
      <alignment horizontal="right" vertical="center"/>
    </xf>
    <xf numFmtId="3" fontId="6" fillId="46" borderId="14" xfId="3" applyNumberFormat="1" applyFont="1" applyFill="1" applyBorder="1" applyAlignment="1">
      <alignment horizontal="center" vertical="center" wrapText="1"/>
    </xf>
    <xf numFmtId="0" fontId="6" fillId="46" borderId="15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167" fontId="15" fillId="4" borderId="18" xfId="0" applyNumberFormat="1" applyFont="1" applyFill="1" applyBorder="1" applyAlignment="1">
      <alignment vertical="center"/>
    </xf>
    <xf numFmtId="166" fontId="9" fillId="4" borderId="20" xfId="1" applyNumberFormat="1" applyFont="1" applyFill="1" applyBorder="1" applyAlignment="1">
      <alignment vertical="center"/>
    </xf>
    <xf numFmtId="3" fontId="6" fillId="2" borderId="8" xfId="2" applyNumberFormat="1" applyFont="1" applyFill="1" applyBorder="1" applyAlignment="1">
      <alignment horizontal="center" vertical="center" wrapText="1"/>
    </xf>
    <xf numFmtId="4" fontId="6" fillId="2" borderId="19" xfId="2" applyNumberFormat="1" applyFont="1" applyFill="1" applyBorder="1" applyAlignment="1">
      <alignment horizontal="center" vertical="center" wrapText="1"/>
    </xf>
    <xf numFmtId="166" fontId="0" fillId="4" borderId="4" xfId="0" applyNumberFormat="1" applyFill="1" applyBorder="1" applyAlignment="1">
      <alignment horizontal="right" vertical="center"/>
    </xf>
    <xf numFmtId="166" fontId="9" fillId="4" borderId="1" xfId="1" applyNumberFormat="1" applyFont="1" applyFill="1" applyBorder="1" applyAlignment="1">
      <alignment horizontal="right" vertical="center"/>
    </xf>
    <xf numFmtId="166" fontId="9" fillId="5" borderId="1" xfId="0" applyNumberFormat="1" applyFont="1" applyFill="1" applyBorder="1" applyAlignment="1">
      <alignment vertical="center"/>
    </xf>
    <xf numFmtId="166" fontId="9" fillId="5" borderId="18" xfId="0" applyNumberFormat="1" applyFont="1" applyFill="1" applyBorder="1" applyAlignment="1">
      <alignment vertical="center"/>
    </xf>
    <xf numFmtId="166" fontId="9" fillId="5" borderId="20" xfId="0" applyNumberFormat="1" applyFont="1" applyFill="1" applyBorder="1" applyAlignment="1">
      <alignment vertical="center"/>
    </xf>
    <xf numFmtId="166" fontId="8" fillId="4" borderId="4" xfId="0" applyNumberFormat="1" applyFont="1" applyFill="1" applyBorder="1" applyAlignment="1">
      <alignment horizontal="right" vertical="center"/>
    </xf>
    <xf numFmtId="166" fontId="0" fillId="4" borderId="13" xfId="0" applyNumberFormat="1" applyFill="1" applyBorder="1" applyAlignment="1">
      <alignment horizontal="right" vertical="center"/>
    </xf>
    <xf numFmtId="166" fontId="9" fillId="4" borderId="15" xfId="1" applyNumberFormat="1" applyFont="1" applyFill="1" applyBorder="1" applyAlignment="1">
      <alignment horizontal="right" vertical="center"/>
    </xf>
    <xf numFmtId="166" fontId="9" fillId="5" borderId="13" xfId="3" applyNumberFormat="1" applyFont="1" applyFill="1" applyBorder="1" applyAlignment="1">
      <alignment horizontal="right" vertical="center"/>
    </xf>
    <xf numFmtId="166" fontId="9" fillId="5" borderId="13" xfId="0" applyNumberFormat="1" applyFont="1" applyFill="1" applyBorder="1" applyAlignment="1">
      <alignment horizontal="right" vertical="center"/>
    </xf>
    <xf numFmtId="166" fontId="9" fillId="5" borderId="15" xfId="1" applyNumberFormat="1" applyFont="1" applyFill="1" applyBorder="1" applyAlignment="1">
      <alignment horizontal="right" vertical="center"/>
    </xf>
    <xf numFmtId="3" fontId="8" fillId="4" borderId="10" xfId="0" applyNumberFormat="1" applyFont="1" applyFill="1" applyBorder="1" applyAlignment="1">
      <alignment horizontal="center" vertical="center"/>
    </xf>
    <xf numFmtId="3" fontId="8" fillId="4" borderId="30" xfId="0" applyNumberFormat="1" applyFont="1" applyFill="1" applyBorder="1" applyAlignment="1">
      <alignment horizontal="center" vertical="center"/>
    </xf>
    <xf numFmtId="4" fontId="13" fillId="3" borderId="11" xfId="2" applyNumberFormat="1" applyFont="1" applyFill="1" applyBorder="1" applyAlignment="1">
      <alignment horizontal="center" vertical="center" wrapText="1"/>
    </xf>
    <xf numFmtId="4" fontId="13" fillId="3" borderId="10" xfId="2" applyNumberFormat="1" applyFont="1" applyFill="1" applyBorder="1" applyAlignment="1">
      <alignment horizontal="center" vertical="center" wrapText="1"/>
    </xf>
    <xf numFmtId="3" fontId="8" fillId="4" borderId="10" xfId="0" applyNumberFormat="1" applyFont="1" applyFill="1" applyBorder="1" applyAlignment="1">
      <alignment horizontal="left" vertical="center"/>
    </xf>
    <xf numFmtId="3" fontId="8" fillId="4" borderId="30" xfId="0" applyNumberFormat="1" applyFont="1" applyFill="1" applyBorder="1" applyAlignment="1">
      <alignment horizontal="left" vertical="center"/>
    </xf>
    <xf numFmtId="166" fontId="0" fillId="0" borderId="0" xfId="0" applyNumberFormat="1" applyFill="1" applyBorder="1" applyAlignment="1"/>
    <xf numFmtId="0" fontId="6" fillId="2" borderId="13" xfId="0" applyFont="1" applyFill="1" applyBorder="1" applyAlignment="1">
      <alignment horizontal="center" vertical="center"/>
    </xf>
    <xf numFmtId="0" fontId="8" fillId="0" borderId="0" xfId="51" applyFont="1"/>
    <xf numFmtId="0" fontId="8" fillId="0" borderId="0" xfId="51" applyFont="1" applyFill="1" applyBorder="1"/>
    <xf numFmtId="3" fontId="8" fillId="0" borderId="0" xfId="52" applyNumberFormat="1" applyFont="1" applyBorder="1" applyAlignment="1">
      <alignment horizontal="right"/>
    </xf>
    <xf numFmtId="3" fontId="8" fillId="0" borderId="47" xfId="52" applyNumberFormat="1" applyFont="1" applyFill="1" applyBorder="1" applyAlignment="1">
      <alignment horizontal="right"/>
    </xf>
    <xf numFmtId="3" fontId="8" fillId="0" borderId="0" xfId="52" applyNumberFormat="1" applyFont="1" applyFill="1" applyBorder="1" applyAlignment="1">
      <alignment horizontal="right"/>
    </xf>
    <xf numFmtId="3" fontId="8" fillId="0" borderId="49" xfId="51" applyNumberFormat="1" applyFont="1" applyFill="1" applyBorder="1"/>
    <xf numFmtId="3" fontId="8" fillId="0" borderId="0" xfId="51" applyNumberFormat="1" applyFont="1" applyFill="1" applyBorder="1"/>
    <xf numFmtId="3" fontId="8" fillId="0" borderId="0" xfId="51" applyNumberFormat="1" applyFont="1" applyBorder="1"/>
    <xf numFmtId="0" fontId="6" fillId="2" borderId="46" xfId="51" applyFont="1" applyFill="1" applyBorder="1" applyAlignment="1">
      <alignment horizontal="left"/>
    </xf>
    <xf numFmtId="0" fontId="6" fillId="2" borderId="0" xfId="51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0" fontId="6" fillId="2" borderId="50" xfId="51" applyFont="1" applyFill="1" applyBorder="1" applyAlignment="1">
      <alignment horizontal="left"/>
    </xf>
    <xf numFmtId="0" fontId="6" fillId="2" borderId="51" xfId="51" applyFont="1" applyFill="1" applyBorder="1" applyAlignment="1">
      <alignment horizontal="center"/>
    </xf>
    <xf numFmtId="3" fontId="6" fillId="2" borderId="52" xfId="52" applyNumberFormat="1" applyFont="1" applyFill="1" applyBorder="1" applyAlignment="1">
      <alignment horizontal="center"/>
    </xf>
    <xf numFmtId="0" fontId="42" fillId="0" borderId="46" xfId="51" applyFont="1" applyBorder="1" applyAlignment="1">
      <alignment vertical="center"/>
    </xf>
    <xf numFmtId="0" fontId="8" fillId="0" borderId="0" xfId="51" applyFont="1" applyFill="1" applyBorder="1" applyAlignment="1">
      <alignment horizontal="right"/>
    </xf>
    <xf numFmtId="3" fontId="8" fillId="0" borderId="47" xfId="51" applyNumberFormat="1" applyFont="1" applyFill="1" applyBorder="1"/>
    <xf numFmtId="3" fontId="8" fillId="0" borderId="47" xfId="52" applyNumberFormat="1" applyFont="1" applyBorder="1" applyAlignment="1">
      <alignment horizontal="right"/>
    </xf>
    <xf numFmtId="3" fontId="8" fillId="0" borderId="47" xfId="51" applyNumberFormat="1" applyFont="1" applyBorder="1"/>
    <xf numFmtId="0" fontId="42" fillId="0" borderId="50" xfId="51" applyFont="1" applyBorder="1" applyAlignment="1">
      <alignment vertical="center"/>
    </xf>
    <xf numFmtId="0" fontId="8" fillId="0" borderId="51" xfId="51" applyFont="1" applyFill="1" applyBorder="1" applyAlignment="1">
      <alignment horizontal="right"/>
    </xf>
    <xf numFmtId="3" fontId="8" fillId="0" borderId="51" xfId="51" applyNumberFormat="1" applyFont="1" applyFill="1" applyBorder="1"/>
    <xf numFmtId="3" fontId="8" fillId="0" borderId="51" xfId="52" applyNumberFormat="1" applyFont="1" applyBorder="1" applyAlignment="1">
      <alignment horizontal="right"/>
    </xf>
    <xf numFmtId="3" fontId="8" fillId="0" borderId="51" xfId="51" applyNumberFormat="1" applyFont="1" applyBorder="1"/>
    <xf numFmtId="0" fontId="42" fillId="0" borderId="0" xfId="51" applyFont="1" applyBorder="1"/>
    <xf numFmtId="0" fontId="42" fillId="0" borderId="0" xfId="51" applyFont="1" applyFill="1" applyBorder="1" applyAlignment="1">
      <alignment horizontal="right"/>
    </xf>
    <xf numFmtId="0" fontId="8" fillId="0" borderId="53" xfId="51" applyFont="1" applyBorder="1" applyAlignment="1">
      <alignment vertical="center"/>
    </xf>
    <xf numFmtId="0" fontId="8" fillId="0" borderId="47" xfId="51" applyFont="1" applyFill="1" applyBorder="1" applyAlignment="1">
      <alignment horizontal="right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8" borderId="13" xfId="0" applyFont="1" applyFill="1" applyBorder="1" applyAlignment="1">
      <alignment horizontal="center" vertical="center"/>
    </xf>
    <xf numFmtId="166" fontId="8" fillId="4" borderId="1" xfId="1" applyNumberFormat="1" applyFont="1" applyFill="1" applyBorder="1" applyAlignment="1">
      <alignment horizontal="right" vertical="center"/>
    </xf>
    <xf numFmtId="166" fontId="8" fillId="5" borderId="1" xfId="0" applyNumberFormat="1" applyFont="1" applyFill="1" applyBorder="1" applyAlignment="1">
      <alignment vertical="center"/>
    </xf>
    <xf numFmtId="166" fontId="8" fillId="5" borderId="4" xfId="0" applyNumberFormat="1" applyFont="1" applyFill="1" applyBorder="1" applyAlignment="1">
      <alignment vertical="center"/>
    </xf>
    <xf numFmtId="0" fontId="45" fillId="0" borderId="0" xfId="0" applyFont="1"/>
    <xf numFmtId="17" fontId="44" fillId="46" borderId="23" xfId="0" applyNumberFormat="1" applyFont="1" applyFill="1" applyBorder="1" applyAlignment="1">
      <alignment horizontal="center" vertical="center"/>
    </xf>
    <xf numFmtId="0" fontId="44" fillId="46" borderId="23" xfId="0" applyFont="1" applyFill="1" applyBorder="1" applyAlignment="1">
      <alignment horizontal="center" vertical="center"/>
    </xf>
    <xf numFmtId="0" fontId="44" fillId="46" borderId="24" xfId="0" applyFont="1" applyFill="1" applyBorder="1" applyAlignment="1">
      <alignment horizontal="center" vertical="center"/>
    </xf>
    <xf numFmtId="3" fontId="46" fillId="12" borderId="23" xfId="0" applyNumberFormat="1" applyFont="1" applyFill="1" applyBorder="1" applyAlignment="1">
      <alignment horizontal="center" vertical="center"/>
    </xf>
    <xf numFmtId="3" fontId="47" fillId="13" borderId="24" xfId="0" applyNumberFormat="1" applyFont="1" applyFill="1" applyBorder="1" applyAlignment="1">
      <alignment horizontal="center" vertical="center"/>
    </xf>
    <xf numFmtId="0" fontId="44" fillId="46" borderId="28" xfId="0" applyFont="1" applyFill="1" applyBorder="1" applyAlignment="1">
      <alignment horizontal="center" vertical="center"/>
    </xf>
    <xf numFmtId="3" fontId="46" fillId="12" borderId="29" xfId="0" applyNumberFormat="1" applyFont="1" applyFill="1" applyBorder="1" applyAlignment="1">
      <alignment horizontal="center" vertical="center"/>
    </xf>
    <xf numFmtId="3" fontId="47" fillId="13" borderId="28" xfId="0" applyNumberFormat="1" applyFont="1" applyFill="1" applyBorder="1" applyAlignment="1">
      <alignment horizontal="center" vertical="center"/>
    </xf>
    <xf numFmtId="167" fontId="16" fillId="13" borderId="56" xfId="0" applyNumberFormat="1" applyFont="1" applyFill="1" applyBorder="1" applyAlignment="1">
      <alignment horizontal="right" vertical="center"/>
    </xf>
    <xf numFmtId="0" fontId="48" fillId="0" borderId="0" xfId="0" applyFont="1"/>
    <xf numFmtId="3" fontId="6" fillId="46" borderId="9" xfId="3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0" fillId="0" borderId="0" xfId="0" applyFill="1"/>
    <xf numFmtId="3" fontId="9" fillId="5" borderId="13" xfId="4" applyNumberFormat="1" applyFont="1" applyFill="1" applyBorder="1" applyAlignment="1">
      <alignment vertical="center"/>
    </xf>
    <xf numFmtId="3" fontId="8" fillId="4" borderId="13" xfId="4" applyNumberFormat="1" applyFont="1" applyFill="1" applyBorder="1" applyAlignment="1">
      <alignment vertical="center"/>
    </xf>
    <xf numFmtId="3" fontId="8" fillId="4" borderId="31" xfId="4" applyNumberFormat="1" applyFont="1" applyFill="1" applyBorder="1" applyAlignment="1">
      <alignment vertical="center"/>
    </xf>
    <xf numFmtId="3" fontId="8" fillId="4" borderId="4" xfId="4" applyNumberFormat="1" applyFont="1" applyFill="1" applyBorder="1" applyAlignment="1">
      <alignment vertical="center"/>
    </xf>
    <xf numFmtId="3" fontId="8" fillId="4" borderId="18" xfId="4" applyNumberFormat="1" applyFont="1" applyFill="1" applyBorder="1" applyAlignment="1">
      <alignment vertical="center"/>
    </xf>
    <xf numFmtId="3" fontId="8" fillId="0" borderId="48" xfId="51" applyNumberFormat="1" applyFont="1" applyFill="1" applyBorder="1"/>
    <xf numFmtId="3" fontId="8" fillId="0" borderId="52" xfId="51" applyNumberFormat="1" applyFont="1" applyFill="1" applyBorder="1"/>
    <xf numFmtId="3" fontId="8" fillId="47" borderId="47" xfId="51" applyNumberFormat="1" applyFont="1" applyFill="1" applyBorder="1"/>
    <xf numFmtId="3" fontId="8" fillId="47" borderId="0" xfId="51" applyNumberFormat="1" applyFont="1" applyFill="1" applyBorder="1"/>
    <xf numFmtId="3" fontId="8" fillId="47" borderId="51" xfId="51" applyNumberFormat="1" applyFont="1" applyFill="1" applyBorder="1"/>
    <xf numFmtId="0" fontId="8" fillId="0" borderId="53" xfId="51" applyFont="1" applyFill="1" applyBorder="1" applyAlignment="1">
      <alignment vertical="center"/>
    </xf>
    <xf numFmtId="0" fontId="42" fillId="0" borderId="46" xfId="51" applyFont="1" applyFill="1" applyBorder="1" applyAlignment="1">
      <alignment vertical="center"/>
    </xf>
    <xf numFmtId="0" fontId="42" fillId="0" borderId="50" xfId="51" applyFont="1" applyFill="1" applyBorder="1" applyAlignment="1">
      <alignment vertical="center"/>
    </xf>
    <xf numFmtId="3" fontId="8" fillId="0" borderId="51" xfId="52" applyNumberFormat="1" applyFont="1" applyFill="1" applyBorder="1" applyAlignment="1">
      <alignment horizontal="right"/>
    </xf>
    <xf numFmtId="0" fontId="42" fillId="0" borderId="0" xfId="51" applyFont="1" applyFill="1" applyBorder="1"/>
    <xf numFmtId="3" fontId="8" fillId="47" borderId="48" xfId="51" applyNumberFormat="1" applyFont="1" applyFill="1" applyBorder="1"/>
    <xf numFmtId="3" fontId="8" fillId="47" borderId="49" xfId="51" applyNumberFormat="1" applyFont="1" applyFill="1" applyBorder="1"/>
    <xf numFmtId="3" fontId="8" fillId="47" borderId="52" xfId="51" applyNumberFormat="1" applyFont="1" applyFill="1" applyBorder="1"/>
    <xf numFmtId="0" fontId="6" fillId="2" borderId="46" xfId="51" applyFont="1" applyFill="1" applyBorder="1" applyAlignment="1">
      <alignment horizontal="center" wrapText="1"/>
    </xf>
    <xf numFmtId="4" fontId="0" fillId="0" borderId="0" xfId="0" applyNumberFormat="1" applyFill="1" applyBorder="1"/>
    <xf numFmtId="0" fontId="8" fillId="0" borderId="58" xfId="5" applyFont="1" applyFill="1" applyBorder="1" applyAlignment="1">
      <alignment horizontal="left" vertical="center"/>
    </xf>
    <xf numFmtId="4" fontId="0" fillId="0" borderId="59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/>
    </xf>
    <xf numFmtId="0" fontId="8" fillId="0" borderId="61" xfId="5" applyFont="1" applyFill="1" applyBorder="1" applyAlignment="1">
      <alignment horizontal="left" vertical="center"/>
    </xf>
    <xf numFmtId="0" fontId="8" fillId="0" borderId="63" xfId="5" applyFont="1" applyFill="1" applyBorder="1" applyAlignment="1">
      <alignment horizontal="left" vertical="center"/>
    </xf>
    <xf numFmtId="4" fontId="0" fillId="0" borderId="64" xfId="0" applyNumberFormat="1" applyFill="1" applyBorder="1"/>
    <xf numFmtId="17" fontId="8" fillId="0" borderId="61" xfId="5" quotePrefix="1" applyNumberFormat="1" applyFont="1" applyFill="1" applyBorder="1" applyAlignment="1">
      <alignment horizontal="left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8" fillId="0" borderId="0" xfId="42" applyBorder="1"/>
    <xf numFmtId="0" fontId="8" fillId="0" borderId="0" xfId="42"/>
    <xf numFmtId="0" fontId="9" fillId="0" borderId="0" xfId="53" applyFont="1"/>
    <xf numFmtId="3" fontId="9" fillId="0" borderId="0" xfId="53" applyNumberFormat="1" applyFont="1"/>
    <xf numFmtId="0" fontId="9" fillId="0" borderId="0" xfId="42" applyFont="1"/>
    <xf numFmtId="0" fontId="6" fillId="2" borderId="0" xfId="53" applyFont="1" applyFill="1"/>
    <xf numFmtId="0" fontId="1" fillId="0" borderId="68" xfId="53" applyBorder="1"/>
    <xf numFmtId="0" fontId="1" fillId="0" borderId="71" xfId="53" applyBorder="1"/>
    <xf numFmtId="0" fontId="1" fillId="0" borderId="72" xfId="53" applyBorder="1"/>
    <xf numFmtId="0" fontId="1" fillId="0" borderId="0" xfId="53" applyBorder="1"/>
    <xf numFmtId="4" fontId="8" fillId="0" borderId="0" xfId="42" applyNumberFormat="1" applyBorder="1"/>
    <xf numFmtId="0" fontId="8" fillId="0" borderId="0" xfId="42" applyFill="1" applyBorder="1"/>
    <xf numFmtId="0" fontId="1" fillId="0" borderId="0" xfId="53"/>
    <xf numFmtId="0" fontId="13" fillId="2" borderId="0" xfId="53" applyFont="1" applyFill="1"/>
    <xf numFmtId="3" fontId="3" fillId="0" borderId="79" xfId="54" applyNumberFormat="1" applyBorder="1"/>
    <xf numFmtId="4" fontId="1" fillId="0" borderId="0" xfId="53" applyNumberFormat="1" applyBorder="1"/>
    <xf numFmtId="0" fontId="8" fillId="0" borderId="0" xfId="53" applyFont="1"/>
    <xf numFmtId="0" fontId="1" fillId="0" borderId="66" xfId="53" applyBorder="1"/>
    <xf numFmtId="3" fontId="1" fillId="0" borderId="66" xfId="53" applyNumberFormat="1" applyBorder="1"/>
    <xf numFmtId="0" fontId="1" fillId="0" borderId="81" xfId="53" applyBorder="1"/>
    <xf numFmtId="3" fontId="1" fillId="0" borderId="81" xfId="53" applyNumberFormat="1" applyBorder="1"/>
    <xf numFmtId="4" fontId="1" fillId="0" borderId="0" xfId="53" applyNumberFormat="1"/>
    <xf numFmtId="0" fontId="49" fillId="0" borderId="0" xfId="53" applyFont="1"/>
    <xf numFmtId="3" fontId="49" fillId="0" borderId="0" xfId="53" applyNumberFormat="1" applyFont="1"/>
    <xf numFmtId="0" fontId="9" fillId="0" borderId="0" xfId="53" applyFont="1" applyFill="1" applyBorder="1"/>
    <xf numFmtId="0" fontId="1" fillId="0" borderId="0" xfId="53" applyFill="1" applyBorder="1"/>
    <xf numFmtId="0" fontId="6" fillId="0" borderId="0" xfId="53" applyFont="1" applyFill="1" applyBorder="1"/>
    <xf numFmtId="0" fontId="13" fillId="0" borderId="0" xfId="53" applyFont="1" applyFill="1" applyBorder="1"/>
    <xf numFmtId="4" fontId="1" fillId="0" borderId="0" xfId="53" applyNumberFormat="1" applyFill="1" applyBorder="1"/>
    <xf numFmtId="0" fontId="49" fillId="0" borderId="0" xfId="53" applyFont="1" applyFill="1" applyBorder="1"/>
    <xf numFmtId="0" fontId="6" fillId="2" borderId="83" xfId="53" applyFont="1" applyFill="1" applyBorder="1"/>
    <xf numFmtId="0" fontId="6" fillId="2" borderId="18" xfId="53" applyFont="1" applyFill="1" applyBorder="1" applyAlignment="1">
      <alignment horizontal="right" vertical="center" wrapText="1"/>
    </xf>
    <xf numFmtId="0" fontId="6" fillId="2" borderId="20" xfId="53" applyFont="1" applyFill="1" applyBorder="1" applyAlignment="1">
      <alignment horizontal="right" vertical="center" wrapText="1"/>
    </xf>
    <xf numFmtId="0" fontId="6" fillId="2" borderId="87" xfId="53" applyFont="1" applyFill="1" applyBorder="1" applyAlignment="1">
      <alignment vertical="center" wrapText="1"/>
    </xf>
    <xf numFmtId="0" fontId="6" fillId="2" borderId="88" xfId="53" applyFont="1" applyFill="1" applyBorder="1" applyAlignment="1">
      <alignment horizontal="right" vertical="center" wrapText="1"/>
    </xf>
    <xf numFmtId="0" fontId="9" fillId="0" borderId="89" xfId="53" applyFont="1" applyBorder="1"/>
    <xf numFmtId="0" fontId="8" fillId="0" borderId="89" xfId="53" applyFont="1" applyBorder="1"/>
    <xf numFmtId="0" fontId="8" fillId="0" borderId="0" xfId="42" applyFont="1"/>
    <xf numFmtId="0" fontId="6" fillId="2" borderId="83" xfId="42" applyFont="1" applyFill="1" applyBorder="1"/>
    <xf numFmtId="0" fontId="6" fillId="2" borderId="87" xfId="42" applyFont="1" applyFill="1" applyBorder="1" applyAlignment="1">
      <alignment vertical="center" wrapText="1"/>
    </xf>
    <xf numFmtId="0" fontId="6" fillId="2" borderId="18" xfId="42" applyFont="1" applyFill="1" applyBorder="1" applyAlignment="1">
      <alignment horizontal="right" vertical="center" wrapText="1"/>
    </xf>
    <xf numFmtId="0" fontId="6" fillId="2" borderId="88" xfId="42" applyFont="1" applyFill="1" applyBorder="1" applyAlignment="1">
      <alignment horizontal="right" vertical="center" wrapText="1"/>
    </xf>
    <xf numFmtId="0" fontId="9" fillId="0" borderId="90" xfId="42" applyFont="1" applyBorder="1"/>
    <xf numFmtId="0" fontId="8" fillId="0" borderId="90" xfId="42" applyFont="1" applyBorder="1"/>
    <xf numFmtId="0" fontId="8" fillId="0" borderId="90" xfId="53" applyFont="1" applyBorder="1"/>
    <xf numFmtId="0" fontId="49" fillId="0" borderId="0" xfId="42" applyFont="1" applyBorder="1"/>
    <xf numFmtId="0" fontId="6" fillId="2" borderId="91" xfId="42" applyFont="1" applyFill="1" applyBorder="1"/>
    <xf numFmtId="0" fontId="6" fillId="2" borderId="66" xfId="42" applyFont="1" applyFill="1" applyBorder="1"/>
    <xf numFmtId="0" fontId="6" fillId="2" borderId="67" xfId="42" applyFont="1" applyFill="1" applyBorder="1"/>
    <xf numFmtId="0" fontId="8" fillId="0" borderId="92" xfId="42" applyFont="1" applyBorder="1"/>
    <xf numFmtId="0" fontId="8" fillId="0" borderId="0" xfId="42" applyFont="1" applyBorder="1"/>
    <xf numFmtId="4" fontId="8" fillId="0" borderId="80" xfId="42" applyNumberFormat="1" applyFont="1" applyBorder="1"/>
    <xf numFmtId="0" fontId="8" fillId="0" borderId="93" xfId="42" applyFont="1" applyBorder="1"/>
    <xf numFmtId="0" fontId="8" fillId="0" borderId="81" xfId="42" applyFont="1" applyBorder="1"/>
    <xf numFmtId="4" fontId="8" fillId="0" borderId="82" xfId="42" applyNumberFormat="1" applyFont="1" applyBorder="1"/>
    <xf numFmtId="0" fontId="8" fillId="2" borderId="0" xfId="42" applyFont="1" applyFill="1"/>
    <xf numFmtId="0" fontId="6" fillId="2" borderId="0" xfId="42" applyFont="1" applyFill="1"/>
    <xf numFmtId="0" fontId="8" fillId="0" borderId="91" xfId="42" applyFont="1" applyBorder="1"/>
    <xf numFmtId="0" fontId="8" fillId="0" borderId="66" xfId="42" applyFont="1" applyBorder="1"/>
    <xf numFmtId="171" fontId="8" fillId="0" borderId="66" xfId="42" applyNumberFormat="1" applyFont="1" applyBorder="1"/>
    <xf numFmtId="0" fontId="8" fillId="48" borderId="81" xfId="42" applyFont="1" applyFill="1" applyBorder="1"/>
    <xf numFmtId="171" fontId="8" fillId="48" borderId="81" xfId="42" applyNumberFormat="1" applyFont="1" applyFill="1" applyBorder="1"/>
    <xf numFmtId="171" fontId="8" fillId="0" borderId="0" xfId="42" applyNumberFormat="1" applyFont="1" applyBorder="1"/>
    <xf numFmtId="4" fontId="8" fillId="0" borderId="0" xfId="42" applyNumberFormat="1" applyFont="1" applyBorder="1"/>
    <xf numFmtId="0" fontId="8" fillId="2" borderId="91" xfId="42" applyFont="1" applyFill="1" applyBorder="1"/>
    <xf numFmtId="0" fontId="8" fillId="0" borderId="0" xfId="42" applyFont="1" applyFill="1" applyBorder="1"/>
    <xf numFmtId="171" fontId="8" fillId="0" borderId="81" xfId="42" applyNumberFormat="1" applyFont="1" applyBorder="1"/>
    <xf numFmtId="0" fontId="8" fillId="0" borderId="66" xfId="42" applyBorder="1"/>
    <xf numFmtId="171" fontId="8" fillId="0" borderId="66" xfId="42" applyNumberFormat="1" applyBorder="1"/>
    <xf numFmtId="0" fontId="8" fillId="0" borderId="92" xfId="42" applyBorder="1"/>
    <xf numFmtId="171" fontId="8" fillId="0" borderId="0" xfId="42" applyNumberFormat="1" applyBorder="1"/>
    <xf numFmtId="0" fontId="8" fillId="0" borderId="93" xfId="42" applyBorder="1"/>
    <xf numFmtId="0" fontId="8" fillId="0" borderId="81" xfId="42" applyBorder="1"/>
    <xf numFmtId="171" fontId="8" fillId="0" borderId="81" xfId="42" applyNumberFormat="1" applyBorder="1"/>
    <xf numFmtId="0" fontId="8" fillId="0" borderId="0" xfId="0" applyFont="1" applyFill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0" fillId="0" borderId="0" xfId="0" applyFont="1" applyFill="1" applyBorder="1"/>
    <xf numFmtId="3" fontId="8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/>
    <xf numFmtId="3" fontId="0" fillId="0" borderId="0" xfId="0" applyNumberFormat="1" applyFont="1" applyFill="1" applyBorder="1" applyAlignment="1">
      <alignment horizontal="right" vertical="center"/>
    </xf>
    <xf numFmtId="0" fontId="8" fillId="0" borderId="51" xfId="51" applyFont="1" applyFill="1" applyBorder="1" applyAlignment="1">
      <alignment horizontal="left"/>
    </xf>
    <xf numFmtId="3" fontId="15" fillId="0" borderId="51" xfId="51" applyNumberFormat="1" applyFont="1" applyFill="1" applyBorder="1" applyAlignment="1"/>
    <xf numFmtId="3" fontId="15" fillId="0" borderId="0" xfId="0" applyNumberFormat="1" applyFont="1" applyFill="1" applyBorder="1" applyAlignment="1">
      <alignment horizontal="right" vertical="center"/>
    </xf>
    <xf numFmtId="3" fontId="8" fillId="0" borderId="51" xfId="51" applyNumberFormat="1" applyFont="1" applyFill="1" applyBorder="1" applyAlignment="1"/>
    <xf numFmtId="0" fontId="0" fillId="0" borderId="46" xfId="0" applyFont="1" applyFill="1" applyBorder="1"/>
    <xf numFmtId="0" fontId="0" fillId="0" borderId="46" xfId="0" applyFont="1" applyFill="1" applyBorder="1" applyAlignment="1"/>
    <xf numFmtId="3" fontId="8" fillId="0" borderId="49" xfId="1" applyNumberFormat="1" applyFont="1" applyFill="1" applyBorder="1" applyAlignment="1">
      <alignment horizontal="right" vertical="center"/>
    </xf>
    <xf numFmtId="0" fontId="6" fillId="2" borderId="46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right"/>
    </xf>
    <xf numFmtId="3" fontId="8" fillId="47" borderId="0" xfId="0" applyNumberFormat="1" applyFont="1" applyFill="1" applyBorder="1" applyAlignment="1">
      <alignment horizontal="right" vertical="center"/>
    </xf>
    <xf numFmtId="3" fontId="8" fillId="47" borderId="49" xfId="1" applyNumberFormat="1" applyFont="1" applyFill="1" applyBorder="1" applyAlignment="1">
      <alignment horizontal="right" vertical="center"/>
    </xf>
    <xf numFmtId="3" fontId="8" fillId="49" borderId="0" xfId="0" applyNumberFormat="1" applyFont="1" applyFill="1" applyBorder="1" applyAlignment="1">
      <alignment horizontal="right" vertical="center"/>
    </xf>
    <xf numFmtId="3" fontId="8" fillId="49" borderId="49" xfId="1" applyNumberFormat="1" applyFont="1" applyFill="1" applyBorder="1" applyAlignment="1">
      <alignment horizontal="right"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46" xfId="51" applyFont="1" applyFill="1" applyBorder="1" applyAlignment="1">
      <alignment horizontal="center"/>
    </xf>
    <xf numFmtId="166" fontId="8" fillId="0" borderId="51" xfId="51" applyNumberFormat="1" applyFont="1" applyFill="1" applyBorder="1" applyAlignment="1"/>
    <xf numFmtId="166" fontId="8" fillId="47" borderId="51" xfId="51" applyNumberFormat="1" applyFont="1" applyFill="1" applyBorder="1"/>
    <xf numFmtId="166" fontId="8" fillId="47" borderId="52" xfId="51" applyNumberFormat="1" applyFont="1" applyFill="1" applyBorder="1"/>
    <xf numFmtId="166" fontId="8" fillId="47" borderId="0" xfId="0" applyNumberFormat="1" applyFont="1" applyFill="1" applyBorder="1" applyAlignment="1">
      <alignment horizontal="right" vertical="center"/>
    </xf>
    <xf numFmtId="166" fontId="8" fillId="47" borderId="49" xfId="1" applyNumberFormat="1" applyFont="1" applyFill="1" applyBorder="1" applyAlignment="1">
      <alignment horizontal="right" vertical="center"/>
    </xf>
    <xf numFmtId="166" fontId="8" fillId="0" borderId="0" xfId="0" applyNumberFormat="1" applyFont="1" applyFill="1" applyBorder="1" applyAlignment="1">
      <alignment horizontal="right" vertical="center"/>
    </xf>
    <xf numFmtId="166" fontId="8" fillId="0" borderId="49" xfId="1" applyNumberFormat="1" applyFont="1" applyFill="1" applyBorder="1" applyAlignment="1">
      <alignment horizontal="right" vertical="center"/>
    </xf>
    <xf numFmtId="166" fontId="8" fillId="0" borderId="0" xfId="3" applyNumberFormat="1" applyFont="1" applyFill="1" applyBorder="1" applyAlignment="1">
      <alignment horizontal="right" vertical="center"/>
    </xf>
    <xf numFmtId="166" fontId="8" fillId="49" borderId="0" xfId="0" applyNumberFormat="1" applyFont="1" applyFill="1" applyBorder="1" applyAlignment="1">
      <alignment horizontal="right" vertical="center"/>
    </xf>
    <xf numFmtId="166" fontId="8" fillId="49" borderId="49" xfId="1" applyNumberFormat="1" applyFont="1" applyFill="1" applyBorder="1" applyAlignment="1">
      <alignment horizontal="right" vertical="center"/>
    </xf>
    <xf numFmtId="166" fontId="0" fillId="0" borderId="0" xfId="0" applyNumberFormat="1" applyFont="1" applyFill="1" applyBorder="1" applyAlignment="1">
      <alignment horizontal="right" vertical="center"/>
    </xf>
    <xf numFmtId="0" fontId="14" fillId="2" borderId="46" xfId="51" applyFont="1" applyFill="1" applyBorder="1" applyAlignment="1">
      <alignment horizontal="center"/>
    </xf>
    <xf numFmtId="4" fontId="50" fillId="0" borderId="59" xfId="0" applyNumberFormat="1" applyFont="1" applyFill="1" applyBorder="1"/>
    <xf numFmtId="4" fontId="50" fillId="0" borderId="0" xfId="0" applyNumberFormat="1" applyFont="1" applyFill="1" applyBorder="1"/>
    <xf numFmtId="4" fontId="50" fillId="0" borderId="64" xfId="0" applyNumberFormat="1" applyFont="1" applyFill="1" applyBorder="1"/>
    <xf numFmtId="4" fontId="0" fillId="47" borderId="59" xfId="0" applyNumberFormat="1" applyFill="1" applyBorder="1"/>
    <xf numFmtId="171" fontId="0" fillId="47" borderId="60" xfId="0" applyNumberFormat="1" applyFill="1" applyBorder="1"/>
    <xf numFmtId="4" fontId="0" fillId="47" borderId="0" xfId="0" applyNumberFormat="1" applyFill="1" applyBorder="1"/>
    <xf numFmtId="171" fontId="0" fillId="47" borderId="62" xfId="0" applyNumberFormat="1" applyFill="1" applyBorder="1"/>
    <xf numFmtId="4" fontId="0" fillId="47" borderId="64" xfId="0" applyNumberFormat="1" applyFill="1" applyBorder="1"/>
    <xf numFmtId="171" fontId="0" fillId="47" borderId="65" xfId="0" applyNumberFormat="1" applyFill="1" applyBorder="1"/>
    <xf numFmtId="0" fontId="51" fillId="50" borderId="0" xfId="0" applyFont="1" applyFill="1" applyAlignment="1">
      <alignment horizontal="center"/>
    </xf>
    <xf numFmtId="3" fontId="8" fillId="4" borderId="4" xfId="0" applyNumberFormat="1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/>
    </xf>
    <xf numFmtId="9" fontId="9" fillId="5" borderId="4" xfId="0" applyNumberFormat="1" applyFont="1" applyFill="1" applyBorder="1" applyAlignment="1">
      <alignment vertical="center"/>
    </xf>
    <xf numFmtId="3" fontId="6" fillId="2" borderId="5" xfId="0" applyNumberFormat="1" applyFont="1" applyFill="1" applyBorder="1" applyAlignment="1">
      <alignment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9" fontId="6" fillId="2" borderId="7" xfId="0" applyNumberFormat="1" applyFont="1" applyFill="1" applyBorder="1" applyAlignment="1">
      <alignment horizontal="center" vertical="center" wrapText="1"/>
    </xf>
    <xf numFmtId="9" fontId="8" fillId="4" borderId="1" xfId="0" applyNumberFormat="1" applyFont="1" applyFill="1" applyBorder="1" applyAlignment="1">
      <alignment vertical="center"/>
    </xf>
    <xf numFmtId="9" fontId="9" fillId="5" borderId="1" xfId="0" applyNumberFormat="1" applyFont="1" applyFill="1" applyBorder="1" applyAlignment="1">
      <alignment vertical="center"/>
    </xf>
    <xf numFmtId="3" fontId="9" fillId="5" borderId="8" xfId="0" applyNumberFormat="1" applyFont="1" applyFill="1" applyBorder="1" applyAlignment="1">
      <alignment vertical="center"/>
    </xf>
    <xf numFmtId="9" fontId="9" fillId="5" borderId="20" xfId="0" applyNumberFormat="1" applyFont="1" applyFill="1" applyBorder="1" applyAlignment="1">
      <alignment vertical="center"/>
    </xf>
    <xf numFmtId="4" fontId="6" fillId="3" borderId="2" xfId="2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vertical="center"/>
    </xf>
    <xf numFmtId="3" fontId="6" fillId="2" borderId="4" xfId="0" applyNumberFormat="1" applyFont="1" applyFill="1" applyBorder="1" applyAlignment="1">
      <alignment horizontal="center" vertical="center" wrapText="1"/>
    </xf>
    <xf numFmtId="4" fontId="6" fillId="3" borderId="1" xfId="2" applyNumberFormat="1" applyFont="1" applyFill="1" applyBorder="1" applyAlignment="1">
      <alignment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/>
    </xf>
    <xf numFmtId="0" fontId="8" fillId="4" borderId="3" xfId="0" applyFont="1" applyFill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12" fillId="5" borderId="8" xfId="0" applyFont="1" applyFill="1" applyBorder="1" applyAlignment="1">
      <alignment vertical="center"/>
    </xf>
    <xf numFmtId="3" fontId="12" fillId="5" borderId="18" xfId="0" applyNumberFormat="1" applyFont="1" applyFill="1" applyBorder="1" applyAlignment="1">
      <alignment vertical="center"/>
    </xf>
    <xf numFmtId="3" fontId="12" fillId="5" borderId="20" xfId="0" applyNumberFormat="1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vertical="center" wrapText="1"/>
    </xf>
    <xf numFmtId="0" fontId="9" fillId="5" borderId="8" xfId="0" applyFont="1" applyFill="1" applyBorder="1" applyAlignment="1">
      <alignment vertical="center"/>
    </xf>
    <xf numFmtId="9" fontId="8" fillId="4" borderId="4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horizontal="right" vertical="center"/>
    </xf>
    <xf numFmtId="3" fontId="9" fillId="5" borderId="18" xfId="0" applyNumberFormat="1" applyFont="1" applyFill="1" applyBorder="1" applyAlignment="1">
      <alignment horizontal="right" vertical="center"/>
    </xf>
    <xf numFmtId="9" fontId="9" fillId="5" borderId="18" xfId="0" applyNumberFormat="1" applyFont="1" applyFill="1" applyBorder="1" applyAlignment="1">
      <alignment horizontal="right" vertical="center"/>
    </xf>
    <xf numFmtId="3" fontId="9" fillId="5" borderId="20" xfId="0" applyNumberFormat="1" applyFont="1" applyFill="1" applyBorder="1" applyAlignment="1">
      <alignment horizontal="right" vertical="center"/>
    </xf>
    <xf numFmtId="166" fontId="0" fillId="4" borderId="15" xfId="0" applyNumberFormat="1" applyFill="1" applyBorder="1" applyAlignment="1">
      <alignment horizontal="right" vertical="center"/>
    </xf>
    <xf numFmtId="0" fontId="8" fillId="4" borderId="30" xfId="0" applyFont="1" applyFill="1" applyBorder="1" applyAlignment="1">
      <alignment vertical="center"/>
    </xf>
    <xf numFmtId="166" fontId="0" fillId="4" borderId="32" xfId="0" applyNumberFormat="1" applyFill="1" applyBorder="1" applyAlignment="1">
      <alignment horizontal="right" vertical="center"/>
    </xf>
    <xf numFmtId="0" fontId="0" fillId="51" borderId="0" xfId="0" applyFill="1"/>
    <xf numFmtId="0" fontId="0" fillId="52" borderId="0" xfId="0" applyFill="1"/>
    <xf numFmtId="0" fontId="0" fillId="53" borderId="0" xfId="0" applyFill="1"/>
    <xf numFmtId="0" fontId="0" fillId="54" borderId="0" xfId="0" applyFill="1"/>
    <xf numFmtId="0" fontId="0" fillId="55" borderId="0" xfId="0" applyFill="1"/>
    <xf numFmtId="0" fontId="0" fillId="56" borderId="0" xfId="0" applyFill="1"/>
    <xf numFmtId="0" fontId="0" fillId="57" borderId="0" xfId="0" applyFill="1"/>
    <xf numFmtId="0" fontId="0" fillId="58" borderId="0" xfId="0" applyFill="1"/>
    <xf numFmtId="166" fontId="8" fillId="0" borderId="52" xfId="51" applyNumberFormat="1" applyFont="1" applyFill="1" applyBorder="1"/>
    <xf numFmtId="166" fontId="8" fillId="47" borderId="0" xfId="3" applyNumberFormat="1" applyFont="1" applyFill="1" applyBorder="1" applyAlignment="1">
      <alignment horizontal="right" vertical="center"/>
    </xf>
    <xf numFmtId="3" fontId="15" fillId="47" borderId="0" xfId="0" applyNumberFormat="1" applyFont="1" applyFill="1" applyBorder="1" applyAlignment="1">
      <alignment horizontal="right" vertical="center"/>
    </xf>
    <xf numFmtId="166" fontId="8" fillId="47" borderId="51" xfId="51" applyNumberFormat="1" applyFont="1" applyFill="1" applyBorder="1" applyAlignment="1"/>
    <xf numFmtId="3" fontId="15" fillId="47" borderId="51" xfId="51" applyNumberFormat="1" applyFont="1" applyFill="1" applyBorder="1" applyAlignment="1"/>
    <xf numFmtId="0" fontId="52" fillId="51" borderId="0" xfId="55" applyFill="1"/>
    <xf numFmtId="0" fontId="52" fillId="0" borderId="0" xfId="55"/>
    <xf numFmtId="0" fontId="52" fillId="52" borderId="0" xfId="55" applyFill="1"/>
    <xf numFmtId="0" fontId="52" fillId="53" borderId="0" xfId="55" applyFill="1"/>
    <xf numFmtId="0" fontId="52" fillId="54" borderId="0" xfId="55" applyFill="1"/>
    <xf numFmtId="0" fontId="52" fillId="55" borderId="0" xfId="55" applyFill="1"/>
    <xf numFmtId="0" fontId="52" fillId="56" borderId="0" xfId="55" applyFill="1"/>
    <xf numFmtId="0" fontId="52" fillId="58" borderId="0" xfId="55" applyFill="1"/>
    <xf numFmtId="0" fontId="52" fillId="57" borderId="0" xfId="55" applyFill="1"/>
    <xf numFmtId="0" fontId="6" fillId="2" borderId="46" xfId="51" applyFont="1" applyFill="1" applyBorder="1" applyAlignment="1">
      <alignment horizontal="left" wrapText="1"/>
    </xf>
    <xf numFmtId="3" fontId="9" fillId="59" borderId="0" xfId="53" applyNumberFormat="1" applyFont="1" applyFill="1"/>
    <xf numFmtId="4" fontId="1" fillId="59" borderId="67" xfId="53" applyNumberFormat="1" applyFill="1" applyBorder="1"/>
    <xf numFmtId="4" fontId="1" fillId="59" borderId="80" xfId="53" applyNumberFormat="1" applyFill="1" applyBorder="1"/>
    <xf numFmtId="4" fontId="1" fillId="59" borderId="82" xfId="53" applyNumberFormat="1" applyFill="1" applyBorder="1"/>
    <xf numFmtId="4" fontId="1" fillId="59" borderId="66" xfId="53" applyNumberFormat="1" applyFill="1" applyBorder="1"/>
    <xf numFmtId="4" fontId="1" fillId="59" borderId="81" xfId="53" applyNumberFormat="1" applyFill="1" applyBorder="1"/>
    <xf numFmtId="4" fontId="8" fillId="59" borderId="67" xfId="42" applyNumberFormat="1" applyFont="1" applyFill="1" applyBorder="1"/>
    <xf numFmtId="4" fontId="8" fillId="59" borderId="82" xfId="42" applyNumberFormat="1" applyFont="1" applyFill="1" applyBorder="1"/>
    <xf numFmtId="4" fontId="8" fillId="59" borderId="66" xfId="42" applyNumberFormat="1" applyFont="1" applyFill="1" applyBorder="1"/>
    <xf numFmtId="4" fontId="8" fillId="59" borderId="0" xfId="42" applyNumberFormat="1" applyFont="1" applyFill="1" applyBorder="1"/>
    <xf numFmtId="4" fontId="8" fillId="59" borderId="80" xfId="42" applyNumberFormat="1" applyFont="1" applyFill="1" applyBorder="1"/>
    <xf numFmtId="4" fontId="8" fillId="59" borderId="81" xfId="42" applyNumberFormat="1" applyFont="1" applyFill="1" applyBorder="1"/>
    <xf numFmtId="4" fontId="8" fillId="59" borderId="80" xfId="42" applyNumberFormat="1" applyFill="1" applyBorder="1"/>
    <xf numFmtId="4" fontId="8" fillId="59" borderId="82" xfId="42" applyNumberFormat="1" applyFill="1" applyBorder="1"/>
    <xf numFmtId="4" fontId="8" fillId="59" borderId="67" xfId="42" applyNumberFormat="1" applyFill="1" applyBorder="1"/>
    <xf numFmtId="0" fontId="6" fillId="2" borderId="95" xfId="51" applyFont="1" applyFill="1" applyBorder="1" applyAlignment="1">
      <alignment horizontal="right"/>
    </xf>
    <xf numFmtId="166" fontId="8" fillId="0" borderId="49" xfId="0" applyNumberFormat="1" applyFont="1" applyFill="1" applyBorder="1" applyAlignment="1">
      <alignment horizontal="right" vertical="center"/>
    </xf>
    <xf numFmtId="166" fontId="0" fillId="0" borderId="49" xfId="0" applyNumberFormat="1" applyFont="1" applyFill="1" applyBorder="1" applyAlignment="1">
      <alignment horizontal="right" vertical="center"/>
    </xf>
    <xf numFmtId="166" fontId="8" fillId="0" borderId="52" xfId="51" applyNumberFormat="1" applyFont="1" applyFill="1" applyBorder="1" applyAlignment="1"/>
    <xf numFmtId="166" fontId="0" fillId="0" borderId="0" xfId="0" applyNumberFormat="1"/>
    <xf numFmtId="3" fontId="9" fillId="0" borderId="0" xfId="0" applyNumberFormat="1" applyFont="1" applyFill="1" applyBorder="1" applyAlignment="1">
      <alignment horizontal="right" vertical="center"/>
    </xf>
    <xf numFmtId="166" fontId="53" fillId="0" borderId="0" xfId="0" applyNumberFormat="1" applyFont="1" applyFill="1" applyBorder="1" applyAlignment="1"/>
    <xf numFmtId="0" fontId="0" fillId="0" borderId="97" xfId="0" applyBorder="1" applyAlignment="1">
      <alignment vertical="center"/>
    </xf>
    <xf numFmtId="0" fontId="0" fillId="0" borderId="98" xfId="0" applyBorder="1" applyAlignment="1">
      <alignment vertical="center"/>
    </xf>
    <xf numFmtId="0" fontId="0" fillId="0" borderId="99" xfId="0" applyBorder="1" applyAlignment="1">
      <alignment horizontal="center" vertical="center" wrapText="1"/>
    </xf>
    <xf numFmtId="0" fontId="0" fillId="0" borderId="100" xfId="0" applyBorder="1" applyAlignment="1">
      <alignment horizontal="center" vertical="center" wrapText="1"/>
    </xf>
    <xf numFmtId="0" fontId="0" fillId="0" borderId="101" xfId="0" applyBorder="1" applyAlignment="1">
      <alignment horizontal="center" vertical="center" wrapText="1"/>
    </xf>
    <xf numFmtId="0" fontId="53" fillId="47" borderId="102" xfId="0" applyFont="1" applyFill="1" applyBorder="1" applyAlignment="1">
      <alignment vertical="center"/>
    </xf>
    <xf numFmtId="0" fontId="53" fillId="47" borderId="94" xfId="0" applyFont="1" applyFill="1" applyBorder="1" applyAlignment="1">
      <alignment vertical="center"/>
    </xf>
    <xf numFmtId="3" fontId="53" fillId="47" borderId="0" xfId="0" applyNumberFormat="1" applyFont="1" applyFill="1" applyBorder="1" applyAlignment="1">
      <alignment vertical="center"/>
    </xf>
    <xf numFmtId="3" fontId="53" fillId="47" borderId="103" xfId="0" applyNumberFormat="1" applyFont="1" applyFill="1" applyBorder="1" applyAlignment="1">
      <alignment vertical="center"/>
    </xf>
    <xf numFmtId="0" fontId="0" fillId="0" borderId="102" xfId="0" applyBorder="1" applyAlignment="1">
      <alignment vertical="center"/>
    </xf>
    <xf numFmtId="0" fontId="0" fillId="0" borderId="94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0" fillId="0" borderId="103" xfId="0" applyNumberFormat="1" applyBorder="1" applyAlignment="1">
      <alignment vertical="center"/>
    </xf>
    <xf numFmtId="0" fontId="0" fillId="0" borderId="104" xfId="0" applyBorder="1" applyAlignment="1">
      <alignment vertical="center"/>
    </xf>
    <xf numFmtId="0" fontId="0" fillId="0" borderId="105" xfId="0" applyBorder="1" applyAlignment="1">
      <alignment vertical="center"/>
    </xf>
    <xf numFmtId="3" fontId="0" fillId="0" borderId="106" xfId="0" applyNumberFormat="1" applyBorder="1" applyAlignment="1">
      <alignment vertical="center"/>
    </xf>
    <xf numFmtId="3" fontId="0" fillId="0" borderId="107" xfId="0" applyNumberFormat="1" applyBorder="1" applyAlignment="1">
      <alignment vertical="center"/>
    </xf>
    <xf numFmtId="165" fontId="9" fillId="47" borderId="0" xfId="53" applyNumberFormat="1" applyFont="1" applyFill="1" applyBorder="1"/>
    <xf numFmtId="165" fontId="9" fillId="47" borderId="49" xfId="53" applyNumberFormat="1" applyFont="1" applyFill="1" applyBorder="1"/>
    <xf numFmtId="165" fontId="1" fillId="47" borderId="0" xfId="53" applyNumberFormat="1" applyFill="1" applyBorder="1"/>
    <xf numFmtId="165" fontId="1" fillId="47" borderId="49" xfId="53" applyNumberFormat="1" applyFill="1" applyBorder="1"/>
    <xf numFmtId="165" fontId="8" fillId="47" borderId="51" xfId="53" applyNumberFormat="1" applyFont="1" applyFill="1" applyBorder="1"/>
    <xf numFmtId="165" fontId="8" fillId="47" borderId="52" xfId="53" applyNumberFormat="1" applyFont="1" applyFill="1" applyBorder="1"/>
    <xf numFmtId="165" fontId="9" fillId="47" borderId="0" xfId="42" applyNumberFormat="1" applyFont="1" applyFill="1" applyBorder="1"/>
    <xf numFmtId="165" fontId="9" fillId="47" borderId="49" xfId="42" applyNumberFormat="1" applyFont="1" applyFill="1" applyBorder="1"/>
    <xf numFmtId="165" fontId="8" fillId="47" borderId="0" xfId="42" applyNumberFormat="1" applyFill="1" applyBorder="1"/>
    <xf numFmtId="165" fontId="8" fillId="47" borderId="49" xfId="42" applyNumberFormat="1" applyFill="1" applyBorder="1"/>
    <xf numFmtId="165" fontId="8" fillId="47" borderId="51" xfId="42" applyNumberFormat="1" applyFont="1" applyFill="1" applyBorder="1"/>
    <xf numFmtId="165" fontId="8" fillId="47" borderId="52" xfId="42" applyNumberFormat="1" applyFont="1" applyFill="1" applyBorder="1"/>
    <xf numFmtId="166" fontId="0" fillId="0" borderId="0" xfId="0" applyNumberFormat="1" applyBorder="1"/>
    <xf numFmtId="0" fontId="0" fillId="0" borderId="108" xfId="0" applyFill="1" applyBorder="1"/>
    <xf numFmtId="0" fontId="1" fillId="0" borderId="0" xfId="61" applyBorder="1"/>
    <xf numFmtId="0" fontId="1" fillId="0" borderId="0" xfId="61"/>
    <xf numFmtId="0" fontId="49" fillId="0" borderId="0" xfId="61" applyFont="1"/>
    <xf numFmtId="0" fontId="9" fillId="0" borderId="0" xfId="61" applyFont="1"/>
    <xf numFmtId="0" fontId="13" fillId="2" borderId="66" xfId="61" applyFont="1" applyFill="1" applyBorder="1" applyAlignment="1">
      <alignment wrapText="1"/>
    </xf>
    <xf numFmtId="0" fontId="13" fillId="2" borderId="66" xfId="61" applyFont="1" applyFill="1" applyBorder="1" applyAlignment="1">
      <alignment horizontal="right" wrapText="1"/>
    </xf>
    <xf numFmtId="0" fontId="13" fillId="2" borderId="67" xfId="61" applyFont="1" applyFill="1" applyBorder="1" applyAlignment="1">
      <alignment horizontal="right" wrapText="1"/>
    </xf>
    <xf numFmtId="0" fontId="1" fillId="0" borderId="69" xfId="61" applyBorder="1"/>
    <xf numFmtId="3" fontId="1" fillId="0" borderId="69" xfId="61" applyNumberFormat="1" applyBorder="1"/>
    <xf numFmtId="4" fontId="1" fillId="59" borderId="70" xfId="61" applyNumberFormat="1" applyFill="1" applyBorder="1"/>
    <xf numFmtId="3" fontId="1" fillId="0" borderId="0" xfId="61" applyNumberFormat="1" applyBorder="1"/>
    <xf numFmtId="4" fontId="1" fillId="59" borderId="94" xfId="61" applyNumberFormat="1" applyFill="1" applyBorder="1"/>
    <xf numFmtId="0" fontId="1" fillId="0" borderId="73" xfId="61" applyFont="1" applyBorder="1"/>
    <xf numFmtId="3" fontId="1" fillId="0" borderId="73" xfId="61" applyNumberFormat="1" applyFont="1" applyBorder="1"/>
    <xf numFmtId="4" fontId="1" fillId="59" borderId="74" xfId="61" applyNumberFormat="1" applyFill="1" applyBorder="1"/>
    <xf numFmtId="4" fontId="1" fillId="0" borderId="0" xfId="61" applyNumberFormat="1" applyBorder="1"/>
    <xf numFmtId="0" fontId="1" fillId="0" borderId="68" xfId="53" applyFont="1" applyBorder="1"/>
    <xf numFmtId="3" fontId="1" fillId="0" borderId="0" xfId="61" applyNumberFormat="1"/>
    <xf numFmtId="4" fontId="1" fillId="0" borderId="0" xfId="61" applyNumberFormat="1"/>
    <xf numFmtId="0" fontId="6" fillId="2" borderId="75" xfId="61" applyFont="1" applyFill="1" applyBorder="1" applyAlignment="1">
      <alignment wrapText="1"/>
    </xf>
    <xf numFmtId="0" fontId="13" fillId="2" borderId="69" xfId="61" applyFont="1" applyFill="1" applyBorder="1" applyAlignment="1">
      <alignment wrapText="1"/>
    </xf>
    <xf numFmtId="0" fontId="13" fillId="2" borderId="69" xfId="61" applyFont="1" applyFill="1" applyBorder="1" applyAlignment="1">
      <alignment horizontal="right" wrapText="1"/>
    </xf>
    <xf numFmtId="0" fontId="13" fillId="2" borderId="70" xfId="61" applyFont="1" applyFill="1" applyBorder="1" applyAlignment="1">
      <alignment horizontal="right" wrapText="1"/>
    </xf>
    <xf numFmtId="0" fontId="1" fillId="0" borderId="76" xfId="61" applyBorder="1"/>
    <xf numFmtId="0" fontId="1" fillId="0" borderId="69" xfId="61" applyFill="1" applyBorder="1" applyAlignment="1"/>
    <xf numFmtId="4" fontId="1" fillId="59" borderId="69" xfId="61" applyNumberFormat="1" applyFill="1" applyBorder="1"/>
    <xf numFmtId="0" fontId="1" fillId="0" borderId="77" xfId="61" applyBorder="1"/>
    <xf numFmtId="0" fontId="1" fillId="0" borderId="0" xfId="61" applyFill="1" applyBorder="1" applyAlignment="1">
      <alignment wrapText="1"/>
    </xf>
    <xf numFmtId="4" fontId="1" fillId="59" borderId="0" xfId="61" applyNumberFormat="1" applyFill="1" applyBorder="1"/>
    <xf numFmtId="0" fontId="1" fillId="0" borderId="0" xfId="61" applyFill="1" applyBorder="1" applyAlignment="1"/>
    <xf numFmtId="0" fontId="1" fillId="0" borderId="0" xfId="61" applyBorder="1" applyAlignment="1"/>
    <xf numFmtId="0" fontId="1" fillId="0" borderId="78" xfId="61" applyBorder="1"/>
    <xf numFmtId="0" fontId="1" fillId="0" borderId="73" xfId="61" applyBorder="1" applyAlignment="1"/>
    <xf numFmtId="3" fontId="1" fillId="0" borderId="73" xfId="61" applyNumberFormat="1" applyBorder="1"/>
    <xf numFmtId="4" fontId="1" fillId="59" borderId="73" xfId="61" applyNumberFormat="1" applyFill="1" applyBorder="1"/>
    <xf numFmtId="0" fontId="1" fillId="0" borderId="0" xfId="61" applyFill="1"/>
    <xf numFmtId="0" fontId="1" fillId="0" borderId="0" xfId="61" applyFill="1" applyBorder="1"/>
    <xf numFmtId="3" fontId="13" fillId="2" borderId="69" xfId="61" applyNumberFormat="1" applyFont="1" applyFill="1" applyBorder="1" applyAlignment="1">
      <alignment horizontal="right" wrapText="1"/>
    </xf>
    <xf numFmtId="0" fontId="13" fillId="0" borderId="0" xfId="61" applyFont="1" applyFill="1" applyBorder="1" applyAlignment="1">
      <alignment wrapText="1"/>
    </xf>
    <xf numFmtId="4" fontId="1" fillId="0" borderId="0" xfId="61" applyNumberFormat="1" applyFill="1" applyBorder="1"/>
    <xf numFmtId="4" fontId="1" fillId="0" borderId="94" xfId="61" applyNumberFormat="1" applyBorder="1"/>
    <xf numFmtId="0" fontId="1" fillId="0" borderId="66" xfId="53" applyFont="1" applyBorder="1"/>
    <xf numFmtId="3" fontId="1" fillId="0" borderId="0" xfId="53" applyNumberFormat="1" applyFont="1"/>
    <xf numFmtId="0" fontId="1" fillId="0" borderId="0" xfId="53" applyFont="1" applyBorder="1"/>
    <xf numFmtId="0" fontId="1" fillId="0" borderId="81" xfId="53" applyFont="1" applyBorder="1"/>
    <xf numFmtId="3" fontId="1" fillId="60" borderId="81" xfId="53" applyNumberFormat="1" applyFont="1" applyFill="1" applyBorder="1"/>
    <xf numFmtId="3" fontId="1" fillId="0" borderId="0" xfId="53" applyNumberFormat="1" applyFont="1" applyBorder="1"/>
    <xf numFmtId="0" fontId="1" fillId="0" borderId="0" xfId="53" applyFont="1"/>
    <xf numFmtId="0" fontId="1" fillId="0" borderId="0" xfId="53" applyFont="1" applyFill="1" applyBorder="1"/>
    <xf numFmtId="3" fontId="9" fillId="4" borderId="4" xfId="1" applyNumberFormat="1" applyFont="1" applyFill="1" applyBorder="1" applyAlignment="1">
      <alignment horizontal="right" vertical="center"/>
    </xf>
    <xf numFmtId="3" fontId="8" fillId="4" borderId="4" xfId="3" applyNumberFormat="1" applyFont="1" applyFill="1" applyBorder="1" applyAlignment="1">
      <alignment vertical="center"/>
    </xf>
    <xf numFmtId="3" fontId="0" fillId="4" borderId="4" xfId="0" applyNumberFormat="1" applyFill="1" applyBorder="1" applyAlignment="1">
      <alignment vertical="center"/>
    </xf>
    <xf numFmtId="3" fontId="9" fillId="4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8" fillId="4" borderId="4" xfId="5" applyNumberFormat="1" applyFill="1" applyBorder="1" applyAlignment="1">
      <alignment horizontal="right" vertical="center"/>
    </xf>
    <xf numFmtId="3" fontId="9" fillId="11" borderId="23" xfId="5" applyNumberFormat="1" applyFont="1" applyFill="1" applyBorder="1" applyAlignment="1">
      <alignment vertical="center"/>
    </xf>
    <xf numFmtId="3" fontId="9" fillId="5" borderId="4" xfId="5" applyNumberFormat="1" applyFont="1" applyFill="1" applyBorder="1" applyAlignment="1">
      <alignment vertical="center"/>
    </xf>
    <xf numFmtId="3" fontId="15" fillId="4" borderId="4" xfId="3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70" fontId="15" fillId="4" borderId="13" xfId="0" applyNumberFormat="1" applyFont="1" applyFill="1" applyBorder="1" applyAlignment="1">
      <alignment horizontal="right" vertical="center"/>
    </xf>
    <xf numFmtId="170" fontId="16" fillId="13" borderId="56" xfId="0" applyNumberFormat="1" applyFont="1" applyFill="1" applyBorder="1" applyAlignment="1">
      <alignment horizontal="right" vertical="center"/>
    </xf>
    <xf numFmtId="166" fontId="8" fillId="10" borderId="23" xfId="3" applyNumberFormat="1" applyFont="1" applyFill="1" applyBorder="1" applyAlignment="1">
      <alignment vertical="center"/>
    </xf>
    <xf numFmtId="166" fontId="8" fillId="10" borderId="23" xfId="0" applyNumberFormat="1" applyFont="1" applyFill="1" applyBorder="1" applyAlignment="1">
      <alignment vertical="center"/>
    </xf>
    <xf numFmtId="166" fontId="9" fillId="10" borderId="23" xfId="1" applyNumberFormat="1" applyFont="1" applyFill="1" applyBorder="1" applyAlignment="1">
      <alignment vertical="center"/>
    </xf>
    <xf numFmtId="166" fontId="9" fillId="11" borderId="23" xfId="0" applyNumberFormat="1" applyFont="1" applyFill="1" applyBorder="1" applyAlignment="1">
      <alignment vertical="center"/>
    </xf>
    <xf numFmtId="166" fontId="8" fillId="10" borderId="23" xfId="3" applyNumberFormat="1" applyFont="1" applyFill="1" applyBorder="1" applyAlignment="1">
      <alignment horizontal="right" vertical="center"/>
    </xf>
    <xf numFmtId="166" fontId="8" fillId="10" borderId="23" xfId="5" applyNumberFormat="1" applyFont="1" applyFill="1" applyBorder="1" applyAlignment="1">
      <alignment horizontal="right" vertical="center"/>
    </xf>
    <xf numFmtId="166" fontId="9" fillId="10" borderId="23" xfId="1" applyNumberFormat="1" applyFont="1" applyFill="1" applyBorder="1" applyAlignment="1">
      <alignment horizontal="right" vertical="center"/>
    </xf>
    <xf numFmtId="1" fontId="0" fillId="0" borderId="0" xfId="0" applyNumberFormat="1" applyAlignment="1">
      <alignment vertical="center"/>
    </xf>
    <xf numFmtId="1" fontId="8" fillId="4" borderId="3" xfId="0" applyNumberFormat="1" applyFont="1" applyFill="1" applyBorder="1" applyAlignment="1">
      <alignment vertical="center"/>
    </xf>
    <xf numFmtId="1" fontId="8" fillId="4" borderId="13" xfId="3" applyNumberFormat="1" applyFont="1" applyFill="1" applyBorder="1" applyAlignment="1">
      <alignment horizontal="right" vertical="center"/>
    </xf>
    <xf numFmtId="1" fontId="8" fillId="4" borderId="15" xfId="3" applyNumberFormat="1" applyFont="1" applyFill="1" applyBorder="1" applyAlignment="1">
      <alignment horizontal="right" vertical="center"/>
    </xf>
    <xf numFmtId="3" fontId="9" fillId="12" borderId="15" xfId="1" applyNumberFormat="1" applyFont="1" applyFill="1" applyBorder="1" applyAlignment="1">
      <alignment horizontal="right" vertical="center"/>
    </xf>
    <xf numFmtId="3" fontId="8" fillId="12" borderId="13" xfId="3" applyNumberFormat="1" applyFont="1" applyFill="1" applyBorder="1" applyAlignment="1">
      <alignment horizontal="right" vertical="center"/>
    </xf>
    <xf numFmtId="3" fontId="0" fillId="12" borderId="13" xfId="0" applyNumberFormat="1" applyFill="1" applyBorder="1" applyAlignment="1">
      <alignment horizontal="right" vertical="center"/>
    </xf>
    <xf numFmtId="3" fontId="9" fillId="13" borderId="13" xfId="0" applyNumberFormat="1" applyFont="1" applyFill="1" applyBorder="1" applyAlignment="1">
      <alignment horizontal="right" vertical="center"/>
    </xf>
    <xf numFmtId="3" fontId="9" fillId="13" borderId="15" xfId="1" applyNumberFormat="1" applyFont="1" applyFill="1" applyBorder="1" applyAlignment="1">
      <alignment horizontal="right" vertical="center"/>
    </xf>
    <xf numFmtId="3" fontId="6" fillId="6" borderId="11" xfId="2" applyNumberFormat="1" applyFont="1" applyFill="1" applyBorder="1" applyAlignment="1">
      <alignment horizontal="right" vertical="center"/>
    </xf>
    <xf numFmtId="3" fontId="13" fillId="6" borderId="11" xfId="2" applyNumberFormat="1" applyFont="1" applyFill="1" applyBorder="1" applyAlignment="1">
      <alignment horizontal="right" vertical="center"/>
    </xf>
    <xf numFmtId="3" fontId="9" fillId="13" borderId="31" xfId="3" applyNumberFormat="1" applyFont="1" applyFill="1" applyBorder="1" applyAlignment="1">
      <alignment horizontal="right" vertical="center"/>
    </xf>
    <xf numFmtId="3" fontId="9" fillId="13" borderId="31" xfId="0" applyNumberFormat="1" applyFont="1" applyFill="1" applyBorder="1" applyAlignment="1">
      <alignment horizontal="right" vertical="center"/>
    </xf>
    <xf numFmtId="3" fontId="9" fillId="13" borderId="32" xfId="1" applyNumberFormat="1" applyFont="1" applyFill="1" applyBorder="1" applyAlignment="1">
      <alignment horizontal="right" vertical="center"/>
    </xf>
    <xf numFmtId="3" fontId="9" fillId="47" borderId="0" xfId="53" applyNumberFormat="1" applyFont="1" applyFill="1" applyBorder="1"/>
    <xf numFmtId="3" fontId="9" fillId="47" borderId="49" xfId="53" applyNumberFormat="1" applyFont="1" applyFill="1" applyBorder="1"/>
    <xf numFmtId="3" fontId="8" fillId="0" borderId="0" xfId="53" applyNumberFormat="1" applyFont="1" applyBorder="1"/>
    <xf numFmtId="3" fontId="1" fillId="0" borderId="0" xfId="53" applyNumberFormat="1" applyBorder="1"/>
    <xf numFmtId="3" fontId="1" fillId="0" borderId="49" xfId="53" applyNumberFormat="1" applyBorder="1"/>
    <xf numFmtId="3" fontId="8" fillId="0" borderId="51" xfId="53" applyNumberFormat="1" applyFont="1" applyBorder="1"/>
    <xf numFmtId="3" fontId="8" fillId="0" borderId="52" xfId="53" applyNumberFormat="1" applyFont="1" applyBorder="1"/>
    <xf numFmtId="3" fontId="9" fillId="47" borderId="0" xfId="42" applyNumberFormat="1" applyFont="1" applyFill="1" applyBorder="1"/>
    <xf numFmtId="3" fontId="9" fillId="47" borderId="49" xfId="42" applyNumberFormat="1" applyFont="1" applyFill="1" applyBorder="1"/>
    <xf numFmtId="3" fontId="8" fillId="0" borderId="0" xfId="42" applyNumberFormat="1" applyBorder="1"/>
    <xf numFmtId="3" fontId="8" fillId="0" borderId="49" xfId="42" applyNumberFormat="1" applyBorder="1"/>
    <xf numFmtId="3" fontId="8" fillId="0" borderId="51" xfId="42" applyNumberFormat="1" applyFont="1" applyBorder="1"/>
    <xf numFmtId="3" fontId="8" fillId="0" borderId="52" xfId="42" applyNumberFormat="1" applyFont="1" applyBorder="1"/>
    <xf numFmtId="3" fontId="8" fillId="1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3" fontId="1" fillId="12" borderId="112" xfId="0" applyNumberFormat="1" applyFont="1" applyFill="1" applyBorder="1"/>
    <xf numFmtId="3" fontId="1" fillId="12" borderId="113" xfId="0" applyNumberFormat="1" applyFont="1" applyFill="1" applyBorder="1"/>
    <xf numFmtId="9" fontId="0" fillId="0" borderId="0" xfId="0" applyNumberFormat="1" applyAlignment="1">
      <alignment horizontal="right"/>
    </xf>
    <xf numFmtId="0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3" fontId="5" fillId="8" borderId="0" xfId="0" applyNumberFormat="1" applyFont="1" applyFill="1" applyAlignment="1"/>
    <xf numFmtId="3" fontId="5" fillId="8" borderId="0" xfId="0" applyNumberFormat="1" applyFont="1" applyFill="1"/>
    <xf numFmtId="0" fontId="0" fillId="47" borderId="115" xfId="0" applyFont="1" applyFill="1" applyBorder="1"/>
    <xf numFmtId="0" fontId="0" fillId="47" borderId="115" xfId="0" applyFont="1" applyFill="1" applyBorder="1" applyAlignment="1"/>
    <xf numFmtId="10" fontId="0" fillId="47" borderId="115" xfId="0" applyNumberFormat="1" applyFont="1" applyFill="1" applyBorder="1" applyAlignment="1"/>
    <xf numFmtId="10" fontId="0" fillId="47" borderId="116" xfId="0" applyNumberFormat="1" applyFont="1" applyFill="1" applyBorder="1" applyAlignment="1"/>
    <xf numFmtId="10" fontId="0" fillId="47" borderId="117" xfId="0" applyNumberFormat="1" applyFont="1" applyFill="1" applyBorder="1" applyAlignment="1"/>
    <xf numFmtId="0" fontId="6" fillId="2" borderId="4" xfId="0" applyFont="1" applyFill="1" applyBorder="1" applyAlignment="1">
      <alignment horizontal="center" vertical="center"/>
    </xf>
    <xf numFmtId="167" fontId="50" fillId="4" borderId="13" xfId="0" applyNumberFormat="1" applyFont="1" applyFill="1" applyBorder="1" applyAlignment="1">
      <alignment vertical="center"/>
    </xf>
    <xf numFmtId="170" fontId="15" fillId="4" borderId="1" xfId="4" applyNumberFormat="1" applyFont="1" applyFill="1" applyBorder="1" applyAlignment="1">
      <alignment vertical="center"/>
    </xf>
    <xf numFmtId="170" fontId="15" fillId="4" borderId="20" xfId="4" applyNumberFormat="1" applyFont="1" applyFill="1" applyBorder="1" applyAlignment="1">
      <alignment vertical="center"/>
    </xf>
    <xf numFmtId="170" fontId="16" fillId="5" borderId="1" xfId="4" applyNumberFormat="1" applyFont="1" applyFill="1" applyBorder="1" applyAlignment="1">
      <alignment vertical="center"/>
    </xf>
    <xf numFmtId="167" fontId="15" fillId="5" borderId="13" xfId="4" applyNumberFormat="1" applyFont="1" applyFill="1" applyBorder="1" applyAlignment="1">
      <alignment vertical="center"/>
    </xf>
    <xf numFmtId="167" fontId="15" fillId="4" borderId="13" xfId="4" applyNumberFormat="1" applyFont="1" applyFill="1" applyBorder="1" applyAlignment="1">
      <alignment vertical="center"/>
    </xf>
    <xf numFmtId="167" fontId="15" fillId="4" borderId="31" xfId="4" applyNumberFormat="1" applyFont="1" applyFill="1" applyBorder="1" applyAlignment="1">
      <alignment vertical="center"/>
    </xf>
    <xf numFmtId="167" fontId="15" fillId="5" borderId="15" xfId="4" applyNumberFormat="1" applyFont="1" applyFill="1" applyBorder="1" applyAlignment="1">
      <alignment vertical="center"/>
    </xf>
    <xf numFmtId="167" fontId="15" fillId="4" borderId="15" xfId="4" applyNumberFormat="1" applyFont="1" applyFill="1" applyBorder="1" applyAlignment="1">
      <alignment vertical="center"/>
    </xf>
    <xf numFmtId="167" fontId="15" fillId="4" borderId="32" xfId="4" applyNumberFormat="1" applyFont="1" applyFill="1" applyBorder="1" applyAlignment="1">
      <alignment vertical="center"/>
    </xf>
    <xf numFmtId="167" fontId="15" fillId="12" borderId="15" xfId="0" applyNumberFormat="1" applyFont="1" applyFill="1" applyBorder="1" applyAlignment="1">
      <alignment horizontal="right" vertical="center"/>
    </xf>
    <xf numFmtId="167" fontId="16" fillId="13" borderId="32" xfId="0" applyNumberFormat="1" applyFont="1" applyFill="1" applyBorder="1" applyAlignment="1">
      <alignment horizontal="right" vertical="center"/>
    </xf>
    <xf numFmtId="167" fontId="16" fillId="13" borderId="13" xfId="0" applyNumberFormat="1" applyFont="1" applyFill="1" applyBorder="1" applyAlignment="1">
      <alignment horizontal="right" vertical="center"/>
    </xf>
    <xf numFmtId="167" fontId="14" fillId="6" borderId="11" xfId="0" applyNumberFormat="1" applyFont="1" applyFill="1" applyBorder="1" applyAlignment="1">
      <alignment horizontal="right" vertical="center"/>
    </xf>
    <xf numFmtId="167" fontId="16" fillId="13" borderId="31" xfId="0" applyNumberFormat="1" applyFont="1" applyFill="1" applyBorder="1" applyAlignment="1">
      <alignment horizontal="right" vertical="center"/>
    </xf>
    <xf numFmtId="0" fontId="1" fillId="0" borderId="0" xfId="0" applyFont="1"/>
    <xf numFmtId="0" fontId="6" fillId="46" borderId="5" xfId="0" applyFont="1" applyFill="1" applyBorder="1" applyAlignment="1">
      <alignment horizontal="center" vertical="center" wrapText="1"/>
    </xf>
    <xf numFmtId="0" fontId="6" fillId="46" borderId="6" xfId="0" applyFont="1" applyFill="1" applyBorder="1" applyAlignment="1">
      <alignment horizontal="center" vertical="center" wrapText="1"/>
    </xf>
    <xf numFmtId="0" fontId="6" fillId="46" borderId="7" xfId="0" applyFont="1" applyFill="1" applyBorder="1" applyAlignment="1">
      <alignment horizontal="center" vertical="center" wrapText="1"/>
    </xf>
    <xf numFmtId="172" fontId="9" fillId="13" borderId="13" xfId="4" applyNumberFormat="1" applyFont="1" applyFill="1" applyBorder="1" applyAlignment="1">
      <alignment horizontal="right" vertical="center"/>
    </xf>
    <xf numFmtId="172" fontId="8" fillId="12" borderId="13" xfId="4" applyNumberFormat="1" applyFont="1" applyFill="1" applyBorder="1" applyAlignment="1">
      <alignment horizontal="right" vertical="center"/>
    </xf>
    <xf numFmtId="172" fontId="8" fillId="12" borderId="31" xfId="4" applyNumberFormat="1" applyFont="1" applyFill="1" applyBorder="1" applyAlignment="1">
      <alignment horizontal="right" vertical="center"/>
    </xf>
    <xf numFmtId="0" fontId="8" fillId="6" borderId="11" xfId="0" applyFont="1" applyFill="1" applyBorder="1" applyAlignment="1">
      <alignment horizontal="right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4" fontId="9" fillId="0" borderId="121" xfId="59" applyNumberFormat="1" applyFont="1" applyFill="1" applyBorder="1" applyAlignment="1">
      <alignment horizontal="left" wrapText="1"/>
    </xf>
    <xf numFmtId="3" fontId="9" fillId="0" borderId="0" xfId="60" applyNumberFormat="1" applyFont="1" applyFill="1" applyBorder="1" applyAlignment="1">
      <alignment vertical="center"/>
    </xf>
    <xf numFmtId="3" fontId="9" fillId="0" borderId="49" xfId="60" applyNumberFormat="1" applyFont="1" applyFill="1" applyBorder="1" applyAlignment="1">
      <alignment vertical="center"/>
    </xf>
    <xf numFmtId="3" fontId="1" fillId="0" borderId="95" xfId="0" applyNumberFormat="1" applyFont="1" applyFill="1" applyBorder="1"/>
    <xf numFmtId="3" fontId="1" fillId="0" borderId="0" xfId="60" applyNumberFormat="1" applyFont="1" applyFill="1" applyBorder="1" applyAlignment="1">
      <alignment vertical="center"/>
    </xf>
    <xf numFmtId="3" fontId="1" fillId="0" borderId="49" xfId="60" applyNumberFormat="1" applyFont="1" applyFill="1" applyBorder="1" applyAlignment="1">
      <alignment vertical="center"/>
    </xf>
    <xf numFmtId="3" fontId="1" fillId="0" borderId="51" xfId="60" applyNumberFormat="1" applyFont="1" applyFill="1" applyBorder="1" applyAlignment="1">
      <alignment vertical="center"/>
    </xf>
    <xf numFmtId="3" fontId="1" fillId="0" borderId="52" xfId="60" applyNumberFormat="1" applyFont="1" applyFill="1" applyBorder="1" applyAlignment="1">
      <alignment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170" fontId="16" fillId="0" borderId="0" xfId="60" applyNumberFormat="1" applyFont="1" applyFill="1" applyBorder="1" applyAlignment="1">
      <alignment vertical="center"/>
    </xf>
    <xf numFmtId="170" fontId="16" fillId="0" borderId="49" xfId="60" applyNumberFormat="1" applyFont="1" applyFill="1" applyBorder="1" applyAlignment="1">
      <alignment vertical="center"/>
    </xf>
    <xf numFmtId="170" fontId="15" fillId="0" borderId="0" xfId="60" applyNumberFormat="1" applyFont="1" applyFill="1" applyBorder="1" applyAlignment="1">
      <alignment vertical="center"/>
    </xf>
    <xf numFmtId="170" fontId="15" fillId="0" borderId="49" xfId="60" applyNumberFormat="1" applyFont="1" applyFill="1" applyBorder="1" applyAlignment="1">
      <alignment vertical="center"/>
    </xf>
    <xf numFmtId="170" fontId="15" fillId="0" borderId="51" xfId="60" applyNumberFormat="1" applyFont="1" applyFill="1" applyBorder="1" applyAlignment="1">
      <alignment vertical="center"/>
    </xf>
    <xf numFmtId="170" fontId="15" fillId="0" borderId="52" xfId="6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2" borderId="122" xfId="0" applyFont="1" applyFill="1" applyBorder="1" applyAlignment="1">
      <alignment horizontal="center" vertical="center"/>
    </xf>
    <xf numFmtId="0" fontId="6" fillId="2" borderId="123" xfId="0" applyFont="1" applyFill="1" applyBorder="1" applyAlignment="1">
      <alignment horizontal="center" vertical="center"/>
    </xf>
    <xf numFmtId="0" fontId="6" fillId="2" borderId="124" xfId="0" applyFont="1" applyFill="1" applyBorder="1" applyAlignment="1">
      <alignment horizontal="center" vertical="center" wrapText="1"/>
    </xf>
    <xf numFmtId="3" fontId="1" fillId="61" borderId="95" xfId="0" applyNumberFormat="1" applyFont="1" applyFill="1" applyBorder="1"/>
    <xf numFmtId="3" fontId="1" fillId="61" borderId="0" xfId="60" applyNumberFormat="1" applyFont="1" applyFill="1" applyBorder="1" applyAlignment="1">
      <alignment vertical="center"/>
    </xf>
    <xf numFmtId="3" fontId="1" fillId="61" borderId="49" xfId="60" applyNumberFormat="1" applyFont="1" applyFill="1" applyBorder="1" applyAlignment="1">
      <alignment vertical="center"/>
    </xf>
    <xf numFmtId="0" fontId="1" fillId="61" borderId="109" xfId="57" applyFont="1" applyFill="1" applyBorder="1" applyAlignment="1">
      <alignment vertical="center"/>
    </xf>
    <xf numFmtId="3" fontId="1" fillId="61" borderId="51" xfId="60" applyNumberFormat="1" applyFont="1" applyFill="1" applyBorder="1" applyAlignment="1">
      <alignment vertical="center"/>
    </xf>
    <xf numFmtId="3" fontId="1" fillId="61" borderId="52" xfId="60" applyNumberFormat="1" applyFont="1" applyFill="1" applyBorder="1" applyAlignment="1">
      <alignment vertical="center"/>
    </xf>
    <xf numFmtId="170" fontId="15" fillId="61" borderId="0" xfId="60" applyNumberFormat="1" applyFont="1" applyFill="1" applyBorder="1" applyAlignment="1">
      <alignment vertical="center"/>
    </xf>
    <xf numFmtId="170" fontId="15" fillId="61" borderId="49" xfId="60" applyNumberFormat="1" applyFont="1" applyFill="1" applyBorder="1" applyAlignment="1">
      <alignment vertical="center"/>
    </xf>
    <xf numFmtId="170" fontId="15" fillId="61" borderId="51" xfId="60" applyNumberFormat="1" applyFont="1" applyFill="1" applyBorder="1" applyAlignment="1">
      <alignment vertical="center"/>
    </xf>
    <xf numFmtId="170" fontId="15" fillId="61" borderId="52" xfId="60" applyNumberFormat="1" applyFont="1" applyFill="1" applyBorder="1" applyAlignment="1">
      <alignment vertical="center"/>
    </xf>
    <xf numFmtId="4" fontId="9" fillId="61" borderId="121" xfId="59" applyNumberFormat="1" applyFont="1" applyFill="1" applyBorder="1" applyAlignment="1">
      <alignment horizontal="left" wrapText="1"/>
    </xf>
    <xf numFmtId="3" fontId="9" fillId="61" borderId="0" xfId="60" applyNumberFormat="1" applyFont="1" applyFill="1" applyBorder="1" applyAlignment="1">
      <alignment vertical="center"/>
    </xf>
    <xf numFmtId="3" fontId="9" fillId="61" borderId="49" xfId="60" applyNumberFormat="1" applyFont="1" applyFill="1" applyBorder="1" applyAlignment="1">
      <alignment vertical="center"/>
    </xf>
    <xf numFmtId="4" fontId="1" fillId="0" borderId="121" xfId="59" applyNumberFormat="1" applyFont="1" applyFill="1" applyBorder="1" applyAlignment="1">
      <alignment horizontal="left" wrapText="1"/>
    </xf>
    <xf numFmtId="0" fontId="1" fillId="0" borderId="109" xfId="57" applyFont="1" applyFill="1" applyBorder="1" applyAlignment="1">
      <alignment vertical="center"/>
    </xf>
    <xf numFmtId="4" fontId="1" fillId="61" borderId="121" xfId="59" applyNumberFormat="1" applyFont="1" applyFill="1" applyBorder="1" applyAlignment="1">
      <alignment horizontal="left" wrapText="1"/>
    </xf>
    <xf numFmtId="0" fontId="9" fillId="61" borderId="109" xfId="57" applyFont="1" applyFill="1" applyBorder="1" applyAlignment="1">
      <alignment vertical="center"/>
    </xf>
    <xf numFmtId="3" fontId="9" fillId="61" borderId="51" xfId="60" applyNumberFormat="1" applyFont="1" applyFill="1" applyBorder="1" applyAlignment="1">
      <alignment vertical="center"/>
    </xf>
    <xf numFmtId="3" fontId="9" fillId="61" borderId="52" xfId="60" applyNumberFormat="1" applyFont="1" applyFill="1" applyBorder="1" applyAlignment="1">
      <alignment vertical="center"/>
    </xf>
    <xf numFmtId="0" fontId="9" fillId="0" borderId="109" xfId="57" applyFont="1" applyFill="1" applyBorder="1" applyAlignment="1">
      <alignment vertical="center"/>
    </xf>
    <xf numFmtId="3" fontId="9" fillId="0" borderId="51" xfId="60" applyNumberFormat="1" applyFont="1" applyFill="1" applyBorder="1" applyAlignment="1">
      <alignment vertical="center"/>
    </xf>
    <xf numFmtId="170" fontId="16" fillId="0" borderId="51" xfId="60" applyNumberFormat="1" applyFont="1" applyFill="1" applyBorder="1" applyAlignment="1">
      <alignment vertical="center"/>
    </xf>
    <xf numFmtId="170" fontId="16" fillId="0" borderId="52" xfId="60" applyNumberFormat="1" applyFont="1" applyFill="1" applyBorder="1" applyAlignment="1">
      <alignment vertical="center"/>
    </xf>
    <xf numFmtId="3" fontId="9" fillId="0" borderId="52" xfId="60" applyNumberFormat="1" applyFont="1" applyFill="1" applyBorder="1" applyAlignment="1">
      <alignment vertical="center"/>
    </xf>
    <xf numFmtId="167" fontId="15" fillId="4" borderId="4" xfId="3" applyNumberFormat="1" applyFont="1" applyFill="1" applyBorder="1" applyAlignment="1">
      <alignment horizontal="right" vertical="center"/>
    </xf>
    <xf numFmtId="4" fontId="1" fillId="0" borderId="102" xfId="58" applyNumberFormat="1" applyFont="1" applyFill="1" applyBorder="1" applyAlignment="1">
      <alignment horizontal="right"/>
    </xf>
    <xf numFmtId="4" fontId="1" fillId="0" borderId="104" xfId="58" applyNumberFormat="1" applyFont="1" applyFill="1" applyBorder="1" applyAlignment="1">
      <alignment horizontal="right"/>
    </xf>
    <xf numFmtId="3" fontId="1" fillId="4" borderId="10" xfId="0" applyNumberFormat="1" applyFont="1" applyFill="1" applyBorder="1" applyAlignment="1">
      <alignment horizontal="left" vertical="center"/>
    </xf>
    <xf numFmtId="0" fontId="1" fillId="0" borderId="66" xfId="42" applyFont="1" applyBorder="1"/>
    <xf numFmtId="0" fontId="1" fillId="0" borderId="0" xfId="42" applyFont="1" applyBorder="1"/>
    <xf numFmtId="0" fontId="1" fillId="0" borderId="81" xfId="42" applyFont="1" applyBorder="1"/>
    <xf numFmtId="3" fontId="54" fillId="4" borderId="18" xfId="0" applyNumberFormat="1" applyFont="1" applyFill="1" applyBorder="1" applyAlignment="1">
      <alignment vertical="center" wrapText="1"/>
    </xf>
    <xf numFmtId="3" fontId="54" fillId="4" borderId="20" xfId="0" applyNumberFormat="1" applyFont="1" applyFill="1" applyBorder="1" applyAlignment="1">
      <alignment vertical="center" wrapText="1"/>
    </xf>
    <xf numFmtId="0" fontId="6" fillId="6" borderId="2" xfId="3" applyNumberFormat="1" applyFont="1" applyFill="1" applyBorder="1" applyAlignment="1">
      <alignment horizontal="left" vertical="center"/>
    </xf>
    <xf numFmtId="0" fontId="8" fillId="6" borderId="2" xfId="0" applyFont="1" applyFill="1" applyBorder="1" applyAlignment="1">
      <alignment horizontal="right" vertical="center"/>
    </xf>
    <xf numFmtId="0" fontId="6" fillId="6" borderId="11" xfId="3" applyNumberFormat="1" applyFont="1" applyFill="1" applyBorder="1" applyAlignment="1">
      <alignment horizontal="left" vertical="center"/>
    </xf>
    <xf numFmtId="0" fontId="8" fillId="6" borderId="11" xfId="0" applyNumberFormat="1" applyFont="1" applyFill="1" applyBorder="1" applyAlignment="1">
      <alignment horizontal="left" vertical="center"/>
    </xf>
    <xf numFmtId="0" fontId="6" fillId="6" borderId="126" xfId="0" applyFont="1" applyFill="1" applyBorder="1" applyAlignment="1">
      <alignment vertical="center" wrapText="1"/>
    </xf>
    <xf numFmtId="165" fontId="0" fillId="0" borderId="0" xfId="0" applyNumberFormat="1" applyAlignment="1">
      <alignment horizontal="right"/>
    </xf>
    <xf numFmtId="10" fontId="1" fillId="12" borderId="113" xfId="0" applyNumberFormat="1" applyFont="1" applyFill="1" applyBorder="1"/>
    <xf numFmtId="0" fontId="6" fillId="2" borderId="46" xfId="51" applyFont="1" applyFill="1" applyBorder="1" applyAlignment="1">
      <alignment horizontal="center"/>
    </xf>
    <xf numFmtId="0" fontId="6" fillId="2" borderId="0" xfId="51" applyFont="1" applyFill="1" applyBorder="1" applyAlignment="1">
      <alignment horizontal="center"/>
    </xf>
    <xf numFmtId="0" fontId="6" fillId="2" borderId="114" xfId="57" applyFont="1" applyFill="1" applyBorder="1" applyAlignment="1">
      <alignment horizontal="center" vertical="center" wrapText="1"/>
    </xf>
    <xf numFmtId="0" fontId="6" fillId="2" borderId="115" xfId="57" applyFont="1" applyFill="1" applyBorder="1" applyAlignment="1">
      <alignment horizontal="center" vertical="center" wrapText="1"/>
    </xf>
    <xf numFmtId="3" fontId="6" fillId="2" borderId="118" xfId="60" applyNumberFormat="1" applyFont="1" applyFill="1" applyBorder="1" applyAlignment="1">
      <alignment horizontal="center" vertical="center"/>
    </xf>
    <xf numFmtId="3" fontId="6" fillId="2" borderId="119" xfId="60" applyNumberFormat="1" applyFont="1" applyFill="1" applyBorder="1" applyAlignment="1">
      <alignment horizontal="center" vertical="center"/>
    </xf>
    <xf numFmtId="3" fontId="6" fillId="2" borderId="120" xfId="6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7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53" xfId="51" applyFont="1" applyFill="1" applyBorder="1" applyAlignment="1">
      <alignment horizontal="center"/>
    </xf>
    <xf numFmtId="0" fontId="8" fillId="0" borderId="47" xfId="51" applyFont="1" applyBorder="1" applyAlignment="1"/>
    <xf numFmtId="0" fontId="8" fillId="0" borderId="48" xfId="51" applyFont="1" applyBorder="1" applyAlignment="1"/>
    <xf numFmtId="0" fontId="8" fillId="0" borderId="47" xfId="51" applyFont="1" applyBorder="1" applyAlignment="1">
      <alignment horizontal="center"/>
    </xf>
    <xf numFmtId="0" fontId="8" fillId="0" borderId="48" xfId="51" applyFont="1" applyBorder="1" applyAlignment="1">
      <alignment horizontal="center"/>
    </xf>
    <xf numFmtId="0" fontId="6" fillId="2" borderId="47" xfId="51" applyFont="1" applyFill="1" applyBorder="1" applyAlignment="1">
      <alignment horizontal="center"/>
    </xf>
    <xf numFmtId="0" fontId="6" fillId="2" borderId="48" xfId="51" applyFont="1" applyFill="1" applyBorder="1" applyAlignment="1">
      <alignment horizontal="center"/>
    </xf>
    <xf numFmtId="0" fontId="6" fillId="2" borderId="46" xfId="51" applyFont="1" applyFill="1" applyBorder="1" applyAlignment="1">
      <alignment horizontal="center" vertical="center" wrapText="1"/>
    </xf>
    <xf numFmtId="0" fontId="6" fillId="2" borderId="0" xfId="51" applyFont="1" applyFill="1" applyBorder="1" applyAlignment="1">
      <alignment horizontal="center" vertical="center" wrapText="1"/>
    </xf>
    <xf numFmtId="0" fontId="6" fillId="2" borderId="84" xfId="53" applyFont="1" applyFill="1" applyBorder="1" applyAlignment="1">
      <alignment horizontal="center"/>
    </xf>
    <xf numFmtId="0" fontId="1" fillId="0" borderId="85" xfId="53" applyBorder="1" applyAlignment="1">
      <alignment horizontal="center"/>
    </xf>
    <xf numFmtId="0" fontId="1" fillId="0" borderId="86" xfId="53" applyBorder="1" applyAlignment="1">
      <alignment horizontal="center"/>
    </xf>
    <xf numFmtId="0" fontId="6" fillId="2" borderId="84" xfId="42" applyFont="1" applyFill="1" applyBorder="1" applyAlignment="1">
      <alignment horizontal="center"/>
    </xf>
    <xf numFmtId="0" fontId="6" fillId="2" borderId="49" xfId="51" applyFont="1" applyFill="1" applyBorder="1" applyAlignment="1">
      <alignment horizontal="center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0" fontId="51" fillId="50" borderId="0" xfId="0" applyFont="1" applyFill="1" applyAlignment="1">
      <alignment horizontal="center"/>
    </xf>
    <xf numFmtId="0" fontId="0" fillId="50" borderId="0" xfId="0" applyFont="1" applyFill="1" applyAlignment="1">
      <alignment horizontal="left"/>
    </xf>
    <xf numFmtId="0" fontId="6" fillId="2" borderId="5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5" fontId="6" fillId="2" borderId="7" xfId="0" applyNumberFormat="1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vertical="center"/>
    </xf>
    <xf numFmtId="3" fontId="6" fillId="2" borderId="6" xfId="0" applyNumberFormat="1" applyFont="1" applyFill="1" applyBorder="1" applyAlignment="1">
      <alignment horizontal="center" vertical="center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3" fontId="6" fillId="2" borderId="3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9" xfId="3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3" fontId="6" fillId="2" borderId="12" xfId="3" applyNumberFormat="1" applyFont="1" applyFill="1" applyBorder="1" applyAlignment="1">
      <alignment horizontal="center" vertical="center"/>
    </xf>
    <xf numFmtId="3" fontId="6" fillId="2" borderId="16" xfId="3" applyNumberFormat="1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3" fontId="6" fillId="2" borderId="6" xfId="3" applyNumberFormat="1" applyFont="1" applyFill="1" applyBorder="1" applyAlignment="1">
      <alignment horizontal="center"/>
    </xf>
    <xf numFmtId="3" fontId="6" fillId="2" borderId="16" xfId="3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3" fontId="6" fillId="2" borderId="6" xfId="3" applyNumberFormat="1" applyFont="1" applyFill="1" applyBorder="1" applyAlignment="1">
      <alignment horizontal="center" vertical="center"/>
    </xf>
    <xf numFmtId="3" fontId="6" fillId="2" borderId="7" xfId="3" applyNumberFormat="1" applyFont="1" applyFill="1" applyBorder="1" applyAlignment="1">
      <alignment horizontal="center" vertical="center"/>
    </xf>
    <xf numFmtId="3" fontId="6" fillId="2" borderId="5" xfId="3" applyNumberFormat="1" applyFont="1" applyFill="1" applyBorder="1" applyAlignment="1">
      <alignment horizontal="center" vertical="center"/>
    </xf>
    <xf numFmtId="4" fontId="6" fillId="2" borderId="13" xfId="2" applyNumberFormat="1" applyFont="1" applyFill="1" applyBorder="1" applyAlignment="1">
      <alignment horizontal="center" vertical="center" wrapText="1"/>
    </xf>
    <xf numFmtId="4" fontId="6" fillId="2" borderId="15" xfId="2" applyNumberFormat="1" applyFont="1" applyFill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 wrapText="1"/>
    </xf>
    <xf numFmtId="0" fontId="8" fillId="46" borderId="10" xfId="0" applyFont="1" applyFill="1" applyBorder="1" applyAlignment="1">
      <alignment horizontal="center" vertical="center" wrapText="1"/>
    </xf>
    <xf numFmtId="3" fontId="6" fillId="46" borderId="12" xfId="3" applyNumberFormat="1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3" fontId="6" fillId="2" borderId="9" xfId="3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3" fontId="6" fillId="46" borderId="9" xfId="3" applyNumberFormat="1" applyFont="1" applyFill="1" applyBorder="1" applyAlignment="1">
      <alignment horizontal="center" vertical="center"/>
    </xf>
    <xf numFmtId="0" fontId="8" fillId="46" borderId="10" xfId="0" applyFont="1" applyFill="1" applyBorder="1" applyAlignment="1">
      <alignment horizontal="center" vertical="center"/>
    </xf>
    <xf numFmtId="0" fontId="6" fillId="46" borderId="54" xfId="0" applyFont="1" applyFill="1" applyBorder="1" applyAlignment="1">
      <alignment horizontal="center" vertical="center" wrapText="1"/>
    </xf>
    <xf numFmtId="0" fontId="6" fillId="46" borderId="55" xfId="0" applyFont="1" applyFill="1" applyBorder="1" applyAlignment="1">
      <alignment horizontal="center" vertical="center" wrapText="1"/>
    </xf>
    <xf numFmtId="3" fontId="6" fillId="46" borderId="10" xfId="3" applyNumberFormat="1" applyFont="1" applyFill="1" applyBorder="1" applyAlignment="1">
      <alignment horizontal="center" vertical="center"/>
    </xf>
    <xf numFmtId="3" fontId="6" fillId="46" borderId="14" xfId="3" applyNumberFormat="1" applyFont="1" applyFill="1" applyBorder="1" applyAlignment="1">
      <alignment horizontal="center" vertical="center"/>
    </xf>
    <xf numFmtId="4" fontId="6" fillId="2" borderId="9" xfId="2" applyNumberFormat="1" applyFont="1" applyFill="1" applyBorder="1" applyAlignment="1">
      <alignment horizontal="center" vertical="center" wrapText="1"/>
    </xf>
    <xf numFmtId="4" fontId="6" fillId="2" borderId="10" xfId="2" applyNumberFormat="1" applyFont="1" applyFill="1" applyBorder="1" applyAlignment="1">
      <alignment horizontal="center" vertical="center" wrapText="1"/>
    </xf>
    <xf numFmtId="3" fontId="6" fillId="2" borderId="9" xfId="4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44" fillId="46" borderId="25" xfId="0" applyFont="1" applyFill="1" applyBorder="1" applyAlignment="1">
      <alignment horizontal="center" vertical="center"/>
    </xf>
    <xf numFmtId="0" fontId="44" fillId="46" borderId="27" xfId="0" applyFont="1" applyFill="1" applyBorder="1" applyAlignment="1">
      <alignment horizontal="center" vertical="center"/>
    </xf>
    <xf numFmtId="0" fontId="43" fillId="45" borderId="0" xfId="0" applyFont="1" applyFill="1" applyBorder="1" applyAlignment="1">
      <alignment horizontal="center" vertical="center" wrapText="1"/>
    </xf>
    <xf numFmtId="0" fontId="43" fillId="45" borderId="27" xfId="0" applyFont="1" applyFill="1" applyBorder="1" applyAlignment="1">
      <alignment horizontal="center" vertical="center" wrapText="1"/>
    </xf>
    <xf numFmtId="0" fontId="43" fillId="45" borderId="125" xfId="0" applyFont="1" applyFill="1" applyBorder="1" applyAlignment="1">
      <alignment horizontal="center" vertical="center" wrapText="1"/>
    </xf>
    <xf numFmtId="0" fontId="43" fillId="45" borderId="26" xfId="0" applyFont="1" applyFill="1" applyBorder="1" applyAlignment="1">
      <alignment horizontal="center" vertical="center" wrapText="1"/>
    </xf>
    <xf numFmtId="0" fontId="44" fillId="46" borderId="21" xfId="0" applyFont="1" applyFill="1" applyBorder="1" applyAlignment="1">
      <alignment horizontal="center" vertical="center"/>
    </xf>
    <xf numFmtId="0" fontId="44" fillId="46" borderId="22" xfId="0" applyFont="1" applyFill="1" applyBorder="1" applyAlignment="1">
      <alignment horizontal="center" vertical="center"/>
    </xf>
    <xf numFmtId="0" fontId="44" fillId="46" borderId="26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/>
    </xf>
    <xf numFmtId="0" fontId="5" fillId="8" borderId="14" xfId="0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/>
    </xf>
    <xf numFmtId="0" fontId="5" fillId="8" borderId="15" xfId="0" applyFont="1" applyFill="1" applyBorder="1" applyAlignment="1">
      <alignment horizontal="center" vertical="center"/>
    </xf>
    <xf numFmtId="4" fontId="6" fillId="8" borderId="9" xfId="2" applyNumberFormat="1" applyFont="1" applyFill="1" applyBorder="1" applyAlignment="1">
      <alignment horizontal="center" vertical="center" wrapText="1"/>
    </xf>
    <xf numFmtId="0" fontId="0" fillId="8" borderId="10" xfId="0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3" fontId="6" fillId="2" borderId="10" xfId="4" applyNumberFormat="1" applyFont="1" applyFill="1" applyBorder="1" applyAlignment="1">
      <alignment horizontal="center" vertical="center"/>
    </xf>
    <xf numFmtId="0" fontId="20" fillId="46" borderId="25" xfId="0" applyFont="1" applyFill="1" applyBorder="1" applyAlignment="1">
      <alignment horizontal="center" vertical="center"/>
    </xf>
    <xf numFmtId="0" fontId="20" fillId="46" borderId="27" xfId="0" applyFont="1" applyFill="1" applyBorder="1" applyAlignment="1">
      <alignment horizontal="center" vertical="center"/>
    </xf>
    <xf numFmtId="0" fontId="19" fillId="45" borderId="0" xfId="0" applyFont="1" applyFill="1" applyBorder="1" applyAlignment="1">
      <alignment horizontal="center" vertical="center" wrapText="1"/>
    </xf>
    <xf numFmtId="0" fontId="19" fillId="45" borderId="27" xfId="0" applyFont="1" applyFill="1" applyBorder="1" applyAlignment="1">
      <alignment horizontal="center" vertical="center" wrapText="1"/>
    </xf>
    <xf numFmtId="0" fontId="19" fillId="45" borderId="125" xfId="0" applyFont="1" applyFill="1" applyBorder="1" applyAlignment="1">
      <alignment horizontal="center" vertical="center" wrapText="1"/>
    </xf>
    <xf numFmtId="0" fontId="19" fillId="45" borderId="26" xfId="0" applyFont="1" applyFill="1" applyBorder="1" applyAlignment="1">
      <alignment horizontal="center" vertical="center" wrapText="1"/>
    </xf>
    <xf numFmtId="0" fontId="20" fillId="46" borderId="21" xfId="0" applyFont="1" applyFill="1" applyBorder="1" applyAlignment="1">
      <alignment horizontal="center" vertical="center"/>
    </xf>
    <xf numFmtId="0" fontId="20" fillId="46" borderId="22" xfId="0" applyFont="1" applyFill="1" applyBorder="1" applyAlignment="1">
      <alignment horizontal="center" vertical="center"/>
    </xf>
    <xf numFmtId="0" fontId="20" fillId="46" borderId="26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4" fontId="6" fillId="2" borderId="96" xfId="2" applyNumberFormat="1" applyFont="1" applyFill="1" applyBorder="1" applyAlignment="1">
      <alignment horizontal="center" vertical="center" wrapText="1"/>
    </xf>
    <xf numFmtId="4" fontId="6" fillId="2" borderId="5" xfId="2" applyNumberFormat="1" applyFont="1" applyFill="1" applyBorder="1" applyAlignment="1">
      <alignment horizontal="center" vertical="center" wrapText="1"/>
    </xf>
    <xf numFmtId="4" fontId="6" fillId="2" borderId="3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110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3" fontId="6" fillId="2" borderId="16" xfId="4" applyNumberFormat="1" applyFont="1" applyFill="1" applyBorder="1" applyAlignment="1">
      <alignment horizontal="center" vertical="center"/>
    </xf>
    <xf numFmtId="3" fontId="6" fillId="2" borderId="111" xfId="4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3" fontId="6" fillId="2" borderId="5" xfId="4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3" fontId="6" fillId="2" borderId="5" xfId="4" applyNumberFormat="1" applyFont="1" applyFill="1" applyBorder="1" applyAlignment="1">
      <alignment horizontal="center" vertical="center"/>
    </xf>
    <xf numFmtId="3" fontId="6" fillId="2" borderId="3" xfId="4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/>
    </xf>
    <xf numFmtId="0" fontId="8" fillId="0" borderId="26" xfId="5" applyFont="1" applyFill="1" applyBorder="1" applyAlignment="1">
      <alignment horizontal="center" vertical="center"/>
    </xf>
    <xf numFmtId="3" fontId="20" fillId="7" borderId="21" xfId="3" applyNumberFormat="1" applyFont="1" applyFill="1" applyBorder="1" applyAlignment="1">
      <alignment horizontal="center" vertical="center"/>
    </xf>
    <xf numFmtId="3" fontId="20" fillId="7" borderId="27" xfId="3" applyNumberFormat="1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16" xfId="5" applyFont="1" applyBorder="1" applyAlignment="1">
      <alignment horizontal="center" vertical="center"/>
    </xf>
    <xf numFmtId="0" fontId="0" fillId="2" borderId="3" xfId="0" applyFill="1" applyBorder="1" applyAlignment="1"/>
    <xf numFmtId="3" fontId="6" fillId="2" borderId="4" xfId="3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</cellXfs>
  <cellStyles count="62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Explanatory Text 2" xfId="33"/>
    <cellStyle name="Good 2" xfId="34"/>
    <cellStyle name="Heading 1 2" xfId="35"/>
    <cellStyle name="Heading 2 2" xfId="36"/>
    <cellStyle name="Heading 3 2" xfId="37"/>
    <cellStyle name="Heading 4 2" xfId="38"/>
    <cellStyle name="Hyperlink" xfId="55" builtinId="8"/>
    <cellStyle name="Input 2" xfId="39"/>
    <cellStyle name="Linked Cell 2" xfId="40"/>
    <cellStyle name="Neutral 2" xfId="41"/>
    <cellStyle name="Normal" xfId="0" builtinId="0"/>
    <cellStyle name="Normal 2" xfId="42"/>
    <cellStyle name="Normal 2 2" xfId="61"/>
    <cellStyle name="Normal 3" xfId="43"/>
    <cellStyle name="Normal 3 2" xfId="54"/>
    <cellStyle name="Normal 4" xfId="51"/>
    <cellStyle name="Normal 4 2" xfId="57"/>
    <cellStyle name="Normal 4 3" xfId="56"/>
    <cellStyle name="Normal 5" xfId="53"/>
    <cellStyle name="Normal_Jtest_tables_draft1" xfId="5"/>
    <cellStyle name="Normal_PF2005" xfId="2"/>
    <cellStyle name="Normal_PF2005 2" xfId="59"/>
    <cellStyle name="Normal_SCOTFCST" xfId="3"/>
    <cellStyle name="Normal_SCOTFCST 2" xfId="58"/>
    <cellStyle name="Normal_SCOTFCST_NFI-UK-25-Year-Forecast-Softwood-Availability-Synthesis" xfId="52"/>
    <cellStyle name="Normal_SCOTFCST_volume_tpf_species_datav2. 22.5.12.jo" xfId="4"/>
    <cellStyle name="Normal_SCOTFCST_volume_tpf_species_datav2. 22.5.12.jo 2" xfId="60"/>
    <cellStyle name="Note 2" xfId="44"/>
    <cellStyle name="Output 2" xfId="45"/>
    <cellStyle name="Percent" xfId="1" builtinId="5"/>
    <cellStyle name="Percent 2" xfId="46"/>
    <cellStyle name="Percent 3" xfId="47"/>
    <cellStyle name="Title 2" xfId="48"/>
    <cellStyle name="Total 2" xfId="49"/>
    <cellStyle name="Warning Text 2" xfId="50"/>
  </cellStyles>
  <dxfs count="367"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rgb="FF808080"/>
      </font>
    </dxf>
    <dxf>
      <numFmt numFmtId="173" formatCode="&quot;&lt; 1&quot;"/>
    </dxf>
    <dxf>
      <font>
        <color rgb="FF808080"/>
      </font>
    </dxf>
    <dxf>
      <font>
        <color rgb="FF808080"/>
      </font>
    </dxf>
    <dxf>
      <font>
        <color theme="0" tint="-0.499984740745262"/>
      </font>
    </dxf>
    <dxf>
      <numFmt numFmtId="173" formatCode="&quot;&lt; 1&quot;"/>
    </dxf>
    <dxf>
      <font>
        <color rgb="FF808080"/>
      </font>
    </dxf>
    <dxf>
      <numFmt numFmtId="174" formatCode="&quot;&lt; 0.1&quot;"/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4" formatCode="&quot;&lt; 0.1&quot;"/>
    </dxf>
    <dxf>
      <font>
        <color rgb="FF808080"/>
      </font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  <dxf>
      <numFmt numFmtId="173" formatCode="&quot;&lt; 1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B2549"/>
      <rgbColor rgb="00DBFF01"/>
      <rgbColor rgb="00FF00FF"/>
      <rgbColor rgb="0000FFFF"/>
      <rgbColor rgb="0080B79E"/>
      <rgbColor rgb="00008000"/>
      <rgbColor rgb="00B6D99F"/>
      <rgbColor rgb="00808000"/>
      <rgbColor rgb="00800080"/>
      <rgbColor rgb="00008080"/>
      <rgbColor rgb="00C0C0C0"/>
      <rgbColor rgb="00808080"/>
      <rgbColor rgb="0076AD1C"/>
      <rgbColor rgb="0095BB56"/>
      <rgbColor rgb="00D3FFBE"/>
      <rgbColor rgb="00CCFFFF"/>
      <rgbColor rgb="00660066"/>
      <rgbColor rgb="00FF8080"/>
      <rgbColor rgb="000066CC"/>
      <rgbColor rgb="00CCCCFF"/>
      <rgbColor rgb="00808080"/>
      <rgbColor rgb="00999999"/>
      <rgbColor rgb="00CCCCCC"/>
      <rgbColor rgb="00E6E6E6"/>
      <rgbColor rgb="00800080"/>
      <rgbColor rgb="00800000"/>
      <rgbColor rgb="00008080"/>
      <rgbColor rgb="000000FF"/>
      <rgbColor rgb="000084A8"/>
      <rgbColor rgb="00FFCC66"/>
      <rgbColor rgb="00CCFF99"/>
      <rgbColor rgb="00FFCC66"/>
      <rgbColor rgb="009EAAD7"/>
      <rgbColor rgb="00FF99CC"/>
      <rgbColor rgb="00CC99FF"/>
      <rgbColor rgb="00B51B1B"/>
      <rgbColor rgb="003366FF"/>
      <rgbColor rgb="0033CCCC"/>
      <rgbColor rgb="002EE129"/>
      <rgbColor rgb="00CC6600"/>
      <rgbColor rgb="00FF9900"/>
      <rgbColor rgb="00A87000"/>
      <rgbColor rgb="00666699"/>
      <rgbColor rgb="00969696"/>
      <rgbColor rgb="00DA1425"/>
      <rgbColor rgb="0000734C"/>
      <rgbColor rgb="00163A6F"/>
      <rgbColor rgb="00318C36"/>
      <rgbColor rgb="0005401A"/>
      <rgbColor rgb="00993366"/>
      <rgbColor rgb="008DA6C1"/>
      <rgbColor rgb="00F19698"/>
    </indexedColors>
    <mruColors>
      <color rgb="FF3B9946"/>
      <color rgb="FF808080"/>
      <color rgb="FF05401A"/>
      <color rgb="FF8BC4C0"/>
      <color rgb="FF7C996D"/>
      <color rgb="FF85B569"/>
      <color rgb="FF60AB61"/>
      <color rgb="FF75DB91"/>
      <color rgb="FFCFD49F"/>
      <color rgb="FF7FB59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chartsheet" Target="chartsheets/sheet65.xml"/><Relationship Id="rId21" Type="http://schemas.openxmlformats.org/officeDocument/2006/relationships/worksheet" Target="worksheets/sheet21.xml"/><Relationship Id="rId42" Type="http://schemas.openxmlformats.org/officeDocument/2006/relationships/chartsheet" Target="chartsheets/sheet12.xml"/><Relationship Id="rId63" Type="http://schemas.openxmlformats.org/officeDocument/2006/relationships/chartsheet" Target="chartsheets/sheet26.xml"/><Relationship Id="rId84" Type="http://schemas.openxmlformats.org/officeDocument/2006/relationships/chartsheet" Target="chartsheets/sheet40.xml"/><Relationship Id="rId138" Type="http://schemas.openxmlformats.org/officeDocument/2006/relationships/chartsheet" Target="chartsheets/sheet75.xml"/><Relationship Id="rId159" Type="http://schemas.openxmlformats.org/officeDocument/2006/relationships/chartsheet" Target="chartsheets/sheet89.xml"/><Relationship Id="rId170" Type="http://schemas.openxmlformats.org/officeDocument/2006/relationships/worksheet" Target="worksheets/sheet76.xml"/><Relationship Id="rId191" Type="http://schemas.openxmlformats.org/officeDocument/2006/relationships/chartsheet" Target="chartsheets/sheet108.xml"/><Relationship Id="rId205" Type="http://schemas.openxmlformats.org/officeDocument/2006/relationships/chartsheet" Target="chartsheets/sheet115.xml"/><Relationship Id="rId226" Type="http://schemas.openxmlformats.org/officeDocument/2006/relationships/chartsheet" Target="chartsheets/sheet127.xml"/><Relationship Id="rId247" Type="http://schemas.openxmlformats.org/officeDocument/2006/relationships/chartsheet" Target="chartsheets/sheet139.xml"/><Relationship Id="rId107" Type="http://schemas.openxmlformats.org/officeDocument/2006/relationships/chartsheet" Target="chartsheets/sheet55.xml"/><Relationship Id="rId268" Type="http://schemas.openxmlformats.org/officeDocument/2006/relationships/worksheet" Target="worksheets/sheet116.xml"/><Relationship Id="rId11" Type="http://schemas.openxmlformats.org/officeDocument/2006/relationships/worksheet" Target="worksheets/sheet11.xml"/><Relationship Id="rId32" Type="http://schemas.openxmlformats.org/officeDocument/2006/relationships/chartsheet" Target="chartsheets/sheet6.xml"/><Relationship Id="rId53" Type="http://schemas.openxmlformats.org/officeDocument/2006/relationships/chartsheet" Target="chartsheets/sheet19.xml"/><Relationship Id="rId74" Type="http://schemas.openxmlformats.org/officeDocument/2006/relationships/chartsheet" Target="chartsheets/sheet34.xml"/><Relationship Id="rId128" Type="http://schemas.openxmlformats.org/officeDocument/2006/relationships/worksheet" Target="worksheets/sheet58.xml"/><Relationship Id="rId149" Type="http://schemas.openxmlformats.org/officeDocument/2006/relationships/chartsheet" Target="chartsheets/sheet82.xml"/><Relationship Id="rId5" Type="http://schemas.openxmlformats.org/officeDocument/2006/relationships/worksheet" Target="worksheets/sheet5.xml"/><Relationship Id="rId95" Type="http://schemas.openxmlformats.org/officeDocument/2006/relationships/chartsheet" Target="chartsheets/sheet46.xml"/><Relationship Id="rId160" Type="http://schemas.openxmlformats.org/officeDocument/2006/relationships/chartsheet" Target="chartsheets/sheet90.xml"/><Relationship Id="rId181" Type="http://schemas.openxmlformats.org/officeDocument/2006/relationships/chartsheet" Target="chartsheets/sheet101.xml"/><Relationship Id="rId216" Type="http://schemas.openxmlformats.org/officeDocument/2006/relationships/worksheet" Target="worksheets/sheet94.xml"/><Relationship Id="rId237" Type="http://schemas.openxmlformats.org/officeDocument/2006/relationships/worksheet" Target="worksheets/sheet103.xml"/><Relationship Id="rId258" Type="http://schemas.openxmlformats.org/officeDocument/2006/relationships/worksheet" Target="worksheets/sheet112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31.xml"/><Relationship Id="rId64" Type="http://schemas.openxmlformats.org/officeDocument/2006/relationships/worksheet" Target="worksheets/sheet38.xml"/><Relationship Id="rId118" Type="http://schemas.openxmlformats.org/officeDocument/2006/relationships/chartsheet" Target="chartsheets/sheet66.xml"/><Relationship Id="rId139" Type="http://schemas.openxmlformats.org/officeDocument/2006/relationships/chartsheet" Target="chartsheets/sheet76.xml"/><Relationship Id="rId85" Type="http://schemas.openxmlformats.org/officeDocument/2006/relationships/worksheet" Target="worksheets/sheet45.xml"/><Relationship Id="rId150" Type="http://schemas.openxmlformats.org/officeDocument/2006/relationships/worksheet" Target="worksheets/sheet68.xml"/><Relationship Id="rId171" Type="http://schemas.openxmlformats.org/officeDocument/2006/relationships/worksheet" Target="worksheets/sheet77.xml"/><Relationship Id="rId192" Type="http://schemas.openxmlformats.org/officeDocument/2006/relationships/worksheet" Target="worksheets/sheet84.xml"/><Relationship Id="rId206" Type="http://schemas.openxmlformats.org/officeDocument/2006/relationships/chartsheet" Target="chartsheets/sheet116.xml"/><Relationship Id="rId227" Type="http://schemas.openxmlformats.org/officeDocument/2006/relationships/chartsheet" Target="chartsheets/sheet128.xml"/><Relationship Id="rId248" Type="http://schemas.openxmlformats.org/officeDocument/2006/relationships/chartsheet" Target="chartsheets/sheet140.xml"/><Relationship Id="rId269" Type="http://schemas.openxmlformats.org/officeDocument/2006/relationships/worksheet" Target="worksheets/sheet117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27.xml"/><Relationship Id="rId108" Type="http://schemas.openxmlformats.org/officeDocument/2006/relationships/chartsheet" Target="chartsheets/sheet56.xml"/><Relationship Id="rId129" Type="http://schemas.openxmlformats.org/officeDocument/2006/relationships/worksheet" Target="worksheets/sheet59.xml"/><Relationship Id="rId54" Type="http://schemas.openxmlformats.org/officeDocument/2006/relationships/chartsheet" Target="chartsheets/sheet20.xml"/><Relationship Id="rId75" Type="http://schemas.openxmlformats.org/officeDocument/2006/relationships/worksheet" Target="worksheets/sheet41.xml"/><Relationship Id="rId96" Type="http://schemas.openxmlformats.org/officeDocument/2006/relationships/worksheet" Target="worksheets/sheet50.xml"/><Relationship Id="rId140" Type="http://schemas.openxmlformats.org/officeDocument/2006/relationships/worksheet" Target="worksheets/sheet64.xml"/><Relationship Id="rId161" Type="http://schemas.openxmlformats.org/officeDocument/2006/relationships/worksheet" Target="worksheets/sheet71.xml"/><Relationship Id="rId182" Type="http://schemas.openxmlformats.org/officeDocument/2006/relationships/chartsheet" Target="chartsheets/sheet102.xml"/><Relationship Id="rId217" Type="http://schemas.openxmlformats.org/officeDocument/2006/relationships/chartsheet" Target="chartsheets/sheet123.xml"/><Relationship Id="rId6" Type="http://schemas.openxmlformats.org/officeDocument/2006/relationships/worksheet" Target="worksheets/sheet6.xml"/><Relationship Id="rId238" Type="http://schemas.openxmlformats.org/officeDocument/2006/relationships/chartsheet" Target="chartsheets/sheet135.xml"/><Relationship Id="rId259" Type="http://schemas.openxmlformats.org/officeDocument/2006/relationships/chartsheet" Target="chartsheets/sheet147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53.xml"/><Relationship Id="rId270" Type="http://schemas.openxmlformats.org/officeDocument/2006/relationships/worksheet" Target="worksheets/sheet118.xml"/><Relationship Id="rId44" Type="http://schemas.openxmlformats.org/officeDocument/2006/relationships/chartsheet" Target="chartsheets/sheet13.xml"/><Relationship Id="rId60" Type="http://schemas.openxmlformats.org/officeDocument/2006/relationships/worksheet" Target="worksheets/sheet36.xml"/><Relationship Id="rId65" Type="http://schemas.openxmlformats.org/officeDocument/2006/relationships/worksheet" Target="worksheets/sheet39.xml"/><Relationship Id="rId81" Type="http://schemas.openxmlformats.org/officeDocument/2006/relationships/chartsheet" Target="chartsheets/sheet38.xml"/><Relationship Id="rId86" Type="http://schemas.openxmlformats.org/officeDocument/2006/relationships/chartsheet" Target="chartsheets/sheet41.xml"/><Relationship Id="rId130" Type="http://schemas.openxmlformats.org/officeDocument/2006/relationships/worksheet" Target="worksheets/sheet60.xml"/><Relationship Id="rId135" Type="http://schemas.openxmlformats.org/officeDocument/2006/relationships/chartsheet" Target="chartsheets/sheet73.xml"/><Relationship Id="rId151" Type="http://schemas.openxmlformats.org/officeDocument/2006/relationships/chartsheet" Target="chartsheets/sheet83.xml"/><Relationship Id="rId156" Type="http://schemas.openxmlformats.org/officeDocument/2006/relationships/worksheet" Target="worksheets/sheet70.xml"/><Relationship Id="rId177" Type="http://schemas.openxmlformats.org/officeDocument/2006/relationships/worksheet" Target="worksheets/sheet79.xml"/><Relationship Id="rId198" Type="http://schemas.openxmlformats.org/officeDocument/2006/relationships/worksheet" Target="worksheets/sheet88.xml"/><Relationship Id="rId172" Type="http://schemas.openxmlformats.org/officeDocument/2006/relationships/chartsheet" Target="chartsheets/sheet95.xml"/><Relationship Id="rId193" Type="http://schemas.openxmlformats.org/officeDocument/2006/relationships/chartsheet" Target="chartsheets/sheet109.xml"/><Relationship Id="rId202" Type="http://schemas.openxmlformats.org/officeDocument/2006/relationships/chartsheet" Target="chartsheets/sheet113.xml"/><Relationship Id="rId207" Type="http://schemas.openxmlformats.org/officeDocument/2006/relationships/worksheet" Target="worksheets/sheet91.xml"/><Relationship Id="rId223" Type="http://schemas.openxmlformats.org/officeDocument/2006/relationships/chartsheet" Target="chartsheets/sheet125.xml"/><Relationship Id="rId228" Type="http://schemas.openxmlformats.org/officeDocument/2006/relationships/worksheet" Target="worksheets/sheet100.xml"/><Relationship Id="rId244" Type="http://schemas.openxmlformats.org/officeDocument/2006/relationships/worksheet" Target="worksheets/sheet106.xml"/><Relationship Id="rId249" Type="http://schemas.openxmlformats.org/officeDocument/2006/relationships/worksheet" Target="worksheets/sheet10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29.xml"/><Relationship Id="rId109" Type="http://schemas.openxmlformats.org/officeDocument/2006/relationships/chartsheet" Target="chartsheets/sheet57.xml"/><Relationship Id="rId260" Type="http://schemas.openxmlformats.org/officeDocument/2006/relationships/chartsheet" Target="chartsheets/sheet148.xml"/><Relationship Id="rId265" Type="http://schemas.openxmlformats.org/officeDocument/2006/relationships/chartsheet" Target="chartsheets/sheet151.xml"/><Relationship Id="rId34" Type="http://schemas.openxmlformats.org/officeDocument/2006/relationships/chartsheet" Target="chartsheets/sheet7.xml"/><Relationship Id="rId50" Type="http://schemas.openxmlformats.org/officeDocument/2006/relationships/worksheet" Target="worksheets/sheet34.xml"/><Relationship Id="rId55" Type="http://schemas.openxmlformats.org/officeDocument/2006/relationships/chartsheet" Target="chartsheets/sheet21.xml"/><Relationship Id="rId76" Type="http://schemas.openxmlformats.org/officeDocument/2006/relationships/chartsheet" Target="chartsheets/sheet35.xml"/><Relationship Id="rId97" Type="http://schemas.openxmlformats.org/officeDocument/2006/relationships/worksheet" Target="worksheets/sheet51.xml"/><Relationship Id="rId104" Type="http://schemas.openxmlformats.org/officeDocument/2006/relationships/chartsheet" Target="chartsheets/sheet52.xml"/><Relationship Id="rId120" Type="http://schemas.openxmlformats.org/officeDocument/2006/relationships/worksheet" Target="worksheets/sheet54.xml"/><Relationship Id="rId125" Type="http://schemas.openxmlformats.org/officeDocument/2006/relationships/chartsheet" Target="chartsheets/sheet68.xml"/><Relationship Id="rId141" Type="http://schemas.openxmlformats.org/officeDocument/2006/relationships/chartsheet" Target="chartsheets/sheet77.xml"/><Relationship Id="rId146" Type="http://schemas.openxmlformats.org/officeDocument/2006/relationships/worksheet" Target="worksheets/sheet66.xml"/><Relationship Id="rId167" Type="http://schemas.openxmlformats.org/officeDocument/2006/relationships/worksheet" Target="worksheets/sheet75.xml"/><Relationship Id="rId188" Type="http://schemas.openxmlformats.org/officeDocument/2006/relationships/chartsheet" Target="chartsheets/sheet106.xml"/><Relationship Id="rId7" Type="http://schemas.openxmlformats.org/officeDocument/2006/relationships/worksheet" Target="worksheets/sheet7.xml"/><Relationship Id="rId71" Type="http://schemas.openxmlformats.org/officeDocument/2006/relationships/chartsheet" Target="chartsheets/sheet31.xml"/><Relationship Id="rId92" Type="http://schemas.openxmlformats.org/officeDocument/2006/relationships/worksheet" Target="worksheets/sheet48.xml"/><Relationship Id="rId162" Type="http://schemas.openxmlformats.org/officeDocument/2006/relationships/worksheet" Target="worksheets/sheet72.xml"/><Relationship Id="rId183" Type="http://schemas.openxmlformats.org/officeDocument/2006/relationships/worksheet" Target="worksheets/sheet81.xml"/><Relationship Id="rId213" Type="http://schemas.openxmlformats.org/officeDocument/2006/relationships/worksheet" Target="worksheets/sheet93.xml"/><Relationship Id="rId218" Type="http://schemas.openxmlformats.org/officeDocument/2006/relationships/chartsheet" Target="chartsheets/sheet124.xml"/><Relationship Id="rId234" Type="http://schemas.openxmlformats.org/officeDocument/2006/relationships/worksheet" Target="worksheets/sheet102.xml"/><Relationship Id="rId239" Type="http://schemas.openxmlformats.org/officeDocument/2006/relationships/chartsheet" Target="chartsheets/sheet136.xml"/><Relationship Id="rId2" Type="http://schemas.openxmlformats.org/officeDocument/2006/relationships/worksheet" Target="worksheets/sheet2.xml"/><Relationship Id="rId29" Type="http://schemas.openxmlformats.org/officeDocument/2006/relationships/chartsheet" Target="chartsheets/sheet4.xml"/><Relationship Id="rId250" Type="http://schemas.openxmlformats.org/officeDocument/2006/relationships/chartsheet" Target="chartsheets/sheet141.xml"/><Relationship Id="rId255" Type="http://schemas.openxmlformats.org/officeDocument/2006/relationships/worksheet" Target="worksheets/sheet111.xml"/><Relationship Id="rId271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30.xml"/><Relationship Id="rId45" Type="http://schemas.openxmlformats.org/officeDocument/2006/relationships/chartsheet" Target="chartsheets/sheet14.xml"/><Relationship Id="rId66" Type="http://schemas.openxmlformats.org/officeDocument/2006/relationships/chartsheet" Target="chartsheets/sheet27.xml"/><Relationship Id="rId87" Type="http://schemas.openxmlformats.org/officeDocument/2006/relationships/chartsheet" Target="chartsheets/sheet42.xml"/><Relationship Id="rId110" Type="http://schemas.openxmlformats.org/officeDocument/2006/relationships/chartsheet" Target="chartsheets/sheet58.xml"/><Relationship Id="rId115" Type="http://schemas.openxmlformats.org/officeDocument/2006/relationships/chartsheet" Target="chartsheets/sheet63.xml"/><Relationship Id="rId131" Type="http://schemas.openxmlformats.org/officeDocument/2006/relationships/worksheet" Target="worksheets/sheet61.xml"/><Relationship Id="rId136" Type="http://schemas.openxmlformats.org/officeDocument/2006/relationships/chartsheet" Target="chartsheets/sheet74.xml"/><Relationship Id="rId157" Type="http://schemas.openxmlformats.org/officeDocument/2006/relationships/chartsheet" Target="chartsheets/sheet87.xml"/><Relationship Id="rId178" Type="http://schemas.openxmlformats.org/officeDocument/2006/relationships/chartsheet" Target="chartsheets/sheet99.xml"/><Relationship Id="rId61" Type="http://schemas.openxmlformats.org/officeDocument/2006/relationships/worksheet" Target="worksheets/sheet37.xml"/><Relationship Id="rId82" Type="http://schemas.openxmlformats.org/officeDocument/2006/relationships/worksheet" Target="worksheets/sheet44.xml"/><Relationship Id="rId152" Type="http://schemas.openxmlformats.org/officeDocument/2006/relationships/chartsheet" Target="chartsheets/sheet84.xml"/><Relationship Id="rId173" Type="http://schemas.openxmlformats.org/officeDocument/2006/relationships/chartsheet" Target="chartsheets/sheet96.xml"/><Relationship Id="rId194" Type="http://schemas.openxmlformats.org/officeDocument/2006/relationships/chartsheet" Target="chartsheets/sheet110.xml"/><Relationship Id="rId199" Type="http://schemas.openxmlformats.org/officeDocument/2006/relationships/chartsheet" Target="chartsheets/sheet111.xml"/><Relationship Id="rId203" Type="http://schemas.openxmlformats.org/officeDocument/2006/relationships/chartsheet" Target="chartsheets/sheet114.xml"/><Relationship Id="rId208" Type="http://schemas.openxmlformats.org/officeDocument/2006/relationships/chartsheet" Target="chartsheets/sheet117.xml"/><Relationship Id="rId229" Type="http://schemas.openxmlformats.org/officeDocument/2006/relationships/chartsheet" Target="chartsheets/sheet129.xml"/><Relationship Id="rId19" Type="http://schemas.openxmlformats.org/officeDocument/2006/relationships/worksheet" Target="worksheets/sheet19.xml"/><Relationship Id="rId224" Type="http://schemas.openxmlformats.org/officeDocument/2006/relationships/chartsheet" Target="chartsheets/sheet126.xml"/><Relationship Id="rId240" Type="http://schemas.openxmlformats.org/officeDocument/2006/relationships/worksheet" Target="worksheets/sheet104.xml"/><Relationship Id="rId245" Type="http://schemas.openxmlformats.org/officeDocument/2006/relationships/worksheet" Target="worksheets/sheet107.xml"/><Relationship Id="rId261" Type="http://schemas.openxmlformats.org/officeDocument/2006/relationships/worksheet" Target="worksheets/sheet113.xml"/><Relationship Id="rId266" Type="http://schemas.openxmlformats.org/officeDocument/2006/relationships/chartsheet" Target="chartsheets/sheet152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26.xml"/><Relationship Id="rId35" Type="http://schemas.openxmlformats.org/officeDocument/2006/relationships/chartsheet" Target="chartsheets/sheet8.xml"/><Relationship Id="rId56" Type="http://schemas.openxmlformats.org/officeDocument/2006/relationships/chartsheet" Target="chartsheets/sheet22.xml"/><Relationship Id="rId77" Type="http://schemas.openxmlformats.org/officeDocument/2006/relationships/chartsheet" Target="chartsheets/sheet36.xml"/><Relationship Id="rId100" Type="http://schemas.openxmlformats.org/officeDocument/2006/relationships/chartsheet" Target="chartsheets/sheet48.xml"/><Relationship Id="rId105" Type="http://schemas.openxmlformats.org/officeDocument/2006/relationships/chartsheet" Target="chartsheets/sheet53.xml"/><Relationship Id="rId126" Type="http://schemas.openxmlformats.org/officeDocument/2006/relationships/chartsheet" Target="chartsheets/sheet69.xml"/><Relationship Id="rId147" Type="http://schemas.openxmlformats.org/officeDocument/2006/relationships/worksheet" Target="worksheets/sheet67.xml"/><Relationship Id="rId168" Type="http://schemas.openxmlformats.org/officeDocument/2006/relationships/chartsheet" Target="chartsheets/sheet93.xml"/><Relationship Id="rId8" Type="http://schemas.openxmlformats.org/officeDocument/2006/relationships/worksheet" Target="worksheets/sheet8.xml"/><Relationship Id="rId51" Type="http://schemas.openxmlformats.org/officeDocument/2006/relationships/chartsheet" Target="chartsheets/sheet17.xml"/><Relationship Id="rId72" Type="http://schemas.openxmlformats.org/officeDocument/2006/relationships/chartsheet" Target="chartsheets/sheet32.xml"/><Relationship Id="rId93" Type="http://schemas.openxmlformats.org/officeDocument/2006/relationships/worksheet" Target="worksheets/sheet49.xml"/><Relationship Id="rId98" Type="http://schemas.openxmlformats.org/officeDocument/2006/relationships/worksheet" Target="worksheets/sheet52.xml"/><Relationship Id="rId121" Type="http://schemas.openxmlformats.org/officeDocument/2006/relationships/worksheet" Target="worksheets/sheet55.xml"/><Relationship Id="rId142" Type="http://schemas.openxmlformats.org/officeDocument/2006/relationships/chartsheet" Target="chartsheets/sheet78.xml"/><Relationship Id="rId163" Type="http://schemas.openxmlformats.org/officeDocument/2006/relationships/worksheet" Target="worksheets/sheet73.xml"/><Relationship Id="rId184" Type="http://schemas.openxmlformats.org/officeDocument/2006/relationships/chartsheet" Target="chartsheets/sheet103.xml"/><Relationship Id="rId189" Type="http://schemas.openxmlformats.org/officeDocument/2006/relationships/worksheet" Target="worksheets/sheet83.xml"/><Relationship Id="rId219" Type="http://schemas.openxmlformats.org/officeDocument/2006/relationships/worksheet" Target="worksheets/sheet95.xml"/><Relationship Id="rId3" Type="http://schemas.openxmlformats.org/officeDocument/2006/relationships/worksheet" Target="worksheets/sheet3.xml"/><Relationship Id="rId214" Type="http://schemas.openxmlformats.org/officeDocument/2006/relationships/chartsheet" Target="chartsheets/sheet121.xml"/><Relationship Id="rId230" Type="http://schemas.openxmlformats.org/officeDocument/2006/relationships/chartsheet" Target="chartsheets/sheet130.xml"/><Relationship Id="rId235" Type="http://schemas.openxmlformats.org/officeDocument/2006/relationships/chartsheet" Target="chartsheets/sheet133.xml"/><Relationship Id="rId251" Type="http://schemas.openxmlformats.org/officeDocument/2006/relationships/chartsheet" Target="chartsheets/sheet142.xml"/><Relationship Id="rId256" Type="http://schemas.openxmlformats.org/officeDocument/2006/relationships/chartsheet" Target="chartsheets/sheet145.xml"/><Relationship Id="rId25" Type="http://schemas.openxmlformats.org/officeDocument/2006/relationships/chartsheet" Target="chartsheets/sheet1.xml"/><Relationship Id="rId46" Type="http://schemas.openxmlformats.org/officeDocument/2006/relationships/worksheet" Target="worksheets/sheet32.xml"/><Relationship Id="rId67" Type="http://schemas.openxmlformats.org/officeDocument/2006/relationships/chartsheet" Target="chartsheets/sheet28.xml"/><Relationship Id="rId116" Type="http://schemas.openxmlformats.org/officeDocument/2006/relationships/chartsheet" Target="chartsheets/sheet64.xml"/><Relationship Id="rId137" Type="http://schemas.openxmlformats.org/officeDocument/2006/relationships/worksheet" Target="worksheets/sheet63.xml"/><Relationship Id="rId158" Type="http://schemas.openxmlformats.org/officeDocument/2006/relationships/chartsheet" Target="chartsheets/sheet88.xml"/><Relationship Id="rId272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chartsheet" Target="chartsheets/sheet11.xml"/><Relationship Id="rId62" Type="http://schemas.openxmlformats.org/officeDocument/2006/relationships/chartsheet" Target="chartsheets/sheet25.xml"/><Relationship Id="rId83" Type="http://schemas.openxmlformats.org/officeDocument/2006/relationships/chartsheet" Target="chartsheets/sheet39.xml"/><Relationship Id="rId88" Type="http://schemas.openxmlformats.org/officeDocument/2006/relationships/worksheet" Target="worksheets/sheet46.xml"/><Relationship Id="rId111" Type="http://schemas.openxmlformats.org/officeDocument/2006/relationships/chartsheet" Target="chartsheets/sheet59.xml"/><Relationship Id="rId132" Type="http://schemas.openxmlformats.org/officeDocument/2006/relationships/chartsheet" Target="chartsheets/sheet71.xml"/><Relationship Id="rId153" Type="http://schemas.openxmlformats.org/officeDocument/2006/relationships/worksheet" Target="worksheets/sheet69.xml"/><Relationship Id="rId174" Type="http://schemas.openxmlformats.org/officeDocument/2006/relationships/worksheet" Target="worksheets/sheet78.xml"/><Relationship Id="rId179" Type="http://schemas.openxmlformats.org/officeDocument/2006/relationships/chartsheet" Target="chartsheets/sheet100.xml"/><Relationship Id="rId195" Type="http://schemas.openxmlformats.org/officeDocument/2006/relationships/worksheet" Target="worksheets/sheet85.xml"/><Relationship Id="rId209" Type="http://schemas.openxmlformats.org/officeDocument/2006/relationships/chartsheet" Target="chartsheets/sheet118.xml"/><Relationship Id="rId190" Type="http://schemas.openxmlformats.org/officeDocument/2006/relationships/chartsheet" Target="chartsheets/sheet107.xml"/><Relationship Id="rId204" Type="http://schemas.openxmlformats.org/officeDocument/2006/relationships/worksheet" Target="worksheets/sheet90.xml"/><Relationship Id="rId220" Type="http://schemas.openxmlformats.org/officeDocument/2006/relationships/worksheet" Target="worksheets/sheet96.xml"/><Relationship Id="rId225" Type="http://schemas.openxmlformats.org/officeDocument/2006/relationships/worksheet" Target="worksheets/sheet99.xml"/><Relationship Id="rId241" Type="http://schemas.openxmlformats.org/officeDocument/2006/relationships/chartsheet" Target="chartsheets/sheet137.xml"/><Relationship Id="rId246" Type="http://schemas.openxmlformats.org/officeDocument/2006/relationships/worksheet" Target="worksheets/sheet108.xml"/><Relationship Id="rId267" Type="http://schemas.openxmlformats.org/officeDocument/2006/relationships/worksheet" Target="worksheets/sheet115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28.xml"/><Relationship Id="rId57" Type="http://schemas.openxmlformats.org/officeDocument/2006/relationships/worksheet" Target="worksheets/sheet35.xml"/><Relationship Id="rId106" Type="http://schemas.openxmlformats.org/officeDocument/2006/relationships/chartsheet" Target="chartsheets/sheet54.xml"/><Relationship Id="rId127" Type="http://schemas.openxmlformats.org/officeDocument/2006/relationships/chartsheet" Target="chartsheets/sheet70.xml"/><Relationship Id="rId262" Type="http://schemas.openxmlformats.org/officeDocument/2006/relationships/chartsheet" Target="chartsheets/sheet149.xml"/><Relationship Id="rId10" Type="http://schemas.openxmlformats.org/officeDocument/2006/relationships/worksheet" Target="worksheets/sheet10.xml"/><Relationship Id="rId31" Type="http://schemas.openxmlformats.org/officeDocument/2006/relationships/chartsheet" Target="chartsheets/sheet5.xml"/><Relationship Id="rId52" Type="http://schemas.openxmlformats.org/officeDocument/2006/relationships/chartsheet" Target="chartsheets/sheet18.xml"/><Relationship Id="rId73" Type="http://schemas.openxmlformats.org/officeDocument/2006/relationships/chartsheet" Target="chartsheets/sheet33.xml"/><Relationship Id="rId78" Type="http://schemas.openxmlformats.org/officeDocument/2006/relationships/worksheet" Target="worksheets/sheet42.xml"/><Relationship Id="rId94" Type="http://schemas.openxmlformats.org/officeDocument/2006/relationships/chartsheet" Target="chartsheets/sheet45.xml"/><Relationship Id="rId99" Type="http://schemas.openxmlformats.org/officeDocument/2006/relationships/chartsheet" Target="chartsheets/sheet47.xml"/><Relationship Id="rId101" Type="http://schemas.openxmlformats.org/officeDocument/2006/relationships/chartsheet" Target="chartsheets/sheet49.xml"/><Relationship Id="rId122" Type="http://schemas.openxmlformats.org/officeDocument/2006/relationships/worksheet" Target="worksheets/sheet56.xml"/><Relationship Id="rId143" Type="http://schemas.openxmlformats.org/officeDocument/2006/relationships/chartsheet" Target="chartsheets/sheet79.xml"/><Relationship Id="rId148" Type="http://schemas.openxmlformats.org/officeDocument/2006/relationships/chartsheet" Target="chartsheets/sheet81.xml"/><Relationship Id="rId164" Type="http://schemas.openxmlformats.org/officeDocument/2006/relationships/chartsheet" Target="chartsheets/sheet91.xml"/><Relationship Id="rId169" Type="http://schemas.openxmlformats.org/officeDocument/2006/relationships/chartsheet" Target="chartsheets/sheet94.xml"/><Relationship Id="rId185" Type="http://schemas.openxmlformats.org/officeDocument/2006/relationships/chartsheet" Target="chartsheets/sheet10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80.xml"/><Relationship Id="rId210" Type="http://schemas.openxmlformats.org/officeDocument/2006/relationships/worksheet" Target="worksheets/sheet92.xml"/><Relationship Id="rId215" Type="http://schemas.openxmlformats.org/officeDocument/2006/relationships/chartsheet" Target="chartsheets/sheet122.xml"/><Relationship Id="rId236" Type="http://schemas.openxmlformats.org/officeDocument/2006/relationships/chartsheet" Target="chartsheets/sheet134.xml"/><Relationship Id="rId257" Type="http://schemas.openxmlformats.org/officeDocument/2006/relationships/chartsheet" Target="chartsheets/sheet146.xml"/><Relationship Id="rId26" Type="http://schemas.openxmlformats.org/officeDocument/2006/relationships/chartsheet" Target="chartsheets/sheet2.xml"/><Relationship Id="rId231" Type="http://schemas.openxmlformats.org/officeDocument/2006/relationships/worksheet" Target="worksheets/sheet101.xml"/><Relationship Id="rId252" Type="http://schemas.openxmlformats.org/officeDocument/2006/relationships/worksheet" Target="worksheets/sheet110.xml"/><Relationship Id="rId273" Type="http://schemas.openxmlformats.org/officeDocument/2006/relationships/styles" Target="styles.xml"/><Relationship Id="rId47" Type="http://schemas.openxmlformats.org/officeDocument/2006/relationships/worksheet" Target="worksheets/sheet33.xml"/><Relationship Id="rId68" Type="http://schemas.openxmlformats.org/officeDocument/2006/relationships/worksheet" Target="worksheets/sheet40.xml"/><Relationship Id="rId89" Type="http://schemas.openxmlformats.org/officeDocument/2006/relationships/worksheet" Target="worksheets/sheet47.xml"/><Relationship Id="rId112" Type="http://schemas.openxmlformats.org/officeDocument/2006/relationships/chartsheet" Target="chartsheets/sheet60.xml"/><Relationship Id="rId133" Type="http://schemas.openxmlformats.org/officeDocument/2006/relationships/chartsheet" Target="chartsheets/sheet72.xml"/><Relationship Id="rId154" Type="http://schemas.openxmlformats.org/officeDocument/2006/relationships/chartsheet" Target="chartsheets/sheet85.xml"/><Relationship Id="rId175" Type="http://schemas.openxmlformats.org/officeDocument/2006/relationships/chartsheet" Target="chartsheets/sheet97.xml"/><Relationship Id="rId196" Type="http://schemas.openxmlformats.org/officeDocument/2006/relationships/worksheet" Target="worksheets/sheet86.xml"/><Relationship Id="rId200" Type="http://schemas.openxmlformats.org/officeDocument/2006/relationships/chartsheet" Target="chartsheets/sheet112.xml"/><Relationship Id="rId16" Type="http://schemas.openxmlformats.org/officeDocument/2006/relationships/worksheet" Target="worksheets/sheet16.xml"/><Relationship Id="rId221" Type="http://schemas.openxmlformats.org/officeDocument/2006/relationships/worksheet" Target="worksheets/sheet97.xml"/><Relationship Id="rId242" Type="http://schemas.openxmlformats.org/officeDocument/2006/relationships/chartsheet" Target="chartsheets/sheet138.xml"/><Relationship Id="rId263" Type="http://schemas.openxmlformats.org/officeDocument/2006/relationships/chartsheet" Target="chartsheets/sheet150.xml"/><Relationship Id="rId37" Type="http://schemas.openxmlformats.org/officeDocument/2006/relationships/chartsheet" Target="chartsheets/sheet9.xml"/><Relationship Id="rId58" Type="http://schemas.openxmlformats.org/officeDocument/2006/relationships/chartsheet" Target="chartsheets/sheet23.xml"/><Relationship Id="rId79" Type="http://schemas.openxmlformats.org/officeDocument/2006/relationships/worksheet" Target="worksheets/sheet43.xml"/><Relationship Id="rId102" Type="http://schemas.openxmlformats.org/officeDocument/2006/relationships/chartsheet" Target="chartsheets/sheet50.xml"/><Relationship Id="rId123" Type="http://schemas.openxmlformats.org/officeDocument/2006/relationships/worksheet" Target="worksheets/sheet57.xml"/><Relationship Id="rId144" Type="http://schemas.openxmlformats.org/officeDocument/2006/relationships/chartsheet" Target="chartsheets/sheet80.xml"/><Relationship Id="rId90" Type="http://schemas.openxmlformats.org/officeDocument/2006/relationships/chartsheet" Target="chartsheets/sheet43.xml"/><Relationship Id="rId165" Type="http://schemas.openxmlformats.org/officeDocument/2006/relationships/chartsheet" Target="chartsheets/sheet92.xml"/><Relationship Id="rId186" Type="http://schemas.openxmlformats.org/officeDocument/2006/relationships/worksheet" Target="worksheets/sheet82.xml"/><Relationship Id="rId211" Type="http://schemas.openxmlformats.org/officeDocument/2006/relationships/chartsheet" Target="chartsheets/sheet119.xml"/><Relationship Id="rId232" Type="http://schemas.openxmlformats.org/officeDocument/2006/relationships/chartsheet" Target="chartsheets/sheet131.xml"/><Relationship Id="rId253" Type="http://schemas.openxmlformats.org/officeDocument/2006/relationships/chartsheet" Target="chartsheets/sheet143.xml"/><Relationship Id="rId274" Type="http://schemas.openxmlformats.org/officeDocument/2006/relationships/sharedStrings" Target="sharedStrings.xml"/><Relationship Id="rId27" Type="http://schemas.openxmlformats.org/officeDocument/2006/relationships/worksheet" Target="worksheets/sheet25.xml"/><Relationship Id="rId48" Type="http://schemas.openxmlformats.org/officeDocument/2006/relationships/chartsheet" Target="chartsheets/sheet15.xml"/><Relationship Id="rId69" Type="http://schemas.openxmlformats.org/officeDocument/2006/relationships/chartsheet" Target="chartsheets/sheet29.xml"/><Relationship Id="rId113" Type="http://schemas.openxmlformats.org/officeDocument/2006/relationships/chartsheet" Target="chartsheets/sheet61.xml"/><Relationship Id="rId134" Type="http://schemas.openxmlformats.org/officeDocument/2006/relationships/worksheet" Target="worksheets/sheet62.xml"/><Relationship Id="rId80" Type="http://schemas.openxmlformats.org/officeDocument/2006/relationships/chartsheet" Target="chartsheets/sheet37.xml"/><Relationship Id="rId155" Type="http://schemas.openxmlformats.org/officeDocument/2006/relationships/chartsheet" Target="chartsheets/sheet86.xml"/><Relationship Id="rId176" Type="http://schemas.openxmlformats.org/officeDocument/2006/relationships/chartsheet" Target="chartsheets/sheet98.xml"/><Relationship Id="rId197" Type="http://schemas.openxmlformats.org/officeDocument/2006/relationships/worksheet" Target="worksheets/sheet87.xml"/><Relationship Id="rId201" Type="http://schemas.openxmlformats.org/officeDocument/2006/relationships/worksheet" Target="worksheets/sheet89.xml"/><Relationship Id="rId222" Type="http://schemas.openxmlformats.org/officeDocument/2006/relationships/worksheet" Target="worksheets/sheet98.xml"/><Relationship Id="rId243" Type="http://schemas.openxmlformats.org/officeDocument/2006/relationships/worksheet" Target="worksheets/sheet105.xml"/><Relationship Id="rId264" Type="http://schemas.openxmlformats.org/officeDocument/2006/relationships/worksheet" Target="worksheets/sheet114.xml"/><Relationship Id="rId17" Type="http://schemas.openxmlformats.org/officeDocument/2006/relationships/worksheet" Target="worksheets/sheet17.xml"/><Relationship Id="rId38" Type="http://schemas.openxmlformats.org/officeDocument/2006/relationships/chartsheet" Target="chartsheets/sheet10.xml"/><Relationship Id="rId59" Type="http://schemas.openxmlformats.org/officeDocument/2006/relationships/chartsheet" Target="chartsheets/sheet24.xml"/><Relationship Id="rId103" Type="http://schemas.openxmlformats.org/officeDocument/2006/relationships/chartsheet" Target="chartsheets/sheet51.xml"/><Relationship Id="rId124" Type="http://schemas.openxmlformats.org/officeDocument/2006/relationships/chartsheet" Target="chartsheets/sheet67.xml"/><Relationship Id="rId70" Type="http://schemas.openxmlformats.org/officeDocument/2006/relationships/chartsheet" Target="chartsheets/sheet30.xml"/><Relationship Id="rId91" Type="http://schemas.openxmlformats.org/officeDocument/2006/relationships/chartsheet" Target="chartsheets/sheet44.xml"/><Relationship Id="rId145" Type="http://schemas.openxmlformats.org/officeDocument/2006/relationships/worksheet" Target="worksheets/sheet65.xml"/><Relationship Id="rId166" Type="http://schemas.openxmlformats.org/officeDocument/2006/relationships/worksheet" Target="worksheets/sheet74.xml"/><Relationship Id="rId187" Type="http://schemas.openxmlformats.org/officeDocument/2006/relationships/chartsheet" Target="chartsheets/sheet105.xml"/><Relationship Id="rId1" Type="http://schemas.openxmlformats.org/officeDocument/2006/relationships/worksheet" Target="worksheets/sheet1.xml"/><Relationship Id="rId212" Type="http://schemas.openxmlformats.org/officeDocument/2006/relationships/chartsheet" Target="chartsheets/sheet120.xml"/><Relationship Id="rId233" Type="http://schemas.openxmlformats.org/officeDocument/2006/relationships/chartsheet" Target="chartsheets/sheet132.xml"/><Relationship Id="rId254" Type="http://schemas.openxmlformats.org/officeDocument/2006/relationships/chartsheet" Target="chartsheets/sheet144.xml"/><Relationship Id="rId28" Type="http://schemas.openxmlformats.org/officeDocument/2006/relationships/chartsheet" Target="chartsheets/sheet3.xml"/><Relationship Id="rId49" Type="http://schemas.openxmlformats.org/officeDocument/2006/relationships/chartsheet" Target="chartsheets/sheet16.xml"/><Relationship Id="rId114" Type="http://schemas.openxmlformats.org/officeDocument/2006/relationships/chartsheet" Target="chartsheets/sheet62.xml"/><Relationship Id="rId275" Type="http://schemas.openxmlformats.org/officeDocument/2006/relationships/calcChain" Target="calcChain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8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0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2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4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6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8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2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4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6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4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6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8.xml"/></Relationships>
</file>

<file path=xl/charts/_rels/chart7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0.xml"/></Relationships>
</file>

<file path=xl/charts/_rels/chart8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0.xml"/></Relationships>
</file>

<file path=xl/charts/_rels/chart8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2.xml"/></Relationships>
</file>

<file path=xl/charts/_rels/chart9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2.xml"/></Relationships>
</file>

<file path=xl/charts/_rels/chart9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woodland type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0.10600219034161942</c:v>
                </c:pt>
                <c:pt idx="1">
                  <c:v>0.8939978096583806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4.8084033249888261E-2"/>
                  <c:y val="-0.2170126995706839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14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369.01522991024763</c:v>
                </c:pt>
                <c:pt idx="1">
                  <c:v>247.16188844413534</c:v>
                </c:pt>
                <c:pt idx="2">
                  <c:v>1.4170834917499999</c:v>
                </c:pt>
                <c:pt idx="3">
                  <c:v>1.9961590454</c:v>
                </c:pt>
                <c:pt idx="4">
                  <c:v>12.642408020202641</c:v>
                </c:pt>
                <c:pt idx="5">
                  <c:v>35.083455500150002</c:v>
                </c:pt>
                <c:pt idx="6">
                  <c:v>139.71975238412492</c:v>
                </c:pt>
                <c:pt idx="7">
                  <c:v>0</c:v>
                </c:pt>
                <c:pt idx="8">
                  <c:v>0</c:v>
                </c:pt>
                <c:pt idx="9">
                  <c:v>0.75984510689999996</c:v>
                </c:pt>
                <c:pt idx="10">
                  <c:v>18.409940867652999</c:v>
                </c:pt>
                <c:pt idx="11">
                  <c:v>2.9267039499999998E-3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1400"/>
                    </a:pPr>
                    <a:r>
                      <a:rPr lang="en-US" sz="14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14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28767.70466509234</c:v>
                </c:pt>
                <c:pt idx="1">
                  <c:v>3147.0790779734407</c:v>
                </c:pt>
                <c:pt idx="2">
                  <c:v>72.893915168075097</c:v>
                </c:pt>
                <c:pt idx="3">
                  <c:v>76.673519105696002</c:v>
                </c:pt>
                <c:pt idx="4">
                  <c:v>238.341661557007</c:v>
                </c:pt>
                <c:pt idx="5">
                  <c:v>502.27356341757582</c:v>
                </c:pt>
                <c:pt idx="6">
                  <c:v>787.76694132982368</c:v>
                </c:pt>
                <c:pt idx="7">
                  <c:v>93.062372275324989</c:v>
                </c:pt>
                <c:pt idx="8">
                  <c:v>2.2866578299500002</c:v>
                </c:pt>
                <c:pt idx="9">
                  <c:v>49.668838310553966</c:v>
                </c:pt>
                <c:pt idx="10">
                  <c:v>416.21379374824511</c:v>
                </c:pt>
                <c:pt idx="11">
                  <c:v>191.35305999825499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7.5000000000000002E-4</c:v>
                </c:pt>
                <c:pt idx="2">
                  <c:v>7.5000000000000002E-4</c:v>
                </c:pt>
                <c:pt idx="3">
                  <c:v>7.9699999999999997E-3</c:v>
                </c:pt>
                <c:pt idx="4">
                  <c:v>2.5299999999999997E-3</c:v>
                </c:pt>
                <c:pt idx="5">
                  <c:v>0</c:v>
                </c:pt>
                <c:pt idx="6">
                  <c:v>3.3E-4</c:v>
                </c:pt>
                <c:pt idx="7">
                  <c:v>2.9999999999999997E-4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0.12665869299999999</c:v>
                  </c:pt>
                  <c:pt idx="1">
                    <c:v>0.18545084100000003</c:v>
                  </c:pt>
                  <c:pt idx="2">
                    <c:v>0.14278643500000002</c:v>
                  </c:pt>
                  <c:pt idx="3">
                    <c:v>0.14717375999999999</c:v>
                  </c:pt>
                  <c:pt idx="4">
                    <c:v>0.11744719199999999</c:v>
                  </c:pt>
                  <c:pt idx="5">
                    <c:v>0.25847121299999998</c:v>
                  </c:pt>
                  <c:pt idx="6">
                    <c:v>3.7650139999999999E-2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0.12665869299999999</c:v>
                  </c:pt>
                  <c:pt idx="1">
                    <c:v>0.18545084100000003</c:v>
                  </c:pt>
                  <c:pt idx="2">
                    <c:v>0.14278643500000002</c:v>
                  </c:pt>
                  <c:pt idx="3">
                    <c:v>0.14717375999999999</c:v>
                  </c:pt>
                  <c:pt idx="4">
                    <c:v>0.11744719199999999</c:v>
                  </c:pt>
                  <c:pt idx="5">
                    <c:v>0.25847121299999998</c:v>
                  </c:pt>
                  <c:pt idx="6">
                    <c:v>3.7650139999999999E-2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0.22147</c:v>
                </c:pt>
                <c:pt idx="1">
                  <c:v>0.54273000000000005</c:v>
                </c:pt>
                <c:pt idx="2">
                  <c:v>0.39280999999999999</c:v>
                </c:pt>
                <c:pt idx="3">
                  <c:v>0.26719999999999999</c:v>
                </c:pt>
                <c:pt idx="4">
                  <c:v>0.21115999999999999</c:v>
                </c:pt>
                <c:pt idx="5">
                  <c:v>0.55028999999999995</c:v>
                </c:pt>
                <c:pt idx="6">
                  <c:v>5.8299999999999998E-2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543104"/>
        <c:axId val="164548992"/>
      </c:barChart>
      <c:catAx>
        <c:axId val="1645431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548992"/>
        <c:crosses val="autoZero"/>
        <c:auto val="1"/>
        <c:lblAlgn val="ctr"/>
        <c:lblOffset val="100"/>
        <c:noMultiLvlLbl val="0"/>
      </c:catAx>
      <c:valAx>
        <c:axId val="1645489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5431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1.2E-2</c:v>
                </c:pt>
                <c:pt idx="3">
                  <c:v>3.1E-2</c:v>
                </c:pt>
                <c:pt idx="4">
                  <c:v>1.74</c:v>
                </c:pt>
                <c:pt idx="5">
                  <c:v>0.40799999999999997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1.7865300000000001E-2</c:v>
                  </c:pt>
                  <c:pt idx="1">
                    <c:v>1.7362770000000001</c:v>
                  </c:pt>
                  <c:pt idx="2">
                    <c:v>19.93566478977036</c:v>
                  </c:pt>
                  <c:pt idx="3">
                    <c:v>60.234227125017441</c:v>
                  </c:pt>
                  <c:pt idx="4">
                    <c:v>98.858727000000002</c:v>
                  </c:pt>
                  <c:pt idx="5">
                    <c:v>10.484879999999999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1.7865300000000001E-2</c:v>
                  </c:pt>
                  <c:pt idx="1">
                    <c:v>1.7362770000000001</c:v>
                  </c:pt>
                  <c:pt idx="2">
                    <c:v>19.93566478977036</c:v>
                  </c:pt>
                  <c:pt idx="3">
                    <c:v>60.234227125017441</c:v>
                  </c:pt>
                  <c:pt idx="4">
                    <c:v>98.858727000000002</c:v>
                  </c:pt>
                  <c:pt idx="5">
                    <c:v>10.484879999999999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3.1E-2</c:v>
                </c:pt>
                <c:pt idx="1">
                  <c:v>5.5049999999999999</c:v>
                </c:pt>
                <c:pt idx="2">
                  <c:v>46.692</c:v>
                </c:pt>
                <c:pt idx="3">
                  <c:v>170.97499999999999</c:v>
                </c:pt>
                <c:pt idx="4">
                  <c:v>120.31</c:v>
                </c:pt>
                <c:pt idx="5">
                  <c:v>18.722999999999999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284480"/>
        <c:axId val="165294464"/>
      </c:barChart>
      <c:catAx>
        <c:axId val="165284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294464"/>
        <c:crosses val="autoZero"/>
        <c:auto val="1"/>
        <c:lblAlgn val="ctr"/>
        <c:lblOffset val="100"/>
        <c:noMultiLvlLbl val="0"/>
      </c:catAx>
      <c:valAx>
        <c:axId val="1652944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2844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1.2E-2</c:v>
                </c:pt>
                <c:pt idx="3">
                  <c:v>3.1E-2</c:v>
                </c:pt>
                <c:pt idx="4">
                  <c:v>1.74</c:v>
                </c:pt>
                <c:pt idx="5">
                  <c:v>0.40799999999999997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data'!$M$13:$M$19</c:f>
                <c:numCache>
                  <c:formatCode>General</c:formatCode>
                  <c:ptCount val="7"/>
                  <c:pt idx="0">
                    <c:v>1.7865300000000001E-2</c:v>
                  </c:pt>
                  <c:pt idx="1">
                    <c:v>1.7362770000000001</c:v>
                  </c:pt>
                  <c:pt idx="2">
                    <c:v>19.93566478977036</c:v>
                  </c:pt>
                  <c:pt idx="3">
                    <c:v>60.234227125017441</c:v>
                  </c:pt>
                  <c:pt idx="4">
                    <c:v>98.858727000000002</c:v>
                  </c:pt>
                  <c:pt idx="5">
                    <c:v>10.484879999999999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data'!$M$13:$M$19</c:f>
                <c:numCache>
                  <c:formatCode>General</c:formatCode>
                  <c:ptCount val="7"/>
                  <c:pt idx="0">
                    <c:v>1.7865300000000001E-2</c:v>
                  </c:pt>
                  <c:pt idx="1">
                    <c:v>1.7362770000000001</c:v>
                  </c:pt>
                  <c:pt idx="2">
                    <c:v>19.93566478977036</c:v>
                  </c:pt>
                  <c:pt idx="3">
                    <c:v>60.234227125017441</c:v>
                  </c:pt>
                  <c:pt idx="4">
                    <c:v>98.858727000000002</c:v>
                  </c:pt>
                  <c:pt idx="5">
                    <c:v>10.484879999999999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data'!$K$13:$K$19</c:f>
              <c:numCache>
                <c:formatCode>#,##0.00</c:formatCode>
                <c:ptCount val="7"/>
                <c:pt idx="0">
                  <c:v>3.1E-2</c:v>
                </c:pt>
                <c:pt idx="1">
                  <c:v>5.5049999999999999</c:v>
                </c:pt>
                <c:pt idx="2">
                  <c:v>46.692</c:v>
                </c:pt>
                <c:pt idx="3">
                  <c:v>170.97499999999999</c:v>
                </c:pt>
                <c:pt idx="4">
                  <c:v>120.31</c:v>
                </c:pt>
                <c:pt idx="5">
                  <c:v>18.722999999999999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480704"/>
        <c:axId val="165482496"/>
      </c:barChart>
      <c:catAx>
        <c:axId val="1654807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 baseline="0"/>
            </a:pPr>
            <a:endParaRPr lang="en-US"/>
          </a:p>
        </c:txPr>
        <c:crossAx val="165482496"/>
        <c:crosses val="autoZero"/>
        <c:auto val="1"/>
        <c:lblAlgn val="ctr"/>
        <c:lblOffset val="100"/>
        <c:noMultiLvlLbl val="0"/>
      </c:catAx>
      <c:valAx>
        <c:axId val="16548249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Standing volume (000 m</a:t>
                </a:r>
                <a:r>
                  <a:rPr lang="en-US" sz="1400" baseline="30000"/>
                  <a:t>3</a:t>
                </a:r>
                <a:r>
                  <a:rPr lang="en-US" sz="1400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 baseline="0"/>
            </a:pPr>
            <a:endParaRPr lang="en-US"/>
          </a:p>
        </c:txPr>
        <c:crossAx val="165480704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10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ash 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1.2E-2</c:v>
                </c:pt>
                <c:pt idx="2">
                  <c:v>0.13900000000000001</c:v>
                </c:pt>
                <c:pt idx="3">
                  <c:v>1.675</c:v>
                </c:pt>
                <c:pt idx="4">
                  <c:v>0.33800000000000002</c:v>
                </c:pt>
                <c:pt idx="5">
                  <c:v>0</c:v>
                </c:pt>
                <c:pt idx="6">
                  <c:v>0.01</c:v>
                </c:pt>
                <c:pt idx="7">
                  <c:v>1.7999999999999999E-2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3.0811844999999995</c:v>
                  </c:pt>
                  <c:pt idx="2">
                    <c:v>21.343339199999999</c:v>
                  </c:pt>
                  <c:pt idx="3">
                    <c:v>38.349720499999997</c:v>
                  </c:pt>
                  <c:pt idx="4">
                    <c:v>17.347928200000002</c:v>
                  </c:pt>
                  <c:pt idx="5">
                    <c:v>106.4027148</c:v>
                  </c:pt>
                  <c:pt idx="6">
                    <c:v>10.9832866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3.0811844999999995</c:v>
                  </c:pt>
                  <c:pt idx="2">
                    <c:v>21.343339199999999</c:v>
                  </c:pt>
                  <c:pt idx="3">
                    <c:v>38.349720499999997</c:v>
                  </c:pt>
                  <c:pt idx="4">
                    <c:v>17.347928200000002</c:v>
                  </c:pt>
                  <c:pt idx="5">
                    <c:v>106.4027148</c:v>
                  </c:pt>
                  <c:pt idx="6">
                    <c:v>10.9832866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9.0489999999999995</c:v>
                </c:pt>
                <c:pt idx="2">
                  <c:v>51.024000000000001</c:v>
                </c:pt>
                <c:pt idx="3">
                  <c:v>53.344999999999999</c:v>
                </c:pt>
                <c:pt idx="4">
                  <c:v>39.917000000000002</c:v>
                </c:pt>
                <c:pt idx="5">
                  <c:v>192.02799999999999</c:v>
                </c:pt>
                <c:pt idx="6">
                  <c:v>16.873999999999999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566720"/>
        <c:axId val="165580800"/>
      </c:barChart>
      <c:catAx>
        <c:axId val="1655667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580800"/>
        <c:crosses val="autoZero"/>
        <c:auto val="1"/>
        <c:lblAlgn val="ctr"/>
        <c:lblOffset val="100"/>
        <c:noMultiLvlLbl val="0"/>
      </c:catAx>
      <c:valAx>
        <c:axId val="165580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5667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1.2E-2</c:v>
                </c:pt>
                <c:pt idx="2">
                  <c:v>0.13900000000000001</c:v>
                </c:pt>
                <c:pt idx="3">
                  <c:v>1.675</c:v>
                </c:pt>
                <c:pt idx="4">
                  <c:v>0.33800000000000002</c:v>
                </c:pt>
                <c:pt idx="5">
                  <c:v>0</c:v>
                </c:pt>
                <c:pt idx="6">
                  <c:v>0.01</c:v>
                </c:pt>
                <c:pt idx="7">
                  <c:v>1.7999999999999999E-2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3.0811844999999995</c:v>
                  </c:pt>
                  <c:pt idx="2">
                    <c:v>21.343339199999999</c:v>
                  </c:pt>
                  <c:pt idx="3">
                    <c:v>38.349720499999997</c:v>
                  </c:pt>
                  <c:pt idx="4">
                    <c:v>17.347928200000002</c:v>
                  </c:pt>
                  <c:pt idx="5">
                    <c:v>106.4027148</c:v>
                  </c:pt>
                  <c:pt idx="6">
                    <c:v>10.9832866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3.0811844999999995</c:v>
                  </c:pt>
                  <c:pt idx="2">
                    <c:v>21.343339199999999</c:v>
                  </c:pt>
                  <c:pt idx="3">
                    <c:v>38.349720499999997</c:v>
                  </c:pt>
                  <c:pt idx="4">
                    <c:v>17.347928200000002</c:v>
                  </c:pt>
                  <c:pt idx="5">
                    <c:v>106.4027148</c:v>
                  </c:pt>
                  <c:pt idx="6">
                    <c:v>10.9832866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9.0489999999999995</c:v>
                </c:pt>
                <c:pt idx="2">
                  <c:v>51.024000000000001</c:v>
                </c:pt>
                <c:pt idx="3">
                  <c:v>53.344999999999999</c:v>
                </c:pt>
                <c:pt idx="4">
                  <c:v>39.917000000000002</c:v>
                </c:pt>
                <c:pt idx="5">
                  <c:v>192.02799999999999</c:v>
                </c:pt>
                <c:pt idx="6">
                  <c:v>16.873999999999999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640064"/>
        <c:axId val="165641600"/>
      </c:barChart>
      <c:catAx>
        <c:axId val="1656400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641600"/>
        <c:crosses val="autoZero"/>
        <c:auto val="1"/>
        <c:lblAlgn val="ctr"/>
        <c:lblOffset val="100"/>
        <c:noMultiLvlLbl val="0"/>
      </c:catAx>
      <c:valAx>
        <c:axId val="1656416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64006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2.1219999999999999</c:v>
                </c:pt>
                <c:pt idx="3">
                  <c:v>0.38900000000000001</c:v>
                </c:pt>
                <c:pt idx="4">
                  <c:v>15.241</c:v>
                </c:pt>
                <c:pt idx="5">
                  <c:v>2.6579999999999999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19.5895896</c:v>
                  </c:pt>
                  <c:pt idx="1">
                    <c:v>367.73985599999997</c:v>
                  </c:pt>
                  <c:pt idx="2">
                    <c:v>218.19890221740587</c:v>
                  </c:pt>
                  <c:pt idx="3">
                    <c:v>203.96864281258448</c:v>
                  </c:pt>
                  <c:pt idx="4">
                    <c:v>103.90349759999999</c:v>
                  </c:pt>
                  <c:pt idx="5">
                    <c:v>35.392228199999998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19.5895896</c:v>
                  </c:pt>
                  <c:pt idx="1">
                    <c:v>367.73985599999997</c:v>
                  </c:pt>
                  <c:pt idx="2">
                    <c:v>218.19890221740587</c:v>
                  </c:pt>
                  <c:pt idx="3">
                    <c:v>203.96864281258448</c:v>
                  </c:pt>
                  <c:pt idx="4">
                    <c:v>103.90349759999999</c:v>
                  </c:pt>
                  <c:pt idx="5">
                    <c:v>35.392228199999998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33.991999999999997</c:v>
                </c:pt>
                <c:pt idx="1">
                  <c:v>928.63599999999997</c:v>
                </c:pt>
                <c:pt idx="2">
                  <c:v>683.096</c:v>
                </c:pt>
                <c:pt idx="3">
                  <c:v>565.94899999999996</c:v>
                </c:pt>
                <c:pt idx="4">
                  <c:v>174.804</c:v>
                </c:pt>
                <c:pt idx="5">
                  <c:v>56.097999999999999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935552"/>
        <c:axId val="164937088"/>
      </c:barChart>
      <c:catAx>
        <c:axId val="164935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937088"/>
        <c:crosses val="autoZero"/>
        <c:auto val="1"/>
        <c:lblAlgn val="ctr"/>
        <c:lblOffset val="100"/>
        <c:noMultiLvlLbl val="0"/>
      </c:catAx>
      <c:valAx>
        <c:axId val="1649370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935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2.1219999999999999</c:v>
                </c:pt>
                <c:pt idx="3">
                  <c:v>0.38900000000000001</c:v>
                </c:pt>
                <c:pt idx="4">
                  <c:v>15.241</c:v>
                </c:pt>
                <c:pt idx="5">
                  <c:v>2.6579999999999999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data'!$T$13:$T$19</c:f>
                <c:numCache>
                  <c:formatCode>General</c:formatCode>
                  <c:ptCount val="7"/>
                  <c:pt idx="0">
                    <c:v>19.5895896</c:v>
                  </c:pt>
                  <c:pt idx="1">
                    <c:v>367.73985599999997</c:v>
                  </c:pt>
                  <c:pt idx="2">
                    <c:v>218.19890221740587</c:v>
                  </c:pt>
                  <c:pt idx="3">
                    <c:v>203.96864281258448</c:v>
                  </c:pt>
                  <c:pt idx="4">
                    <c:v>103.90349759999999</c:v>
                  </c:pt>
                  <c:pt idx="5">
                    <c:v>35.392228199999998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data'!$T$13:$T$19</c:f>
                <c:numCache>
                  <c:formatCode>General</c:formatCode>
                  <c:ptCount val="7"/>
                  <c:pt idx="0">
                    <c:v>19.5895896</c:v>
                  </c:pt>
                  <c:pt idx="1">
                    <c:v>367.73985599999997</c:v>
                  </c:pt>
                  <c:pt idx="2">
                    <c:v>218.19890221740587</c:v>
                  </c:pt>
                  <c:pt idx="3">
                    <c:v>203.96864281258448</c:v>
                  </c:pt>
                  <c:pt idx="4">
                    <c:v>103.90349759999999</c:v>
                  </c:pt>
                  <c:pt idx="5">
                    <c:v>35.392228199999998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data'!$R$13:$R$19</c:f>
              <c:numCache>
                <c:formatCode>#,##0.00</c:formatCode>
                <c:ptCount val="7"/>
                <c:pt idx="0">
                  <c:v>33.991999999999997</c:v>
                </c:pt>
                <c:pt idx="1">
                  <c:v>928.63599999999997</c:v>
                </c:pt>
                <c:pt idx="2">
                  <c:v>683.096</c:v>
                </c:pt>
                <c:pt idx="3">
                  <c:v>565.94899999999996</c:v>
                </c:pt>
                <c:pt idx="4">
                  <c:v>174.804</c:v>
                </c:pt>
                <c:pt idx="5">
                  <c:v>56.097999999999999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008896"/>
        <c:axId val="165010432"/>
      </c:barChart>
      <c:catAx>
        <c:axId val="1650088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010432"/>
        <c:crosses val="autoZero"/>
        <c:auto val="1"/>
        <c:lblAlgn val="ctr"/>
        <c:lblOffset val="100"/>
        <c:noMultiLvlLbl val="0"/>
      </c:catAx>
      <c:valAx>
        <c:axId val="1650104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784929658582915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50088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ash 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2.1219999999999999</c:v>
                </c:pt>
                <c:pt idx="2">
                  <c:v>1.706</c:v>
                </c:pt>
                <c:pt idx="3">
                  <c:v>15.678000000000001</c:v>
                </c:pt>
                <c:pt idx="4">
                  <c:v>0.88600000000000001</c:v>
                </c:pt>
                <c:pt idx="5">
                  <c:v>0</c:v>
                </c:pt>
                <c:pt idx="6">
                  <c:v>0.01</c:v>
                </c:pt>
                <c:pt idx="7">
                  <c:v>8.0000000000000002E-3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400.33653630000003</c:v>
                  </c:pt>
                  <c:pt idx="2">
                    <c:v>197.90098240000003</c:v>
                  </c:pt>
                  <c:pt idx="3">
                    <c:v>150.54993959999999</c:v>
                  </c:pt>
                  <c:pt idx="4">
                    <c:v>68.711460299999999</c:v>
                  </c:pt>
                  <c:pt idx="5">
                    <c:v>102.9126644</c:v>
                  </c:pt>
                  <c:pt idx="6">
                    <c:v>7.9091163000000009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400.33653630000003</c:v>
                  </c:pt>
                  <c:pt idx="2">
                    <c:v>197.90098240000003</c:v>
                  </c:pt>
                  <c:pt idx="3">
                    <c:v>150.54993959999999</c:v>
                  </c:pt>
                  <c:pt idx="4">
                    <c:v>68.711460299999999</c:v>
                  </c:pt>
                  <c:pt idx="5">
                    <c:v>102.9126644</c:v>
                  </c:pt>
                  <c:pt idx="6">
                    <c:v>7.9091163000000009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1255.367</c:v>
                </c:pt>
                <c:pt idx="2">
                  <c:v>569.00800000000004</c:v>
                </c:pt>
                <c:pt idx="3">
                  <c:v>252.09299999999999</c:v>
                </c:pt>
                <c:pt idx="4">
                  <c:v>125.363</c:v>
                </c:pt>
                <c:pt idx="5">
                  <c:v>228.64400000000001</c:v>
                </c:pt>
                <c:pt idx="6">
                  <c:v>12.099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348288"/>
        <c:axId val="166349824"/>
      </c:barChart>
      <c:catAx>
        <c:axId val="166348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349824"/>
        <c:crosses val="autoZero"/>
        <c:auto val="1"/>
        <c:lblAlgn val="ctr"/>
        <c:lblOffset val="100"/>
        <c:noMultiLvlLbl val="0"/>
      </c:catAx>
      <c:valAx>
        <c:axId val="166349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348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0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2.1219999999999999</c:v>
                </c:pt>
                <c:pt idx="2">
                  <c:v>1.706</c:v>
                </c:pt>
                <c:pt idx="3">
                  <c:v>15.678000000000001</c:v>
                </c:pt>
                <c:pt idx="4">
                  <c:v>0.88600000000000001</c:v>
                </c:pt>
                <c:pt idx="5">
                  <c:v>0</c:v>
                </c:pt>
                <c:pt idx="6">
                  <c:v>0.01</c:v>
                </c:pt>
                <c:pt idx="7">
                  <c:v>8.0000000000000002E-3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400.33653630000003</c:v>
                  </c:pt>
                  <c:pt idx="2">
                    <c:v>197.90098240000003</c:v>
                  </c:pt>
                  <c:pt idx="3">
                    <c:v>150.54993959999999</c:v>
                  </c:pt>
                  <c:pt idx="4">
                    <c:v>68.711460299999999</c:v>
                  </c:pt>
                  <c:pt idx="5">
                    <c:v>102.9126644</c:v>
                  </c:pt>
                  <c:pt idx="6">
                    <c:v>7.9091163000000009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400.33653630000003</c:v>
                  </c:pt>
                  <c:pt idx="2">
                    <c:v>197.90098240000003</c:v>
                  </c:pt>
                  <c:pt idx="3">
                    <c:v>150.54993959999999</c:v>
                  </c:pt>
                  <c:pt idx="4">
                    <c:v>68.711460299999999</c:v>
                  </c:pt>
                  <c:pt idx="5">
                    <c:v>102.9126644</c:v>
                  </c:pt>
                  <c:pt idx="6">
                    <c:v>7.9091163000000009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1255.367</c:v>
                </c:pt>
                <c:pt idx="2">
                  <c:v>569.00800000000004</c:v>
                </c:pt>
                <c:pt idx="3">
                  <c:v>252.09299999999999</c:v>
                </c:pt>
                <c:pt idx="4">
                  <c:v>125.363</c:v>
                </c:pt>
                <c:pt idx="5">
                  <c:v>228.64400000000001</c:v>
                </c:pt>
                <c:pt idx="6">
                  <c:v>12.099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069376"/>
        <c:axId val="166070912"/>
      </c:barChart>
      <c:catAx>
        <c:axId val="1660693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070912"/>
        <c:crosses val="autoZero"/>
        <c:auto val="1"/>
        <c:lblAlgn val="ctr"/>
        <c:lblOffset val="100"/>
        <c:noMultiLvlLbl val="0"/>
      </c:catAx>
      <c:valAx>
        <c:axId val="1660709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06937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0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Ash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2.25658</c:v>
                </c:pt>
                <c:pt idx="1">
                  <c:v>364.012</c:v>
                </c:pt>
                <c:pt idx="2">
                  <c:v>2462.9839999999999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27.809889999999999</c:v>
                </c:pt>
                <c:pt idx="1">
                  <c:v>5114.4710000000005</c:v>
                </c:pt>
                <c:pt idx="2">
                  <c:v>25508.563999999998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656256"/>
        <c:axId val="164657792"/>
      </c:barChart>
      <c:catAx>
        <c:axId val="164656256"/>
        <c:scaling>
          <c:orientation val="maxMin"/>
        </c:scaling>
        <c:delete val="0"/>
        <c:axPos val="l"/>
        <c:majorTickMark val="out"/>
        <c:minorTickMark val="none"/>
        <c:tickLblPos val="nextTo"/>
        <c:crossAx val="164657792"/>
        <c:crosses val="autoZero"/>
        <c:auto val="1"/>
        <c:lblAlgn val="ctr"/>
        <c:lblOffset val="100"/>
        <c:noMultiLvlLbl val="0"/>
      </c:catAx>
      <c:valAx>
        <c:axId val="1646577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465625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200" b="0" i="0" u="none" strike="noStrike" baseline="0">
                <a:effectLst/>
              </a:rPr>
              <a:t>Woodland area by size class distribution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5385.6087344795078</c:v>
                </c:pt>
                <c:pt idx="1">
                  <c:v>9419.5958215066166</c:v>
                </c:pt>
                <c:pt idx="2">
                  <c:v>4493.7584326990054</c:v>
                </c:pt>
                <c:pt idx="3">
                  <c:v>5737.4013647256261</c:v>
                </c:pt>
                <c:pt idx="4">
                  <c:v>3970.3581034840367</c:v>
                </c:pt>
                <c:pt idx="5">
                  <c:v>6164.8043396878002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19121792"/>
        <c:axId val="119124352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5412</c:v>
                </c:pt>
                <c:pt idx="1">
                  <c:v>2258</c:v>
                </c:pt>
                <c:pt idx="2">
                  <c:v>331</c:v>
                </c:pt>
                <c:pt idx="3">
                  <c:v>203</c:v>
                </c:pt>
                <c:pt idx="4">
                  <c:v>65</c:v>
                </c:pt>
                <c:pt idx="5">
                  <c:v>37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21792"/>
        <c:axId val="119124352"/>
      </c:lineChart>
      <c:catAx>
        <c:axId val="11912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91243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912435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912179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12 data'!$B$37</c:f>
              <c:strCache>
                <c:ptCount val="1"/>
                <c:pt idx="0">
                  <c:v>Ash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data'!$G$37,'Section 12 data'!$N$37,'Section 12 data'!$U$37)</c:f>
              <c:numCache>
                <c:formatCode>#,##0.0000</c:formatCode>
                <c:ptCount val="3"/>
                <c:pt idx="0">
                  <c:v>2.25658</c:v>
                </c:pt>
                <c:pt idx="1">
                  <c:v>364.012</c:v>
                </c:pt>
                <c:pt idx="2">
                  <c:v>2462.9839999999999</c:v>
                </c:pt>
              </c:numCache>
            </c:numRef>
          </c:val>
        </c:ser>
        <c:ser>
          <c:idx val="1"/>
          <c:order val="1"/>
          <c:tx>
            <c:strRef>
              <c:f>'Section 12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data'!$G$38,'Section 12 data'!$N$38,'Section 12 data'!$U$38)</c:f>
              <c:numCache>
                <c:formatCode>#,##0.0000</c:formatCode>
                <c:ptCount val="3"/>
                <c:pt idx="0">
                  <c:v>27.809889999999999</c:v>
                </c:pt>
                <c:pt idx="1">
                  <c:v>5114.4710000000005</c:v>
                </c:pt>
                <c:pt idx="2">
                  <c:v>25508.563999999998</c:v>
                </c:pt>
              </c:numCache>
            </c:numRef>
          </c:val>
        </c:ser>
        <c:ser>
          <c:idx val="2"/>
          <c:order val="2"/>
          <c:tx>
            <c:strRef>
              <c:f>'Section 12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12 data'!$B$35,'Section 12 data'!$I$35,'Section 12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12 data'!$G$39,'Section 12 data'!$N$39,'Section 12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4725504"/>
        <c:axId val="164727040"/>
      </c:barChart>
      <c:catAx>
        <c:axId val="164725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64727040"/>
        <c:crosses val="autoZero"/>
        <c:auto val="1"/>
        <c:lblAlgn val="ctr"/>
        <c:lblOffset val="100"/>
        <c:noMultiLvlLbl val="0"/>
      </c:catAx>
      <c:valAx>
        <c:axId val="16472704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47255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2.5800000000000003E-3</c:v>
                </c:pt>
                <c:pt idx="1">
                  <c:v>0</c:v>
                </c:pt>
                <c:pt idx="2">
                  <c:v>8.7799999999999996E-3</c:v>
                </c:pt>
                <c:pt idx="3">
                  <c:v>7.5100000000000002E-3</c:v>
                </c:pt>
                <c:pt idx="4">
                  <c:v>1.97E-3</c:v>
                </c:pt>
                <c:pt idx="5">
                  <c:v>2.1409999999999998E-2</c:v>
                </c:pt>
                <c:pt idx="6">
                  <c:v>7.62E-3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5.634099599999999E-2</c:v>
                  </c:pt>
                  <c:pt idx="1">
                    <c:v>8.2755447999999981E-2</c:v>
                  </c:pt>
                  <c:pt idx="2">
                    <c:v>0.27342798844765859</c:v>
                  </c:pt>
                  <c:pt idx="3">
                    <c:v>0.21386105111612619</c:v>
                  </c:pt>
                  <c:pt idx="4">
                    <c:v>0.46151162200000001</c:v>
                  </c:pt>
                  <c:pt idx="5">
                    <c:v>0.58202191400000003</c:v>
                  </c:pt>
                  <c:pt idx="6">
                    <c:v>0.26938672576860656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5.634099599999999E-2</c:v>
                  </c:pt>
                  <c:pt idx="1">
                    <c:v>8.2755447999999981E-2</c:v>
                  </c:pt>
                  <c:pt idx="2">
                    <c:v>0.27342798844765859</c:v>
                  </c:pt>
                  <c:pt idx="3">
                    <c:v>0.21386105111612619</c:v>
                  </c:pt>
                  <c:pt idx="4">
                    <c:v>0.46151162200000001</c:v>
                  </c:pt>
                  <c:pt idx="5">
                    <c:v>0.58202191400000003</c:v>
                  </c:pt>
                  <c:pt idx="6">
                    <c:v>0.26938672576860656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0.14205999999999999</c:v>
                </c:pt>
                <c:pt idx="1">
                  <c:v>0.24001</c:v>
                </c:pt>
                <c:pt idx="2">
                  <c:v>1.02197</c:v>
                </c:pt>
                <c:pt idx="3">
                  <c:v>0.76536999999999999</c:v>
                </c:pt>
                <c:pt idx="4">
                  <c:v>1.24129</c:v>
                </c:pt>
                <c:pt idx="5">
                  <c:v>1.9911800000000002</c:v>
                </c:pt>
                <c:pt idx="6">
                  <c:v>0.46668999999999999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983744"/>
        <c:axId val="165985280"/>
      </c:barChart>
      <c:catAx>
        <c:axId val="1659837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985280"/>
        <c:crosses val="autoZero"/>
        <c:auto val="1"/>
        <c:lblAlgn val="ctr"/>
        <c:lblOffset val="100"/>
        <c:noMultiLvlLbl val="0"/>
      </c:catAx>
      <c:valAx>
        <c:axId val="16598528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9837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data'!$C$13:$C$19</c:f>
              <c:numCache>
                <c:formatCode>#,##0.00</c:formatCode>
                <c:ptCount val="7"/>
                <c:pt idx="0">
                  <c:v>2.5800000000000003E-3</c:v>
                </c:pt>
                <c:pt idx="1">
                  <c:v>0</c:v>
                </c:pt>
                <c:pt idx="2">
                  <c:v>8.7799999999999996E-3</c:v>
                </c:pt>
                <c:pt idx="3">
                  <c:v>7.5100000000000002E-3</c:v>
                </c:pt>
                <c:pt idx="4">
                  <c:v>1.97E-3</c:v>
                </c:pt>
                <c:pt idx="5">
                  <c:v>2.1409999999999998E-2</c:v>
                </c:pt>
                <c:pt idx="6">
                  <c:v>7.62E-3</c:v>
                </c:pt>
              </c:numCache>
            </c:numRef>
          </c:val>
        </c:ser>
        <c:ser>
          <c:idx val="1"/>
          <c:order val="1"/>
          <c:tx>
            <c:strRef>
              <c:f>'Section 13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data'!$F$13:$F$19</c:f>
                <c:numCache>
                  <c:formatCode>General</c:formatCode>
                  <c:ptCount val="7"/>
                  <c:pt idx="0">
                    <c:v>5.634099599999999E-2</c:v>
                  </c:pt>
                  <c:pt idx="1">
                    <c:v>8.2755447999999981E-2</c:v>
                  </c:pt>
                  <c:pt idx="2">
                    <c:v>0.27342798844765859</c:v>
                  </c:pt>
                  <c:pt idx="3">
                    <c:v>0.21386105111612619</c:v>
                  </c:pt>
                  <c:pt idx="4">
                    <c:v>0.46151162200000001</c:v>
                  </c:pt>
                  <c:pt idx="5">
                    <c:v>0.58202191400000003</c:v>
                  </c:pt>
                  <c:pt idx="6">
                    <c:v>0.26938672576860656</c:v>
                  </c:pt>
                </c:numCache>
              </c:numRef>
            </c:plus>
            <c:minus>
              <c:numRef>
                <c:f>'Section 13 data'!$F$13:$F$19</c:f>
                <c:numCache>
                  <c:formatCode>General</c:formatCode>
                  <c:ptCount val="7"/>
                  <c:pt idx="0">
                    <c:v>5.634099599999999E-2</c:v>
                  </c:pt>
                  <c:pt idx="1">
                    <c:v>8.2755447999999981E-2</c:v>
                  </c:pt>
                  <c:pt idx="2">
                    <c:v>0.27342798844765859</c:v>
                  </c:pt>
                  <c:pt idx="3">
                    <c:v>0.21386105111612619</c:v>
                  </c:pt>
                  <c:pt idx="4">
                    <c:v>0.46151162200000001</c:v>
                  </c:pt>
                  <c:pt idx="5">
                    <c:v>0.58202191400000003</c:v>
                  </c:pt>
                  <c:pt idx="6">
                    <c:v>0.26938672576860656</c:v>
                  </c:pt>
                </c:numCache>
              </c:numRef>
            </c:minus>
          </c:errBars>
          <c:cat>
            <c:strRef>
              <c:f>'Section 13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data'!$D$13:$D$19</c:f>
              <c:numCache>
                <c:formatCode>#,##0.00</c:formatCode>
                <c:ptCount val="7"/>
                <c:pt idx="0">
                  <c:v>0.14205999999999999</c:v>
                </c:pt>
                <c:pt idx="1">
                  <c:v>0.24001</c:v>
                </c:pt>
                <c:pt idx="2">
                  <c:v>1.02197</c:v>
                </c:pt>
                <c:pt idx="3">
                  <c:v>0.76536999999999999</c:v>
                </c:pt>
                <c:pt idx="4">
                  <c:v>1.24129</c:v>
                </c:pt>
                <c:pt idx="5">
                  <c:v>1.9911800000000002</c:v>
                </c:pt>
                <c:pt idx="6">
                  <c:v>0.46668999999999999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061184"/>
        <c:axId val="166062720"/>
      </c:barChart>
      <c:catAx>
        <c:axId val="166061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062720"/>
        <c:crosses val="autoZero"/>
        <c:auto val="1"/>
        <c:lblAlgn val="ctr"/>
        <c:lblOffset val="100"/>
        <c:noMultiLvlLbl val="0"/>
      </c:catAx>
      <c:valAx>
        <c:axId val="166062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60611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5.0199999999999993E-3</c:v>
                </c:pt>
                <c:pt idx="1">
                  <c:v>4.1900000000000001E-3</c:v>
                </c:pt>
                <c:pt idx="2">
                  <c:v>2.15E-3</c:v>
                </c:pt>
                <c:pt idx="3">
                  <c:v>1.191E-2</c:v>
                </c:pt>
                <c:pt idx="4">
                  <c:v>6.9500000000000004E-3</c:v>
                </c:pt>
                <c:pt idx="5">
                  <c:v>1.0320000000000001E-2</c:v>
                </c:pt>
                <c:pt idx="6">
                  <c:v>9.3100000000000006E-3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6.5957566000000009E-2</c:v>
                  </c:pt>
                  <c:pt idx="1">
                    <c:v>7.0636491999999995E-2</c:v>
                  </c:pt>
                  <c:pt idx="2">
                    <c:v>0.12827196399999999</c:v>
                  </c:pt>
                  <c:pt idx="3">
                    <c:v>0.21253090000000005</c:v>
                  </c:pt>
                  <c:pt idx="4">
                    <c:v>0.40763146700000008</c:v>
                  </c:pt>
                  <c:pt idx="5">
                    <c:v>0.22433341700000001</c:v>
                  </c:pt>
                  <c:pt idx="6">
                    <c:v>0.51512287999999995</c:v>
                  </c:pt>
                  <c:pt idx="7">
                    <c:v>0.24560676800000003</c:v>
                  </c:pt>
                  <c:pt idx="8">
                    <c:v>0.33192448799999996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6.5957566000000009E-2</c:v>
                  </c:pt>
                  <c:pt idx="1">
                    <c:v>7.0636491999999995E-2</c:v>
                  </c:pt>
                  <c:pt idx="2">
                    <c:v>0.12827196399999999</c:v>
                  </c:pt>
                  <c:pt idx="3">
                    <c:v>0.21253090000000005</c:v>
                  </c:pt>
                  <c:pt idx="4">
                    <c:v>0.40763146700000008</c:v>
                  </c:pt>
                  <c:pt idx="5">
                    <c:v>0.22433341700000001</c:v>
                  </c:pt>
                  <c:pt idx="6">
                    <c:v>0.51512287999999995</c:v>
                  </c:pt>
                  <c:pt idx="7">
                    <c:v>0.24560676800000003</c:v>
                  </c:pt>
                  <c:pt idx="8">
                    <c:v>0.33192448799999996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0.21718000000000001</c:v>
                </c:pt>
                <c:pt idx="1">
                  <c:v>0.19891999999999999</c:v>
                </c:pt>
                <c:pt idx="2">
                  <c:v>0.31995999999999997</c:v>
                </c:pt>
                <c:pt idx="3">
                  <c:v>0.54148000000000007</c:v>
                </c:pt>
                <c:pt idx="4">
                  <c:v>1.3069300000000001</c:v>
                </c:pt>
                <c:pt idx="5">
                  <c:v>0.47761000000000003</c:v>
                </c:pt>
                <c:pt idx="6">
                  <c:v>1.8529599999999999</c:v>
                </c:pt>
                <c:pt idx="7">
                  <c:v>0.50578000000000001</c:v>
                </c:pt>
                <c:pt idx="8">
                  <c:v>0.44775999999999999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828288"/>
        <c:axId val="164829824"/>
      </c:barChart>
      <c:catAx>
        <c:axId val="164828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829824"/>
        <c:crosses val="autoZero"/>
        <c:auto val="1"/>
        <c:lblAlgn val="ctr"/>
        <c:lblOffset val="100"/>
        <c:noMultiLvlLbl val="0"/>
      </c:catAx>
      <c:valAx>
        <c:axId val="164829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828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data'!$C$24:$C$32</c:f>
              <c:numCache>
                <c:formatCode>#,##0.00</c:formatCode>
                <c:ptCount val="9"/>
                <c:pt idx="0">
                  <c:v>5.0199999999999993E-3</c:v>
                </c:pt>
                <c:pt idx="1">
                  <c:v>4.1900000000000001E-3</c:v>
                </c:pt>
                <c:pt idx="2">
                  <c:v>2.15E-3</c:v>
                </c:pt>
                <c:pt idx="3">
                  <c:v>1.191E-2</c:v>
                </c:pt>
                <c:pt idx="4">
                  <c:v>6.9500000000000004E-3</c:v>
                </c:pt>
                <c:pt idx="5">
                  <c:v>1.0320000000000001E-2</c:v>
                </c:pt>
                <c:pt idx="6">
                  <c:v>9.3100000000000006E-3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data'!$F$24:$F$32</c:f>
                <c:numCache>
                  <c:formatCode>General</c:formatCode>
                  <c:ptCount val="9"/>
                  <c:pt idx="0">
                    <c:v>6.5957566000000009E-2</c:v>
                  </c:pt>
                  <c:pt idx="1">
                    <c:v>7.0636491999999995E-2</c:v>
                  </c:pt>
                  <c:pt idx="2">
                    <c:v>0.12827196399999999</c:v>
                  </c:pt>
                  <c:pt idx="3">
                    <c:v>0.21253090000000005</c:v>
                  </c:pt>
                  <c:pt idx="4">
                    <c:v>0.40763146700000008</c:v>
                  </c:pt>
                  <c:pt idx="5">
                    <c:v>0.22433341700000001</c:v>
                  </c:pt>
                  <c:pt idx="6">
                    <c:v>0.51512287999999995</c:v>
                  </c:pt>
                  <c:pt idx="7">
                    <c:v>0.24560676800000003</c:v>
                  </c:pt>
                  <c:pt idx="8">
                    <c:v>0.33192448799999996</c:v>
                  </c:pt>
                </c:numCache>
              </c:numRef>
            </c:plus>
            <c:minus>
              <c:numRef>
                <c:f>'Section 13 data'!$F$24:$F$32</c:f>
                <c:numCache>
                  <c:formatCode>General</c:formatCode>
                  <c:ptCount val="9"/>
                  <c:pt idx="0">
                    <c:v>6.5957566000000009E-2</c:v>
                  </c:pt>
                  <c:pt idx="1">
                    <c:v>7.0636491999999995E-2</c:v>
                  </c:pt>
                  <c:pt idx="2">
                    <c:v>0.12827196399999999</c:v>
                  </c:pt>
                  <c:pt idx="3">
                    <c:v>0.21253090000000005</c:v>
                  </c:pt>
                  <c:pt idx="4">
                    <c:v>0.40763146700000008</c:v>
                  </c:pt>
                  <c:pt idx="5">
                    <c:v>0.22433341700000001</c:v>
                  </c:pt>
                  <c:pt idx="6">
                    <c:v>0.51512287999999995</c:v>
                  </c:pt>
                  <c:pt idx="7">
                    <c:v>0.24560676800000003</c:v>
                  </c:pt>
                  <c:pt idx="8">
                    <c:v>0.33192448799999996</c:v>
                  </c:pt>
                </c:numCache>
              </c:numRef>
            </c:minus>
          </c:errBars>
          <c:cat>
            <c:strRef>
              <c:f>'Section 13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data'!$D$24:$D$32</c:f>
              <c:numCache>
                <c:formatCode>#,##0.00</c:formatCode>
                <c:ptCount val="9"/>
                <c:pt idx="0">
                  <c:v>0.21718000000000001</c:v>
                </c:pt>
                <c:pt idx="1">
                  <c:v>0.19891999999999999</c:v>
                </c:pt>
                <c:pt idx="2">
                  <c:v>0.31995999999999997</c:v>
                </c:pt>
                <c:pt idx="3">
                  <c:v>0.54148000000000007</c:v>
                </c:pt>
                <c:pt idx="4">
                  <c:v>1.3069300000000001</c:v>
                </c:pt>
                <c:pt idx="5">
                  <c:v>0.47761000000000003</c:v>
                </c:pt>
                <c:pt idx="6">
                  <c:v>1.8529599999999999</c:v>
                </c:pt>
                <c:pt idx="7">
                  <c:v>0.50578000000000001</c:v>
                </c:pt>
                <c:pt idx="8">
                  <c:v>0.44775999999999999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749504"/>
        <c:axId val="165751040"/>
      </c:barChart>
      <c:catAx>
        <c:axId val="16574950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751040"/>
        <c:crosses val="autoZero"/>
        <c:auto val="1"/>
        <c:lblAlgn val="ctr"/>
        <c:lblOffset val="100"/>
        <c:noMultiLvlLbl val="0"/>
      </c:catAx>
      <c:valAx>
        <c:axId val="165751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574950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0.40100000000000002</c:v>
                </c:pt>
                <c:pt idx="3">
                  <c:v>0.83099999999999996</c:v>
                </c:pt>
                <c:pt idx="4">
                  <c:v>0.40799999999999997</c:v>
                </c:pt>
                <c:pt idx="5">
                  <c:v>4.6429999999999998</c:v>
                </c:pt>
                <c:pt idx="6">
                  <c:v>1.98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8.2929714000000008</c:v>
                  </c:pt>
                  <c:pt idx="2">
                    <c:v>27.902667749499287</c:v>
                  </c:pt>
                  <c:pt idx="3">
                    <c:v>67.42833920072961</c:v>
                  </c:pt>
                  <c:pt idx="4">
                    <c:v>153.99519030000002</c:v>
                  </c:pt>
                  <c:pt idx="5">
                    <c:v>267.18319839999998</c:v>
                  </c:pt>
                  <c:pt idx="6">
                    <c:v>177.24467369728066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8.2929714000000008</c:v>
                  </c:pt>
                  <c:pt idx="2">
                    <c:v>27.902667749499287</c:v>
                  </c:pt>
                  <c:pt idx="3">
                    <c:v>67.42833920072961</c:v>
                  </c:pt>
                  <c:pt idx="4">
                    <c:v>153.99519030000002</c:v>
                  </c:pt>
                  <c:pt idx="5">
                    <c:v>267.18319839999998</c:v>
                  </c:pt>
                  <c:pt idx="6">
                    <c:v>177.24467369728066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12.125999999999999</c:v>
                </c:pt>
                <c:pt idx="2">
                  <c:v>102.625</c:v>
                </c:pt>
                <c:pt idx="3">
                  <c:v>175.73400000000001</c:v>
                </c:pt>
                <c:pt idx="4">
                  <c:v>406.42700000000002</c:v>
                </c:pt>
                <c:pt idx="5">
                  <c:v>915.952</c:v>
                </c:pt>
                <c:pt idx="6">
                  <c:v>245.91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5843712"/>
        <c:axId val="165845248"/>
      </c:barChart>
      <c:catAx>
        <c:axId val="1658437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5845248"/>
        <c:crosses val="autoZero"/>
        <c:auto val="1"/>
        <c:lblAlgn val="ctr"/>
        <c:lblOffset val="100"/>
        <c:noMultiLvlLbl val="0"/>
      </c:catAx>
      <c:valAx>
        <c:axId val="1658452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58437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0.40100000000000002</c:v>
                </c:pt>
                <c:pt idx="3">
                  <c:v>0.83099999999999996</c:v>
                </c:pt>
                <c:pt idx="4">
                  <c:v>0.40799999999999997</c:v>
                </c:pt>
                <c:pt idx="5">
                  <c:v>4.6429999999999998</c:v>
                </c:pt>
                <c:pt idx="6">
                  <c:v>1.98</c:v>
                </c:pt>
              </c:numCache>
            </c:numRef>
          </c:val>
        </c:ser>
        <c:ser>
          <c:idx val="1"/>
          <c:order val="1"/>
          <c:tx>
            <c:strRef>
              <c:f>'Section 13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8.2929714000000008</c:v>
                  </c:pt>
                  <c:pt idx="2">
                    <c:v>27.902667749499287</c:v>
                  </c:pt>
                  <c:pt idx="3">
                    <c:v>67.42833920072961</c:v>
                  </c:pt>
                  <c:pt idx="4">
                    <c:v>153.99519030000002</c:v>
                  </c:pt>
                  <c:pt idx="5">
                    <c:v>267.18319839999998</c:v>
                  </c:pt>
                  <c:pt idx="6">
                    <c:v>177.24467369728066</c:v>
                  </c:pt>
                </c:numCache>
              </c:numRef>
            </c:plus>
            <c:minus>
              <c:numRef>
                <c:f>'Section 13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8.2929714000000008</c:v>
                  </c:pt>
                  <c:pt idx="2">
                    <c:v>27.902667749499287</c:v>
                  </c:pt>
                  <c:pt idx="3">
                    <c:v>67.42833920072961</c:v>
                  </c:pt>
                  <c:pt idx="4">
                    <c:v>153.99519030000002</c:v>
                  </c:pt>
                  <c:pt idx="5">
                    <c:v>267.18319839999998</c:v>
                  </c:pt>
                  <c:pt idx="6">
                    <c:v>177.24467369728066</c:v>
                  </c:pt>
                </c:numCache>
              </c:numRef>
            </c:minus>
          </c:errBars>
          <c:cat>
            <c:strRef>
              <c:f>'Section 13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12.125999999999999</c:v>
                </c:pt>
                <c:pt idx="2">
                  <c:v>102.625</c:v>
                </c:pt>
                <c:pt idx="3">
                  <c:v>175.73400000000001</c:v>
                </c:pt>
                <c:pt idx="4">
                  <c:v>406.42700000000002</c:v>
                </c:pt>
                <c:pt idx="5">
                  <c:v>915.952</c:v>
                </c:pt>
                <c:pt idx="6">
                  <c:v>245.91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257024"/>
        <c:axId val="166258560"/>
      </c:barChart>
      <c:catAx>
        <c:axId val="1662570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258560"/>
        <c:crosses val="autoZero"/>
        <c:auto val="1"/>
        <c:lblAlgn val="ctr"/>
        <c:lblOffset val="100"/>
        <c:noMultiLvlLbl val="0"/>
      </c:catAx>
      <c:valAx>
        <c:axId val="1662585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2570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oak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0.04</c:v>
                </c:pt>
                <c:pt idx="1">
                  <c:v>0.218</c:v>
                </c:pt>
                <c:pt idx="2">
                  <c:v>0.14299999999999999</c:v>
                </c:pt>
                <c:pt idx="3">
                  <c:v>3.0430000000000001</c:v>
                </c:pt>
                <c:pt idx="4">
                  <c:v>1.4570000000000001</c:v>
                </c:pt>
                <c:pt idx="5">
                  <c:v>1.4690000000000001</c:v>
                </c:pt>
                <c:pt idx="6">
                  <c:v>1.893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0.8675373999999999</c:v>
                  </c:pt>
                  <c:pt idx="1">
                    <c:v>2.7934488000000006</c:v>
                  </c:pt>
                  <c:pt idx="2">
                    <c:v>11.139911999999999</c:v>
                  </c:pt>
                  <c:pt idx="3">
                    <c:v>19.685694599999998</c:v>
                  </c:pt>
                  <c:pt idx="4">
                    <c:v>107.24678399999999</c:v>
                  </c:pt>
                  <c:pt idx="5">
                    <c:v>53.858862000000002</c:v>
                  </c:pt>
                  <c:pt idx="6">
                    <c:v>257.3943888</c:v>
                  </c:pt>
                  <c:pt idx="7">
                    <c:v>140.46596159999999</c:v>
                  </c:pt>
                  <c:pt idx="8">
                    <c:v>166.3142556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0.8675373999999999</c:v>
                  </c:pt>
                  <c:pt idx="1">
                    <c:v>2.7934488000000006</c:v>
                  </c:pt>
                  <c:pt idx="2">
                    <c:v>11.139911999999999</c:v>
                  </c:pt>
                  <c:pt idx="3">
                    <c:v>19.685694599999998</c:v>
                  </c:pt>
                  <c:pt idx="4">
                    <c:v>107.24678399999999</c:v>
                  </c:pt>
                  <c:pt idx="5">
                    <c:v>53.858862000000002</c:v>
                  </c:pt>
                  <c:pt idx="6">
                    <c:v>257.3943888</c:v>
                  </c:pt>
                  <c:pt idx="7">
                    <c:v>140.46596159999999</c:v>
                  </c:pt>
                  <c:pt idx="8">
                    <c:v>166.3142556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1.3029999999999999</c:v>
                </c:pt>
                <c:pt idx="1">
                  <c:v>6.8940000000000001</c:v>
                </c:pt>
                <c:pt idx="2">
                  <c:v>22.103000000000002</c:v>
                </c:pt>
                <c:pt idx="3">
                  <c:v>50.192999999999998</c:v>
                </c:pt>
                <c:pt idx="4">
                  <c:v>274.70999999999998</c:v>
                </c:pt>
                <c:pt idx="5">
                  <c:v>123.38800000000001</c:v>
                </c:pt>
                <c:pt idx="6">
                  <c:v>817.904</c:v>
                </c:pt>
                <c:pt idx="7">
                  <c:v>284.11399999999998</c:v>
                </c:pt>
                <c:pt idx="8">
                  <c:v>278.16399999999999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002496"/>
        <c:axId val="167004032"/>
      </c:barChart>
      <c:catAx>
        <c:axId val="1670024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004032"/>
        <c:crosses val="autoZero"/>
        <c:auto val="1"/>
        <c:lblAlgn val="ctr"/>
        <c:lblOffset val="100"/>
        <c:noMultiLvlLbl val="0"/>
      </c:catAx>
      <c:valAx>
        <c:axId val="16700403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0024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data'!$J$24:$J$32</c:f>
              <c:numCache>
                <c:formatCode>#,##0.00</c:formatCode>
                <c:ptCount val="9"/>
                <c:pt idx="0">
                  <c:v>0.04</c:v>
                </c:pt>
                <c:pt idx="1">
                  <c:v>0.218</c:v>
                </c:pt>
                <c:pt idx="2">
                  <c:v>0.14299999999999999</c:v>
                </c:pt>
                <c:pt idx="3">
                  <c:v>3.0430000000000001</c:v>
                </c:pt>
                <c:pt idx="4">
                  <c:v>1.4570000000000001</c:v>
                </c:pt>
                <c:pt idx="5">
                  <c:v>1.4690000000000001</c:v>
                </c:pt>
                <c:pt idx="6">
                  <c:v>1.893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data'!$M$24:$M$32</c:f>
                <c:numCache>
                  <c:formatCode>General</c:formatCode>
                  <c:ptCount val="9"/>
                  <c:pt idx="0">
                    <c:v>0.8675373999999999</c:v>
                  </c:pt>
                  <c:pt idx="1">
                    <c:v>2.7934488000000006</c:v>
                  </c:pt>
                  <c:pt idx="2">
                    <c:v>11.139911999999999</c:v>
                  </c:pt>
                  <c:pt idx="3">
                    <c:v>19.685694599999998</c:v>
                  </c:pt>
                  <c:pt idx="4">
                    <c:v>107.24678399999999</c:v>
                  </c:pt>
                  <c:pt idx="5">
                    <c:v>53.858862000000002</c:v>
                  </c:pt>
                  <c:pt idx="6">
                    <c:v>257.3943888</c:v>
                  </c:pt>
                  <c:pt idx="7">
                    <c:v>140.46596159999999</c:v>
                  </c:pt>
                  <c:pt idx="8">
                    <c:v>166.3142556</c:v>
                  </c:pt>
                </c:numCache>
              </c:numRef>
            </c:plus>
            <c:minus>
              <c:numRef>
                <c:f>'Section 13 data'!$M$24:$M$32</c:f>
                <c:numCache>
                  <c:formatCode>General</c:formatCode>
                  <c:ptCount val="9"/>
                  <c:pt idx="0">
                    <c:v>0.8675373999999999</c:v>
                  </c:pt>
                  <c:pt idx="1">
                    <c:v>2.7934488000000006</c:v>
                  </c:pt>
                  <c:pt idx="2">
                    <c:v>11.139911999999999</c:v>
                  </c:pt>
                  <c:pt idx="3">
                    <c:v>19.685694599999998</c:v>
                  </c:pt>
                  <c:pt idx="4">
                    <c:v>107.24678399999999</c:v>
                  </c:pt>
                  <c:pt idx="5">
                    <c:v>53.858862000000002</c:v>
                  </c:pt>
                  <c:pt idx="6">
                    <c:v>257.3943888</c:v>
                  </c:pt>
                  <c:pt idx="7">
                    <c:v>140.46596159999999</c:v>
                  </c:pt>
                  <c:pt idx="8">
                    <c:v>166.3142556</c:v>
                  </c:pt>
                </c:numCache>
              </c:numRef>
            </c:minus>
          </c:errBars>
          <c:cat>
            <c:strRef>
              <c:f>'Section 13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data'!$K$24:$K$32</c:f>
              <c:numCache>
                <c:formatCode>#,##0.00</c:formatCode>
                <c:ptCount val="9"/>
                <c:pt idx="0">
                  <c:v>1.3029999999999999</c:v>
                </c:pt>
                <c:pt idx="1">
                  <c:v>6.8940000000000001</c:v>
                </c:pt>
                <c:pt idx="2">
                  <c:v>22.103000000000002</c:v>
                </c:pt>
                <c:pt idx="3">
                  <c:v>50.192999999999998</c:v>
                </c:pt>
                <c:pt idx="4">
                  <c:v>274.70999999999998</c:v>
                </c:pt>
                <c:pt idx="5">
                  <c:v>123.38800000000001</c:v>
                </c:pt>
                <c:pt idx="6">
                  <c:v>817.904</c:v>
                </c:pt>
                <c:pt idx="7">
                  <c:v>284.11399999999998</c:v>
                </c:pt>
                <c:pt idx="8">
                  <c:v>278.16399999999999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047168"/>
        <c:axId val="167048704"/>
      </c:barChart>
      <c:catAx>
        <c:axId val="1670471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048704"/>
        <c:crosses val="autoZero"/>
        <c:auto val="1"/>
        <c:lblAlgn val="ctr"/>
        <c:lblOffset val="100"/>
        <c:noMultiLvlLbl val="0"/>
      </c:catAx>
      <c:valAx>
        <c:axId val="1670487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0471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31.867000000000001</c:v>
                </c:pt>
                <c:pt idx="3">
                  <c:v>3.1219999999999999</c:v>
                </c:pt>
                <c:pt idx="4">
                  <c:v>3.2360000000000002</c:v>
                </c:pt>
                <c:pt idx="5">
                  <c:v>18.126000000000001</c:v>
                </c:pt>
                <c:pt idx="6">
                  <c:v>3.609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161.08355790000002</c:v>
                  </c:pt>
                  <c:pt idx="2">
                    <c:v>336.00858949360861</c:v>
                  </c:pt>
                  <c:pt idx="3">
                    <c:v>130.58778210968956</c:v>
                  </c:pt>
                  <c:pt idx="4">
                    <c:v>167.9847857</c:v>
                  </c:pt>
                  <c:pt idx="5">
                    <c:v>141.96336000000002</c:v>
                  </c:pt>
                  <c:pt idx="6">
                    <c:v>99.842795395575109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161.08355790000002</c:v>
                  </c:pt>
                  <c:pt idx="2">
                    <c:v>336.00858949360861</c:v>
                  </c:pt>
                  <c:pt idx="3">
                    <c:v>130.58778210968956</c:v>
                  </c:pt>
                  <c:pt idx="4">
                    <c:v>167.9847857</c:v>
                  </c:pt>
                  <c:pt idx="5">
                    <c:v>141.96336000000002</c:v>
                  </c:pt>
                  <c:pt idx="6">
                    <c:v>99.842795395575109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454.65300000000002</c:v>
                </c:pt>
                <c:pt idx="2">
                  <c:v>1223.7159999999999</c:v>
                </c:pt>
                <c:pt idx="3">
                  <c:v>367.54</c:v>
                </c:pt>
                <c:pt idx="4">
                  <c:v>419.85700000000003</c:v>
                </c:pt>
                <c:pt idx="5">
                  <c:v>422.51</c:v>
                </c:pt>
                <c:pt idx="6">
                  <c:v>162.745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473728"/>
        <c:axId val="166475264"/>
      </c:barChart>
      <c:catAx>
        <c:axId val="1664737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475264"/>
        <c:crosses val="autoZero"/>
        <c:auto val="1"/>
        <c:lblAlgn val="ctr"/>
        <c:lblOffset val="100"/>
        <c:noMultiLvlLbl val="0"/>
      </c:catAx>
      <c:valAx>
        <c:axId val="1664752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47372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421303656597773"/>
          <c:y val="0.12415349887133183"/>
          <c:w val="0.62079305302884047"/>
          <c:h val="0.625282167042889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7'!$C$5</c:f>
              <c:strCache>
                <c:ptCount val="1"/>
                <c:pt idx="0">
                  <c:v>Total area (ha)</c:v>
                </c:pt>
              </c:strCache>
            </c:strRef>
          </c:tx>
          <c:spPr>
            <a:solidFill>
              <a:srgbClr val="3B9946"/>
            </a:solidFill>
            <a:ln w="19050">
              <a:solidFill>
                <a:schemeClr val="bg1"/>
              </a:solidFill>
            </a:ln>
          </c:spPr>
          <c:invertIfNegative val="0"/>
          <c:cat>
            <c:strRef>
              <c:f>'Table 7'!$B$7:$B$13</c:f>
              <c:strCache>
                <c:ptCount val="7"/>
                <c:pt idx="0">
                  <c:v>&lt;2</c:v>
                </c:pt>
                <c:pt idx="1">
                  <c:v>2 – &lt;10</c:v>
                </c:pt>
                <c:pt idx="2">
                  <c:v>10 – &lt;20</c:v>
                </c:pt>
                <c:pt idx="3">
                  <c:v>20 – &lt;50</c:v>
                </c:pt>
                <c:pt idx="4">
                  <c:v>50 – &lt;100</c:v>
                </c:pt>
                <c:pt idx="5">
                  <c:v>100 – &lt;500</c:v>
                </c:pt>
                <c:pt idx="6">
                  <c:v>500 and &gt;</c:v>
                </c:pt>
              </c:strCache>
            </c:strRef>
          </c:cat>
          <c:val>
            <c:numRef>
              <c:f>'Table 7'!$C$7:$C$13</c:f>
              <c:numCache>
                <c:formatCode>#,##0</c:formatCode>
                <c:ptCount val="7"/>
                <c:pt idx="0">
                  <c:v>5385.6087344795078</c:v>
                </c:pt>
                <c:pt idx="1">
                  <c:v>9419.5958215066166</c:v>
                </c:pt>
                <c:pt idx="2">
                  <c:v>4493.7584326990054</c:v>
                </c:pt>
                <c:pt idx="3">
                  <c:v>5737.4013647256261</c:v>
                </c:pt>
                <c:pt idx="4">
                  <c:v>3970.3581034840367</c:v>
                </c:pt>
                <c:pt idx="5">
                  <c:v>6164.8043396878002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2324480"/>
        <c:axId val="122335232"/>
      </c:barChart>
      <c:lineChart>
        <c:grouping val="standard"/>
        <c:varyColors val="0"/>
        <c:ser>
          <c:idx val="1"/>
          <c:order val="1"/>
          <c:tx>
            <c:strRef>
              <c:f>'Table 7'!$D$5</c:f>
              <c:strCache>
                <c:ptCount val="1"/>
                <c:pt idx="0">
                  <c:v>Number of woods</c:v>
                </c:pt>
              </c:strCache>
            </c:strRef>
          </c:tx>
          <c:spPr>
            <a:ln w="38100">
              <a:solidFill>
                <a:srgbClr val="074F28"/>
              </a:solidFill>
            </a:ln>
          </c:spPr>
          <c:marker>
            <c:symbol val="diamond"/>
            <c:size val="5"/>
            <c:spPr>
              <a:solidFill>
                <a:srgbClr val="074F28"/>
              </a:solidFill>
              <a:ln>
                <a:solidFill>
                  <a:srgbClr val="074F28"/>
                </a:solidFill>
              </a:ln>
            </c:spPr>
          </c:marker>
          <c:cat>
            <c:strLit>
              <c:ptCount val="7"/>
              <c:pt idx="0">
                <c:v>&lt;2</c:v>
              </c:pt>
              <c:pt idx="1">
                <c:v>2 - &lt;10</c:v>
              </c:pt>
              <c:pt idx="2">
                <c:v>10 - &lt;20</c:v>
              </c:pt>
              <c:pt idx="3">
                <c:v>20 - &lt;50</c:v>
              </c:pt>
              <c:pt idx="4">
                <c:v>50 - &lt;100</c:v>
              </c:pt>
              <c:pt idx="5">
                <c:v>100 - &lt;500</c:v>
              </c:pt>
              <c:pt idx="6">
                <c:v>500 and &gt;</c:v>
              </c:pt>
            </c:strLit>
          </c:cat>
          <c:val>
            <c:numRef>
              <c:f>'Table 7'!$D$7:$D$13</c:f>
              <c:numCache>
                <c:formatCode>#,##0</c:formatCode>
                <c:ptCount val="7"/>
                <c:pt idx="0">
                  <c:v>5412</c:v>
                </c:pt>
                <c:pt idx="1">
                  <c:v>2258</c:v>
                </c:pt>
                <c:pt idx="2">
                  <c:v>331</c:v>
                </c:pt>
                <c:pt idx="3">
                  <c:v>203</c:v>
                </c:pt>
                <c:pt idx="4">
                  <c:v>65</c:v>
                </c:pt>
                <c:pt idx="5">
                  <c:v>37</c:v>
                </c:pt>
                <c:pt idx="6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324480"/>
        <c:axId val="122335232"/>
      </c:lineChart>
      <c:catAx>
        <c:axId val="122324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n-GB" sz="1400"/>
                  <a:t>Woodland size class (ha) </a:t>
                </a:r>
              </a:p>
            </c:rich>
          </c:tx>
          <c:layout>
            <c:manualLayout>
              <c:xMode val="edge"/>
              <c:yMode val="edge"/>
              <c:x val="0.36355485909937391"/>
              <c:y val="0.9185694019067112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3352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2335232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22324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1115944359269565"/>
          <c:y val="0.14036502974689927"/>
          <c:w val="0.13469059832552957"/>
          <c:h val="0.17705855052478434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31.867000000000001</c:v>
                </c:pt>
                <c:pt idx="3">
                  <c:v>3.1219999999999999</c:v>
                </c:pt>
                <c:pt idx="4">
                  <c:v>3.2360000000000002</c:v>
                </c:pt>
                <c:pt idx="5">
                  <c:v>18.126000000000001</c:v>
                </c:pt>
                <c:pt idx="6">
                  <c:v>3.609</c:v>
                </c:pt>
              </c:numCache>
            </c:numRef>
          </c:val>
        </c:ser>
        <c:ser>
          <c:idx val="1"/>
          <c:order val="1"/>
          <c:tx>
            <c:strRef>
              <c:f>'Section 13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161.08355790000002</c:v>
                  </c:pt>
                  <c:pt idx="2">
                    <c:v>336.00858949360861</c:v>
                  </c:pt>
                  <c:pt idx="3">
                    <c:v>130.58778210968956</c:v>
                  </c:pt>
                  <c:pt idx="4">
                    <c:v>167.9847857</c:v>
                  </c:pt>
                  <c:pt idx="5">
                    <c:v>141.96336000000002</c:v>
                  </c:pt>
                  <c:pt idx="6">
                    <c:v>99.842795395575109</c:v>
                  </c:pt>
                </c:numCache>
              </c:numRef>
            </c:plus>
            <c:minus>
              <c:numRef>
                <c:f>'Section 13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161.08355790000002</c:v>
                  </c:pt>
                  <c:pt idx="2">
                    <c:v>336.00858949360861</c:v>
                  </c:pt>
                  <c:pt idx="3">
                    <c:v>130.58778210968956</c:v>
                  </c:pt>
                  <c:pt idx="4">
                    <c:v>167.9847857</c:v>
                  </c:pt>
                  <c:pt idx="5">
                    <c:v>141.96336000000002</c:v>
                  </c:pt>
                  <c:pt idx="6">
                    <c:v>99.842795395575109</c:v>
                  </c:pt>
                </c:numCache>
              </c:numRef>
            </c:minus>
          </c:errBars>
          <c:cat>
            <c:strRef>
              <c:f>'Section 13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13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454.65300000000002</c:v>
                </c:pt>
                <c:pt idx="2">
                  <c:v>1223.7159999999999</c:v>
                </c:pt>
                <c:pt idx="3">
                  <c:v>367.54</c:v>
                </c:pt>
                <c:pt idx="4">
                  <c:v>419.85700000000003</c:v>
                </c:pt>
                <c:pt idx="5">
                  <c:v>422.51</c:v>
                </c:pt>
                <c:pt idx="6">
                  <c:v>162.745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567296"/>
        <c:axId val="166569088"/>
      </c:barChart>
      <c:catAx>
        <c:axId val="1665672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569088"/>
        <c:crosses val="autoZero"/>
        <c:auto val="1"/>
        <c:lblAlgn val="ctr"/>
        <c:lblOffset val="100"/>
        <c:noMultiLvlLbl val="0"/>
      </c:catAx>
      <c:valAx>
        <c:axId val="16656908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2784929658582915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665672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oak</a:t>
            </a:r>
            <a:r>
              <a:rPr lang="en-US" baseline="0"/>
              <a:t> </a:t>
            </a:r>
            <a:r>
              <a:rPr lang="en-US"/>
              <a:t>trees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7.6040000000000001</c:v>
                </c:pt>
                <c:pt idx="1">
                  <c:v>20.12</c:v>
                </c:pt>
                <c:pt idx="2">
                  <c:v>4.1440000000000001</c:v>
                </c:pt>
                <c:pt idx="3">
                  <c:v>19.012</c:v>
                </c:pt>
                <c:pt idx="4">
                  <c:v>5.1470000000000002</c:v>
                </c:pt>
                <c:pt idx="5">
                  <c:v>2.738</c:v>
                </c:pt>
                <c:pt idx="6">
                  <c:v>1.1970000000000001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110.88288059999999</c:v>
                  </c:pt>
                  <c:pt idx="1">
                    <c:v>244.66063360000001</c:v>
                  </c:pt>
                  <c:pt idx="2">
                    <c:v>213.9989228</c:v>
                  </c:pt>
                  <c:pt idx="3">
                    <c:v>139.17558550000001</c:v>
                  </c:pt>
                  <c:pt idx="4">
                    <c:v>217.31480820000002</c:v>
                  </c:pt>
                  <c:pt idx="5">
                    <c:v>71.245329599999991</c:v>
                  </c:pt>
                  <c:pt idx="6">
                    <c:v>137.09970719999998</c:v>
                  </c:pt>
                  <c:pt idx="7">
                    <c:v>42.528220499999996</c:v>
                  </c:pt>
                  <c:pt idx="8">
                    <c:v>21.559206200000002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110.88288059999999</c:v>
                  </c:pt>
                  <c:pt idx="1">
                    <c:v>244.66063360000001</c:v>
                  </c:pt>
                  <c:pt idx="2">
                    <c:v>213.9989228</c:v>
                  </c:pt>
                  <c:pt idx="3">
                    <c:v>139.17558550000001</c:v>
                  </c:pt>
                  <c:pt idx="4">
                    <c:v>217.31480820000002</c:v>
                  </c:pt>
                  <c:pt idx="5">
                    <c:v>71.245329599999991</c:v>
                  </c:pt>
                  <c:pt idx="6">
                    <c:v>137.09970719999998</c:v>
                  </c:pt>
                  <c:pt idx="7">
                    <c:v>42.528220499999996</c:v>
                  </c:pt>
                  <c:pt idx="8">
                    <c:v>21.559206200000002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196.566</c:v>
                </c:pt>
                <c:pt idx="1">
                  <c:v>647.93600000000004</c:v>
                </c:pt>
                <c:pt idx="2">
                  <c:v>455.99599999999998</c:v>
                </c:pt>
                <c:pt idx="3">
                  <c:v>367.70299999999997</c:v>
                </c:pt>
                <c:pt idx="4">
                  <c:v>671.13900000000001</c:v>
                </c:pt>
                <c:pt idx="5">
                  <c:v>156.65199999999999</c:v>
                </c:pt>
                <c:pt idx="6">
                  <c:v>434.96100000000001</c:v>
                </c:pt>
                <c:pt idx="7">
                  <c:v>84.131</c:v>
                </c:pt>
                <c:pt idx="8">
                  <c:v>35.938000000000002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6649216"/>
        <c:axId val="166655104"/>
      </c:barChart>
      <c:catAx>
        <c:axId val="1666492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6655104"/>
        <c:crosses val="autoZero"/>
        <c:auto val="1"/>
        <c:lblAlgn val="ctr"/>
        <c:lblOffset val="100"/>
        <c:noMultiLvlLbl val="0"/>
      </c:catAx>
      <c:valAx>
        <c:axId val="166655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66492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13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data'!$Q$24:$Q$32</c:f>
              <c:numCache>
                <c:formatCode>#,##0.00</c:formatCode>
                <c:ptCount val="9"/>
                <c:pt idx="0">
                  <c:v>7.6040000000000001</c:v>
                </c:pt>
                <c:pt idx="1">
                  <c:v>20.12</c:v>
                </c:pt>
                <c:pt idx="2">
                  <c:v>4.1440000000000001</c:v>
                </c:pt>
                <c:pt idx="3">
                  <c:v>19.012</c:v>
                </c:pt>
                <c:pt idx="4">
                  <c:v>5.1470000000000002</c:v>
                </c:pt>
                <c:pt idx="5">
                  <c:v>2.738</c:v>
                </c:pt>
                <c:pt idx="6">
                  <c:v>1.1970000000000001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13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13 data'!$T$24:$T$32</c:f>
                <c:numCache>
                  <c:formatCode>General</c:formatCode>
                  <c:ptCount val="9"/>
                  <c:pt idx="0">
                    <c:v>110.88288059999999</c:v>
                  </c:pt>
                  <c:pt idx="1">
                    <c:v>244.66063360000001</c:v>
                  </c:pt>
                  <c:pt idx="2">
                    <c:v>213.9989228</c:v>
                  </c:pt>
                  <c:pt idx="3">
                    <c:v>139.17558550000001</c:v>
                  </c:pt>
                  <c:pt idx="4">
                    <c:v>217.31480820000002</c:v>
                  </c:pt>
                  <c:pt idx="5">
                    <c:v>71.245329599999991</c:v>
                  </c:pt>
                  <c:pt idx="6">
                    <c:v>137.09970719999998</c:v>
                  </c:pt>
                  <c:pt idx="7">
                    <c:v>42.528220499999996</c:v>
                  </c:pt>
                  <c:pt idx="8">
                    <c:v>21.559206200000002</c:v>
                  </c:pt>
                </c:numCache>
              </c:numRef>
            </c:plus>
            <c:minus>
              <c:numRef>
                <c:f>'Section 13 data'!$T$24:$T$32</c:f>
                <c:numCache>
                  <c:formatCode>General</c:formatCode>
                  <c:ptCount val="9"/>
                  <c:pt idx="0">
                    <c:v>110.88288059999999</c:v>
                  </c:pt>
                  <c:pt idx="1">
                    <c:v>244.66063360000001</c:v>
                  </c:pt>
                  <c:pt idx="2">
                    <c:v>213.9989228</c:v>
                  </c:pt>
                  <c:pt idx="3">
                    <c:v>139.17558550000001</c:v>
                  </c:pt>
                  <c:pt idx="4">
                    <c:v>217.31480820000002</c:v>
                  </c:pt>
                  <c:pt idx="5">
                    <c:v>71.245329599999991</c:v>
                  </c:pt>
                  <c:pt idx="6">
                    <c:v>137.09970719999998</c:v>
                  </c:pt>
                  <c:pt idx="7">
                    <c:v>42.528220499999996</c:v>
                  </c:pt>
                  <c:pt idx="8">
                    <c:v>21.559206200000002</c:v>
                  </c:pt>
                </c:numCache>
              </c:numRef>
            </c:minus>
          </c:errBars>
          <c:cat>
            <c:strRef>
              <c:f>'Section 13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13 data'!$R$24:$R$32</c:f>
              <c:numCache>
                <c:formatCode>#,##0.00</c:formatCode>
                <c:ptCount val="9"/>
                <c:pt idx="0">
                  <c:v>196.566</c:v>
                </c:pt>
                <c:pt idx="1">
                  <c:v>647.93600000000004</c:v>
                </c:pt>
                <c:pt idx="2">
                  <c:v>455.99599999999998</c:v>
                </c:pt>
                <c:pt idx="3">
                  <c:v>367.70299999999997</c:v>
                </c:pt>
                <c:pt idx="4">
                  <c:v>671.13900000000001</c:v>
                </c:pt>
                <c:pt idx="5">
                  <c:v>156.65199999999999</c:v>
                </c:pt>
                <c:pt idx="6">
                  <c:v>434.96100000000001</c:v>
                </c:pt>
                <c:pt idx="7">
                  <c:v>84.131</c:v>
                </c:pt>
                <c:pt idx="8">
                  <c:v>35.938000000000002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140352"/>
        <c:axId val="167166720"/>
      </c:barChart>
      <c:catAx>
        <c:axId val="1671403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166720"/>
        <c:crosses val="autoZero"/>
        <c:auto val="1"/>
        <c:lblAlgn val="ctr"/>
        <c:lblOffset val="100"/>
        <c:noMultiLvlLbl val="0"/>
      </c:catAx>
      <c:valAx>
        <c:axId val="16716672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71403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Oak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5.91845</c:v>
                </c:pt>
                <c:pt idx="1">
                  <c:v>1862.1799999999998</c:v>
                </c:pt>
                <c:pt idx="2">
                  <c:v>3110.9829999999997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24.148019999999999</c:v>
                </c:pt>
                <c:pt idx="1">
                  <c:v>3616.3030000000003</c:v>
                </c:pt>
                <c:pt idx="2">
                  <c:v>24860.564999999999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784000"/>
        <c:axId val="166785792"/>
      </c:barChart>
      <c:catAx>
        <c:axId val="166784000"/>
        <c:scaling>
          <c:orientation val="maxMin"/>
        </c:scaling>
        <c:delete val="0"/>
        <c:axPos val="l"/>
        <c:majorTickMark val="out"/>
        <c:minorTickMark val="none"/>
        <c:tickLblPos val="nextTo"/>
        <c:crossAx val="166785792"/>
        <c:crosses val="autoZero"/>
        <c:auto val="1"/>
        <c:lblAlgn val="ctr"/>
        <c:lblOffset val="100"/>
        <c:noMultiLvlLbl val="0"/>
      </c:catAx>
      <c:valAx>
        <c:axId val="1667857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678400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13 data'!$B$37</c:f>
              <c:strCache>
                <c:ptCount val="1"/>
                <c:pt idx="0">
                  <c:v>Oak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data'!$G$37,'Section 13 data'!$N$37,'Section 13 data'!$U$37)</c:f>
              <c:numCache>
                <c:formatCode>#,##0.0000</c:formatCode>
                <c:ptCount val="3"/>
                <c:pt idx="0">
                  <c:v>5.91845</c:v>
                </c:pt>
                <c:pt idx="1">
                  <c:v>1862.1799999999998</c:v>
                </c:pt>
                <c:pt idx="2">
                  <c:v>3110.9829999999997</c:v>
                </c:pt>
              </c:numCache>
            </c:numRef>
          </c:val>
        </c:ser>
        <c:ser>
          <c:idx val="1"/>
          <c:order val="1"/>
          <c:tx>
            <c:strRef>
              <c:f>'Section 13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data'!$G$38,'Section 13 data'!$N$38,'Section 13 data'!$U$38)</c:f>
              <c:numCache>
                <c:formatCode>#,##0.0000</c:formatCode>
                <c:ptCount val="3"/>
                <c:pt idx="0">
                  <c:v>24.148019999999999</c:v>
                </c:pt>
                <c:pt idx="1">
                  <c:v>3616.3030000000003</c:v>
                </c:pt>
                <c:pt idx="2">
                  <c:v>24860.564999999999</c:v>
                </c:pt>
              </c:numCache>
            </c:numRef>
          </c:val>
        </c:ser>
        <c:ser>
          <c:idx val="2"/>
          <c:order val="2"/>
          <c:tx>
            <c:strRef>
              <c:f>'Section 13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13 data'!$B$35,'Section 13 data'!$I$35,'Section 13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13 data'!$G$39,'Section 13 data'!$N$39,'Section 13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6873728"/>
        <c:axId val="166887808"/>
      </c:barChart>
      <c:catAx>
        <c:axId val="166873728"/>
        <c:scaling>
          <c:orientation val="maxMin"/>
        </c:scaling>
        <c:delete val="0"/>
        <c:axPos val="l"/>
        <c:majorTickMark val="out"/>
        <c:minorTickMark val="none"/>
        <c:tickLblPos val="nextTo"/>
        <c:crossAx val="166887808"/>
        <c:crosses val="autoZero"/>
        <c:auto val="1"/>
        <c:lblAlgn val="ctr"/>
        <c:lblOffset val="100"/>
        <c:noMultiLvlLbl val="0"/>
      </c:catAx>
      <c:valAx>
        <c:axId val="166887808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68737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2.7E-4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2.5715579999999998E-3</c:v>
                  </c:pt>
                  <c:pt idx="1">
                    <c:v>2.34848E-3</c:v>
                  </c:pt>
                  <c:pt idx="2">
                    <c:v>2.4687259742279241E-2</c:v>
                  </c:pt>
                  <c:pt idx="3">
                    <c:v>0.1218883854829476</c:v>
                  </c:pt>
                  <c:pt idx="4">
                    <c:v>0</c:v>
                  </c:pt>
                  <c:pt idx="5">
                    <c:v>3.5835760000000006E-3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2.5715579999999998E-3</c:v>
                  </c:pt>
                  <c:pt idx="1">
                    <c:v>2.34848E-3</c:v>
                  </c:pt>
                  <c:pt idx="2">
                    <c:v>2.4687259742279241E-2</c:v>
                  </c:pt>
                  <c:pt idx="3">
                    <c:v>0.1218883854829476</c:v>
                  </c:pt>
                  <c:pt idx="4">
                    <c:v>0</c:v>
                  </c:pt>
                  <c:pt idx="5">
                    <c:v>3.5835760000000006E-3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2.82E-3</c:v>
                </c:pt>
                <c:pt idx="1">
                  <c:v>3.5800000000000003E-3</c:v>
                </c:pt>
                <c:pt idx="2">
                  <c:v>2.7710000000000002E-2</c:v>
                </c:pt>
                <c:pt idx="3">
                  <c:v>0.13450999999999999</c:v>
                </c:pt>
                <c:pt idx="4">
                  <c:v>0</c:v>
                </c:pt>
                <c:pt idx="5">
                  <c:v>4.1200000000000004E-3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272832"/>
        <c:axId val="167274368"/>
      </c:barChart>
      <c:catAx>
        <c:axId val="16727283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274368"/>
        <c:crosses val="autoZero"/>
        <c:auto val="1"/>
        <c:lblAlgn val="ctr"/>
        <c:lblOffset val="100"/>
        <c:noMultiLvlLbl val="0"/>
      </c:catAx>
      <c:valAx>
        <c:axId val="1672743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727283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2.7E-4</c:v>
                </c:pt>
              </c:numCache>
            </c:numRef>
          </c:val>
        </c:ser>
        <c:ser>
          <c:idx val="1"/>
          <c:order val="1"/>
          <c:tx>
            <c:strRef>
              <c:f>'Section 14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data'!$F$13:$F$19</c:f>
                <c:numCache>
                  <c:formatCode>General</c:formatCode>
                  <c:ptCount val="7"/>
                  <c:pt idx="0">
                    <c:v>2.5715579999999998E-3</c:v>
                  </c:pt>
                  <c:pt idx="1">
                    <c:v>2.34848E-3</c:v>
                  </c:pt>
                  <c:pt idx="2">
                    <c:v>2.4687259742279241E-2</c:v>
                  </c:pt>
                  <c:pt idx="3">
                    <c:v>0.1218883854829476</c:v>
                  </c:pt>
                  <c:pt idx="4">
                    <c:v>0</c:v>
                  </c:pt>
                  <c:pt idx="5">
                    <c:v>3.5835760000000006E-3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data'!$F$13:$F$19</c:f>
                <c:numCache>
                  <c:formatCode>General</c:formatCode>
                  <c:ptCount val="7"/>
                  <c:pt idx="0">
                    <c:v>2.5715579999999998E-3</c:v>
                  </c:pt>
                  <c:pt idx="1">
                    <c:v>2.34848E-3</c:v>
                  </c:pt>
                  <c:pt idx="2">
                    <c:v>2.4687259742279241E-2</c:v>
                  </c:pt>
                  <c:pt idx="3">
                    <c:v>0.1218883854829476</c:v>
                  </c:pt>
                  <c:pt idx="4">
                    <c:v>0</c:v>
                  </c:pt>
                  <c:pt idx="5">
                    <c:v>3.5835760000000006E-3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data'!$D$13:$D$19</c:f>
              <c:numCache>
                <c:formatCode>#,##0.00</c:formatCode>
                <c:ptCount val="7"/>
                <c:pt idx="0">
                  <c:v>2.82E-3</c:v>
                </c:pt>
                <c:pt idx="1">
                  <c:v>3.5800000000000003E-3</c:v>
                </c:pt>
                <c:pt idx="2">
                  <c:v>2.7710000000000002E-2</c:v>
                </c:pt>
                <c:pt idx="3">
                  <c:v>0.13450999999999999</c:v>
                </c:pt>
                <c:pt idx="4">
                  <c:v>0</c:v>
                </c:pt>
                <c:pt idx="5">
                  <c:v>4.1200000000000004E-3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514112"/>
        <c:axId val="167515648"/>
      </c:barChart>
      <c:catAx>
        <c:axId val="16751411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7515648"/>
        <c:crosses val="autoZero"/>
        <c:auto val="1"/>
        <c:lblAlgn val="ctr"/>
        <c:lblOffset val="100"/>
        <c:noMultiLvlLbl val="0"/>
      </c:catAx>
      <c:valAx>
        <c:axId val="1675156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75141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2.7E-4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2.4648975000000004E-2</c:v>
                  </c:pt>
                  <c:pt idx="1">
                    <c:v>3.3454079999999998E-3</c:v>
                  </c:pt>
                  <c:pt idx="2">
                    <c:v>1.6969399999999999E-3</c:v>
                  </c:pt>
                  <c:pt idx="3">
                    <c:v>1.5623679999999999E-2</c:v>
                  </c:pt>
                  <c:pt idx="4">
                    <c:v>3.5136639999999997E-3</c:v>
                  </c:pt>
                  <c:pt idx="5">
                    <c:v>7.1081999999999992E-4</c:v>
                  </c:pt>
                  <c:pt idx="6">
                    <c:v>0.12088291500000001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2.4648975000000004E-2</c:v>
                  </c:pt>
                  <c:pt idx="1">
                    <c:v>3.3454079999999998E-3</c:v>
                  </c:pt>
                  <c:pt idx="2">
                    <c:v>1.6969399999999999E-3</c:v>
                  </c:pt>
                  <c:pt idx="3">
                    <c:v>1.5623679999999999E-2</c:v>
                  </c:pt>
                  <c:pt idx="4">
                    <c:v>3.5136639999999997E-3</c:v>
                  </c:pt>
                  <c:pt idx="5">
                    <c:v>7.1081999999999992E-4</c:v>
                  </c:pt>
                  <c:pt idx="6">
                    <c:v>0.12088291500000001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2.809E-2</c:v>
                </c:pt>
                <c:pt idx="1">
                  <c:v>4.3200000000000001E-3</c:v>
                </c:pt>
                <c:pt idx="2">
                  <c:v>1.6999999999999999E-3</c:v>
                </c:pt>
                <c:pt idx="3">
                  <c:v>1.436E-2</c:v>
                </c:pt>
                <c:pt idx="4">
                  <c:v>3.5200000000000001E-3</c:v>
                </c:pt>
                <c:pt idx="5">
                  <c:v>5.9999999999999995E-4</c:v>
                </c:pt>
                <c:pt idx="6">
                  <c:v>0.12015000000000001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90368"/>
        <c:axId val="168891904"/>
      </c:barChart>
      <c:catAx>
        <c:axId val="16889036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891904"/>
        <c:crosses val="autoZero"/>
        <c:auto val="1"/>
        <c:lblAlgn val="ctr"/>
        <c:lblOffset val="100"/>
        <c:noMultiLvlLbl val="0"/>
      </c:catAx>
      <c:valAx>
        <c:axId val="1688919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889036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sweet chestnut by mean stand diameter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2.7E-4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data'!$F$24:$F$32</c:f>
                <c:numCache>
                  <c:formatCode>General</c:formatCode>
                  <c:ptCount val="9"/>
                  <c:pt idx="0">
                    <c:v>2.4648975000000004E-2</c:v>
                  </c:pt>
                  <c:pt idx="1">
                    <c:v>3.3454079999999998E-3</c:v>
                  </c:pt>
                  <c:pt idx="2">
                    <c:v>1.6969399999999999E-3</c:v>
                  </c:pt>
                  <c:pt idx="3">
                    <c:v>1.5623679999999999E-2</c:v>
                  </c:pt>
                  <c:pt idx="4">
                    <c:v>3.5136639999999997E-3</c:v>
                  </c:pt>
                  <c:pt idx="5">
                    <c:v>7.1081999999999992E-4</c:v>
                  </c:pt>
                  <c:pt idx="6">
                    <c:v>0.12088291500000001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data'!$F$24:$F$32</c:f>
                <c:numCache>
                  <c:formatCode>General</c:formatCode>
                  <c:ptCount val="9"/>
                  <c:pt idx="0">
                    <c:v>2.4648975000000004E-2</c:v>
                  </c:pt>
                  <c:pt idx="1">
                    <c:v>3.3454079999999998E-3</c:v>
                  </c:pt>
                  <c:pt idx="2">
                    <c:v>1.6969399999999999E-3</c:v>
                  </c:pt>
                  <c:pt idx="3">
                    <c:v>1.5623679999999999E-2</c:v>
                  </c:pt>
                  <c:pt idx="4">
                    <c:v>3.5136639999999997E-3</c:v>
                  </c:pt>
                  <c:pt idx="5">
                    <c:v>7.1081999999999992E-4</c:v>
                  </c:pt>
                  <c:pt idx="6">
                    <c:v>0.12088291500000001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data'!$D$24:$D$32</c:f>
              <c:numCache>
                <c:formatCode>#,##0.00</c:formatCode>
                <c:ptCount val="9"/>
                <c:pt idx="0">
                  <c:v>2.809E-2</c:v>
                </c:pt>
                <c:pt idx="1">
                  <c:v>4.3200000000000001E-3</c:v>
                </c:pt>
                <c:pt idx="2">
                  <c:v>1.6999999999999999E-3</c:v>
                </c:pt>
                <c:pt idx="3">
                  <c:v>1.436E-2</c:v>
                </c:pt>
                <c:pt idx="4">
                  <c:v>3.5200000000000001E-3</c:v>
                </c:pt>
                <c:pt idx="5">
                  <c:v>5.9999999999999995E-4</c:v>
                </c:pt>
                <c:pt idx="6">
                  <c:v>0.12015000000000001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938880"/>
        <c:axId val="168940672"/>
      </c:barChart>
      <c:catAx>
        <c:axId val="1689388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940672"/>
        <c:crosses val="autoZero"/>
        <c:auto val="1"/>
        <c:lblAlgn val="ctr"/>
        <c:lblOffset val="100"/>
        <c:noMultiLvlLbl val="0"/>
      </c:catAx>
      <c:valAx>
        <c:axId val="168940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893888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8.5999999999999993E-2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5.6410200000000001E-2</c:v>
                  </c:pt>
                  <c:pt idx="2">
                    <c:v>0.84199168235687472</c:v>
                  </c:pt>
                  <c:pt idx="3">
                    <c:v>24.322254750502061</c:v>
                  </c:pt>
                  <c:pt idx="4">
                    <c:v>0</c:v>
                  </c:pt>
                  <c:pt idx="5">
                    <c:v>1.7082317999999999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5.6410200000000001E-2</c:v>
                  </c:pt>
                  <c:pt idx="2">
                    <c:v>0.84199168235687472</c:v>
                  </c:pt>
                  <c:pt idx="3">
                    <c:v>24.322254750502061</c:v>
                  </c:pt>
                  <c:pt idx="4">
                    <c:v>0</c:v>
                  </c:pt>
                  <c:pt idx="5">
                    <c:v>1.7082317999999999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6.6000000000000003E-2</c:v>
                </c:pt>
                <c:pt idx="2">
                  <c:v>1.0640000000000001</c:v>
                </c:pt>
                <c:pt idx="3">
                  <c:v>26.428000000000001</c:v>
                </c:pt>
                <c:pt idx="4">
                  <c:v>0</c:v>
                </c:pt>
                <c:pt idx="5">
                  <c:v>2.0129999999999999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60288"/>
        <c:axId val="168461824"/>
      </c:barChart>
      <c:catAx>
        <c:axId val="168460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461824"/>
        <c:crosses val="autoZero"/>
        <c:auto val="1"/>
        <c:lblAlgn val="ctr"/>
        <c:lblOffset val="100"/>
        <c:noMultiLvlLbl val="0"/>
      </c:catAx>
      <c:valAx>
        <c:axId val="16846182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460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960" b="0" i="0" u="none" strike="noStrike" baseline="0">
                <a:effectLst/>
              </a:rPr>
              <a:t>Open areas in woodland by land use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10.475440531949999</c:v>
                </c:pt>
                <c:pt idx="1">
                  <c:v>20.236404320999998</c:v>
                </c:pt>
                <c:pt idx="2">
                  <c:v>334.18236766072494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23.369713766850001</c:v>
                </c:pt>
                <c:pt idx="8">
                  <c:v>0.95601489390000005</c:v>
                </c:pt>
                <c:pt idx="9">
                  <c:v>25.638849137650002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582935118368202"/>
          <c:y val="0.16297008926515766"/>
          <c:w val="0.16832766911507066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8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212359504036678"/>
          <c:y val="8.5777059392499244E-2"/>
          <c:w val="0.77233042209152325"/>
          <c:h val="0.8152958811820346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14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8.5999999999999993E-2</c:v>
                </c:pt>
              </c:numCache>
            </c:numRef>
          </c:val>
        </c:ser>
        <c:ser>
          <c:idx val="1"/>
          <c:order val="1"/>
          <c:tx>
            <c:strRef>
              <c:f>'Section 14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5.6410200000000001E-2</c:v>
                  </c:pt>
                  <c:pt idx="2">
                    <c:v>0.84199168235687472</c:v>
                  </c:pt>
                  <c:pt idx="3">
                    <c:v>24.322254750502061</c:v>
                  </c:pt>
                  <c:pt idx="4">
                    <c:v>0</c:v>
                  </c:pt>
                  <c:pt idx="5">
                    <c:v>1.7082317999999999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5.6410200000000001E-2</c:v>
                  </c:pt>
                  <c:pt idx="2">
                    <c:v>0.84199168235687472</c:v>
                  </c:pt>
                  <c:pt idx="3">
                    <c:v>24.322254750502061</c:v>
                  </c:pt>
                  <c:pt idx="4">
                    <c:v>0</c:v>
                  </c:pt>
                  <c:pt idx="5">
                    <c:v>1.7082317999999999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6.6000000000000003E-2</c:v>
                </c:pt>
                <c:pt idx="2">
                  <c:v>1.0640000000000001</c:v>
                </c:pt>
                <c:pt idx="3">
                  <c:v>26.428000000000001</c:v>
                </c:pt>
                <c:pt idx="4">
                  <c:v>0</c:v>
                </c:pt>
                <c:pt idx="5">
                  <c:v>2.0129999999999999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484224"/>
        <c:axId val="169264256"/>
      </c:barChart>
      <c:catAx>
        <c:axId val="168484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264256"/>
        <c:crosses val="autoZero"/>
        <c:auto val="1"/>
        <c:lblAlgn val="ctr"/>
        <c:lblOffset val="100"/>
        <c:noMultiLvlLbl val="0"/>
      </c:catAx>
      <c:valAx>
        <c:axId val="1692642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484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sweet chestnut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8.5999999999999993E-2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0.810836</c:v>
                  </c:pt>
                  <c:pt idx="1">
                    <c:v>0.21388600000000005</c:v>
                  </c:pt>
                  <c:pt idx="2">
                    <c:v>9.4828999999999997E-2</c:v>
                  </c:pt>
                  <c:pt idx="3">
                    <c:v>2.6024959999999999</c:v>
                  </c:pt>
                  <c:pt idx="4">
                    <c:v>1.6560137999999998</c:v>
                  </c:pt>
                  <c:pt idx="5">
                    <c:v>0.41938379999999997</c:v>
                  </c:pt>
                  <c:pt idx="6">
                    <c:v>24.182619600000002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0.810836</c:v>
                  </c:pt>
                  <c:pt idx="1">
                    <c:v>0.21388600000000005</c:v>
                  </c:pt>
                  <c:pt idx="2">
                    <c:v>9.4828999999999997E-2</c:v>
                  </c:pt>
                  <c:pt idx="3">
                    <c:v>2.6024959999999999</c:v>
                  </c:pt>
                  <c:pt idx="4">
                    <c:v>1.6560137999999998</c:v>
                  </c:pt>
                  <c:pt idx="5">
                    <c:v>0.41938379999999997</c:v>
                  </c:pt>
                  <c:pt idx="6">
                    <c:v>24.182619600000002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0.80600000000000005</c:v>
                </c:pt>
                <c:pt idx="1">
                  <c:v>0.22900000000000001</c:v>
                </c:pt>
                <c:pt idx="2">
                  <c:v>9.5000000000000001E-2</c:v>
                </c:pt>
                <c:pt idx="3">
                  <c:v>2.3919999999999999</c:v>
                </c:pt>
                <c:pt idx="4">
                  <c:v>1.659</c:v>
                </c:pt>
                <c:pt idx="5">
                  <c:v>0.35399999999999998</c:v>
                </c:pt>
                <c:pt idx="6">
                  <c:v>24.036000000000001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844096"/>
        <c:axId val="169866368"/>
      </c:barChart>
      <c:catAx>
        <c:axId val="169844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866368"/>
        <c:crosses val="autoZero"/>
        <c:auto val="1"/>
        <c:lblAlgn val="ctr"/>
        <c:lblOffset val="100"/>
        <c:noMultiLvlLbl val="0"/>
      </c:catAx>
      <c:valAx>
        <c:axId val="16986636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8440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8.5999999999999993E-2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data'!$M$24:$M$32</c:f>
                <c:numCache>
                  <c:formatCode>General</c:formatCode>
                  <c:ptCount val="9"/>
                  <c:pt idx="0">
                    <c:v>0.810836</c:v>
                  </c:pt>
                  <c:pt idx="1">
                    <c:v>0.21388600000000005</c:v>
                  </c:pt>
                  <c:pt idx="2">
                    <c:v>9.4828999999999997E-2</c:v>
                  </c:pt>
                  <c:pt idx="3">
                    <c:v>2.6024959999999999</c:v>
                  </c:pt>
                  <c:pt idx="4">
                    <c:v>1.6560137999999998</c:v>
                  </c:pt>
                  <c:pt idx="5">
                    <c:v>0.41938379999999997</c:v>
                  </c:pt>
                  <c:pt idx="6">
                    <c:v>24.182619600000002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data'!$M$24:$M$32</c:f>
                <c:numCache>
                  <c:formatCode>General</c:formatCode>
                  <c:ptCount val="9"/>
                  <c:pt idx="0">
                    <c:v>0.810836</c:v>
                  </c:pt>
                  <c:pt idx="1">
                    <c:v>0.21388600000000005</c:v>
                  </c:pt>
                  <c:pt idx="2">
                    <c:v>9.4828999999999997E-2</c:v>
                  </c:pt>
                  <c:pt idx="3">
                    <c:v>2.6024959999999999</c:v>
                  </c:pt>
                  <c:pt idx="4">
                    <c:v>1.6560137999999998</c:v>
                  </c:pt>
                  <c:pt idx="5">
                    <c:v>0.41938379999999997</c:v>
                  </c:pt>
                  <c:pt idx="6">
                    <c:v>24.182619600000002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data'!$K$24:$K$32</c:f>
              <c:numCache>
                <c:formatCode>#,##0.00</c:formatCode>
                <c:ptCount val="9"/>
                <c:pt idx="0">
                  <c:v>0.80600000000000005</c:v>
                </c:pt>
                <c:pt idx="1">
                  <c:v>0.22900000000000001</c:v>
                </c:pt>
                <c:pt idx="2">
                  <c:v>9.5000000000000001E-2</c:v>
                </c:pt>
                <c:pt idx="3">
                  <c:v>2.3919999999999999</c:v>
                </c:pt>
                <c:pt idx="4">
                  <c:v>1.659</c:v>
                </c:pt>
                <c:pt idx="5">
                  <c:v>0.35399999999999998</c:v>
                </c:pt>
                <c:pt idx="6">
                  <c:v>24.036000000000001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810944"/>
        <c:axId val="168760064"/>
      </c:barChart>
      <c:catAx>
        <c:axId val="1698109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760064"/>
        <c:crosses val="autoZero"/>
        <c:auto val="1"/>
        <c:lblAlgn val="ctr"/>
        <c:lblOffset val="100"/>
        <c:noMultiLvlLbl val="0"/>
      </c:catAx>
      <c:valAx>
        <c:axId val="1687600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8109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0.34599999999999997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9.108038999999998</c:v>
                  </c:pt>
                  <c:pt idx="2">
                    <c:v>108.65627075954841</c:v>
                  </c:pt>
                  <c:pt idx="3">
                    <c:v>28.488248914313672</c:v>
                  </c:pt>
                  <c:pt idx="4">
                    <c:v>0</c:v>
                  </c:pt>
                  <c:pt idx="5">
                    <c:v>4.0962810000000003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9.108038999999998</c:v>
                  </c:pt>
                  <c:pt idx="2">
                    <c:v>108.65627075954841</c:v>
                  </c:pt>
                  <c:pt idx="3">
                    <c:v>28.488248914313672</c:v>
                  </c:pt>
                  <c:pt idx="4">
                    <c:v>0</c:v>
                  </c:pt>
                  <c:pt idx="5">
                    <c:v>4.0962810000000003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11.202999999999999</c:v>
                </c:pt>
                <c:pt idx="2">
                  <c:v>118.06399999999999</c:v>
                </c:pt>
                <c:pt idx="3">
                  <c:v>35.930999999999997</c:v>
                </c:pt>
                <c:pt idx="4">
                  <c:v>0</c:v>
                </c:pt>
                <c:pt idx="5">
                  <c:v>4.4939999999999998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36096"/>
        <c:axId val="168841984"/>
      </c:barChart>
      <c:catAx>
        <c:axId val="168836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841984"/>
        <c:crosses val="autoZero"/>
        <c:auto val="1"/>
        <c:lblAlgn val="ctr"/>
        <c:lblOffset val="100"/>
        <c:noMultiLvlLbl val="0"/>
      </c:catAx>
      <c:valAx>
        <c:axId val="1688419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3609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0.34599999999999997</c:v>
                </c:pt>
              </c:numCache>
            </c:numRef>
          </c:val>
        </c:ser>
        <c:ser>
          <c:idx val="1"/>
          <c:order val="1"/>
          <c:tx>
            <c:strRef>
              <c:f>'Section 14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9.108038999999998</c:v>
                  </c:pt>
                  <c:pt idx="2">
                    <c:v>108.65627075954841</c:v>
                  </c:pt>
                  <c:pt idx="3">
                    <c:v>28.488248914313672</c:v>
                  </c:pt>
                  <c:pt idx="4">
                    <c:v>0</c:v>
                  </c:pt>
                  <c:pt idx="5">
                    <c:v>4.0962810000000003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14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9.108038999999998</c:v>
                  </c:pt>
                  <c:pt idx="2">
                    <c:v>108.65627075954841</c:v>
                  </c:pt>
                  <c:pt idx="3">
                    <c:v>28.488248914313672</c:v>
                  </c:pt>
                  <c:pt idx="4">
                    <c:v>0</c:v>
                  </c:pt>
                  <c:pt idx="5">
                    <c:v>4.0962810000000003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14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14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11.202999999999999</c:v>
                </c:pt>
                <c:pt idx="2">
                  <c:v>118.06399999999999</c:v>
                </c:pt>
                <c:pt idx="3">
                  <c:v>35.930999999999997</c:v>
                </c:pt>
                <c:pt idx="4">
                  <c:v>0</c:v>
                </c:pt>
                <c:pt idx="5">
                  <c:v>4.4939999999999998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8860288"/>
        <c:axId val="169574784"/>
      </c:barChart>
      <c:catAx>
        <c:axId val="1688602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574784"/>
        <c:crosses val="autoZero"/>
        <c:auto val="1"/>
        <c:lblAlgn val="ctr"/>
        <c:lblOffset val="100"/>
        <c:noMultiLvlLbl val="0"/>
      </c:catAx>
      <c:valAx>
        <c:axId val="16957478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88602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sweet chestnut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0.34599999999999997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107.956332</c:v>
                  </c:pt>
                  <c:pt idx="1">
                    <c:v>15.057269400000001</c:v>
                  </c:pt>
                  <c:pt idx="2">
                    <c:v>2.7370644</c:v>
                  </c:pt>
                  <c:pt idx="3">
                    <c:v>25.619135999999997</c:v>
                  </c:pt>
                  <c:pt idx="4">
                    <c:v>4.0656686000000004</c:v>
                  </c:pt>
                  <c:pt idx="5">
                    <c:v>0.4987587</c:v>
                  </c:pt>
                  <c:pt idx="6">
                    <c:v>12.4595424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107.956332</c:v>
                  </c:pt>
                  <c:pt idx="1">
                    <c:v>15.057269400000001</c:v>
                  </c:pt>
                  <c:pt idx="2">
                    <c:v>2.7370644</c:v>
                  </c:pt>
                  <c:pt idx="3">
                    <c:v>25.619135999999997</c:v>
                  </c:pt>
                  <c:pt idx="4">
                    <c:v>4.0656686000000004</c:v>
                  </c:pt>
                  <c:pt idx="5">
                    <c:v>0.4987587</c:v>
                  </c:pt>
                  <c:pt idx="6">
                    <c:v>12.4595424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109.65600000000001</c:v>
                </c:pt>
                <c:pt idx="1">
                  <c:v>16.869</c:v>
                </c:pt>
                <c:pt idx="2">
                  <c:v>2.742</c:v>
                </c:pt>
                <c:pt idx="3">
                  <c:v>23.547000000000001</c:v>
                </c:pt>
                <c:pt idx="4">
                  <c:v>4.0730000000000004</c:v>
                </c:pt>
                <c:pt idx="5">
                  <c:v>0.42099999999999999</c:v>
                </c:pt>
                <c:pt idx="6">
                  <c:v>12.384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405056"/>
        <c:axId val="168952192"/>
      </c:barChart>
      <c:catAx>
        <c:axId val="1694050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8952192"/>
        <c:crosses val="autoZero"/>
        <c:auto val="1"/>
        <c:lblAlgn val="ctr"/>
        <c:lblOffset val="100"/>
        <c:noMultiLvlLbl val="0"/>
      </c:catAx>
      <c:valAx>
        <c:axId val="16895219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4050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1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14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0.34599999999999997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14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14 data'!$T$24:$T$32</c:f>
                <c:numCache>
                  <c:formatCode>General</c:formatCode>
                  <c:ptCount val="9"/>
                  <c:pt idx="0">
                    <c:v>107.956332</c:v>
                  </c:pt>
                  <c:pt idx="1">
                    <c:v>15.057269400000001</c:v>
                  </c:pt>
                  <c:pt idx="2">
                    <c:v>2.7370644</c:v>
                  </c:pt>
                  <c:pt idx="3">
                    <c:v>25.619135999999997</c:v>
                  </c:pt>
                  <c:pt idx="4">
                    <c:v>4.0656686000000004</c:v>
                  </c:pt>
                  <c:pt idx="5">
                    <c:v>0.4987587</c:v>
                  </c:pt>
                  <c:pt idx="6">
                    <c:v>12.4595424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14 data'!$T$24:$T$32</c:f>
                <c:numCache>
                  <c:formatCode>General</c:formatCode>
                  <c:ptCount val="9"/>
                  <c:pt idx="0">
                    <c:v>107.956332</c:v>
                  </c:pt>
                  <c:pt idx="1">
                    <c:v>15.057269400000001</c:v>
                  </c:pt>
                  <c:pt idx="2">
                    <c:v>2.7370644</c:v>
                  </c:pt>
                  <c:pt idx="3">
                    <c:v>25.619135999999997</c:v>
                  </c:pt>
                  <c:pt idx="4">
                    <c:v>4.0656686000000004</c:v>
                  </c:pt>
                  <c:pt idx="5">
                    <c:v>0.4987587</c:v>
                  </c:pt>
                  <c:pt idx="6">
                    <c:v>12.4595424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14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14 data'!$R$24:$R$32</c:f>
              <c:numCache>
                <c:formatCode>#,##0.00</c:formatCode>
                <c:ptCount val="9"/>
                <c:pt idx="0">
                  <c:v>109.65600000000001</c:v>
                </c:pt>
                <c:pt idx="1">
                  <c:v>16.869</c:v>
                </c:pt>
                <c:pt idx="2">
                  <c:v>2.742</c:v>
                </c:pt>
                <c:pt idx="3">
                  <c:v>23.547000000000001</c:v>
                </c:pt>
                <c:pt idx="4">
                  <c:v>4.0730000000000004</c:v>
                </c:pt>
                <c:pt idx="5">
                  <c:v>0.42099999999999999</c:v>
                </c:pt>
                <c:pt idx="6">
                  <c:v>12.384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007360"/>
        <c:axId val="169013248"/>
      </c:barChart>
      <c:catAx>
        <c:axId val="1690073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013248"/>
        <c:crosses val="autoZero"/>
        <c:auto val="1"/>
        <c:lblAlgn val="ctr"/>
        <c:lblOffset val="100"/>
        <c:noMultiLvlLbl val="0"/>
      </c:catAx>
      <c:valAx>
        <c:axId val="16901324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90073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Sweet chestnut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0.17301999999999998</c:v>
                </c:pt>
                <c:pt idx="1">
                  <c:v>29.657</c:v>
                </c:pt>
                <c:pt idx="2">
                  <c:v>170.03800000000001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29.893449999999998</c:v>
                </c:pt>
                <c:pt idx="1">
                  <c:v>5448.826</c:v>
                </c:pt>
                <c:pt idx="2">
                  <c:v>27801.51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076992"/>
        <c:axId val="169082880"/>
      </c:barChart>
      <c:catAx>
        <c:axId val="169076992"/>
        <c:scaling>
          <c:orientation val="maxMin"/>
        </c:scaling>
        <c:delete val="0"/>
        <c:axPos val="l"/>
        <c:majorTickMark val="out"/>
        <c:minorTickMark val="none"/>
        <c:tickLblPos val="nextTo"/>
        <c:crossAx val="169082880"/>
        <c:crosses val="autoZero"/>
        <c:auto val="1"/>
        <c:lblAlgn val="ctr"/>
        <c:lblOffset val="100"/>
        <c:noMultiLvlLbl val="0"/>
      </c:catAx>
      <c:valAx>
        <c:axId val="169082880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907699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14 data'!$B$37</c:f>
              <c:strCache>
                <c:ptCount val="1"/>
                <c:pt idx="0">
                  <c:v>Sweet chestnut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data'!$G$37,'Section 14 data'!$N$37,'Section 14 data'!$U$37)</c:f>
              <c:numCache>
                <c:formatCode>#,##0.0000</c:formatCode>
                <c:ptCount val="3"/>
                <c:pt idx="0">
                  <c:v>0.17301999999999998</c:v>
                </c:pt>
                <c:pt idx="1">
                  <c:v>29.657</c:v>
                </c:pt>
                <c:pt idx="2">
                  <c:v>170.03800000000001</c:v>
                </c:pt>
              </c:numCache>
            </c:numRef>
          </c:val>
        </c:ser>
        <c:ser>
          <c:idx val="1"/>
          <c:order val="1"/>
          <c:tx>
            <c:strRef>
              <c:f>'Section 14 data'!$B$38</c:f>
              <c:strCache>
                <c:ptCount val="1"/>
                <c:pt idx="0">
                  <c:v>Remaining
broadleaves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data'!$G$38,'Section 14 data'!$N$38,'Section 14 data'!$U$38)</c:f>
              <c:numCache>
                <c:formatCode>#,##0.0000</c:formatCode>
                <c:ptCount val="3"/>
                <c:pt idx="0">
                  <c:v>29.893449999999998</c:v>
                </c:pt>
                <c:pt idx="1">
                  <c:v>5448.826</c:v>
                </c:pt>
                <c:pt idx="2">
                  <c:v>27801.51</c:v>
                </c:pt>
              </c:numCache>
            </c:numRef>
          </c:val>
        </c:ser>
        <c:ser>
          <c:idx val="2"/>
          <c:order val="2"/>
          <c:tx>
            <c:strRef>
              <c:f>'Section 14 data'!$B$39</c:f>
              <c:strCache>
                <c:ptCount val="1"/>
                <c:pt idx="0">
                  <c:v>Conifers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14 data'!$B$35,'Section 14 data'!$I$35,'Section 14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14 data'!$G$39,'Section 14 data'!$N$39,'Section 14 data'!$U$39)</c:f>
              <c:numCache>
                <c:formatCode>#,##0.0000</c:formatCode>
                <c:ptCount val="3"/>
                <c:pt idx="0">
                  <c:v>3.1194000000000002</c:v>
                </c:pt>
                <c:pt idx="1">
                  <c:v>946.12</c:v>
                </c:pt>
                <c:pt idx="2">
                  <c:v>2203.1640000000002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9166720"/>
        <c:axId val="169168256"/>
      </c:barChart>
      <c:catAx>
        <c:axId val="169166720"/>
        <c:scaling>
          <c:orientation val="maxMin"/>
        </c:scaling>
        <c:delete val="0"/>
        <c:axPos val="l"/>
        <c:majorTickMark val="out"/>
        <c:minorTickMark val="none"/>
        <c:tickLblPos val="nextTo"/>
        <c:crossAx val="169168256"/>
        <c:crosses val="autoZero"/>
        <c:auto val="1"/>
        <c:lblAlgn val="ctr"/>
        <c:lblOffset val="100"/>
        <c:noMultiLvlLbl val="0"/>
      </c:catAx>
      <c:valAx>
        <c:axId val="16916825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691667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larch</a:t>
            </a:r>
            <a:r>
              <a:rPr lang="en-US" baseline="0"/>
              <a:t>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1.1050000000000001E-2</c:v>
                </c:pt>
                <c:pt idx="2">
                  <c:v>1.6140000000000002E-2</c:v>
                </c:pt>
                <c:pt idx="3">
                  <c:v>5.0620000000000005E-2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5.0120000000000001E-5</c:v>
                  </c:pt>
                  <c:pt idx="1">
                    <c:v>1.917981E-3</c:v>
                  </c:pt>
                  <c:pt idx="2">
                    <c:v>0.11530845399119735</c:v>
                  </c:pt>
                  <c:pt idx="3">
                    <c:v>0.23414622394022896</c:v>
                  </c:pt>
                  <c:pt idx="4">
                    <c:v>5.3219039999999997E-3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5.0120000000000001E-5</c:v>
                  </c:pt>
                  <c:pt idx="1">
                    <c:v>1.917981E-3</c:v>
                  </c:pt>
                  <c:pt idx="2">
                    <c:v>0.11530845399119735</c:v>
                  </c:pt>
                  <c:pt idx="3">
                    <c:v>0.23414622394022896</c:v>
                  </c:pt>
                  <c:pt idx="4">
                    <c:v>5.3219039999999997E-3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5.0000000000000002E-5</c:v>
                </c:pt>
                <c:pt idx="1">
                  <c:v>2.9100000000000003E-3</c:v>
                </c:pt>
                <c:pt idx="2">
                  <c:v>0.25739999999999996</c:v>
                </c:pt>
                <c:pt idx="3">
                  <c:v>0.57006000000000001</c:v>
                </c:pt>
                <c:pt idx="4">
                  <c:v>1.0109999999999999E-2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633664"/>
        <c:axId val="169635200"/>
      </c:barChart>
      <c:catAx>
        <c:axId val="169633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635200"/>
        <c:crosses val="autoZero"/>
        <c:auto val="1"/>
        <c:lblAlgn val="ctr"/>
        <c:lblOffset val="100"/>
        <c:noMultiLvlLbl val="0"/>
      </c:catAx>
      <c:valAx>
        <c:axId val="1696352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96336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844314962269278E-2"/>
          <c:y val="0.16610095340518297"/>
          <c:w val="0.58805503302574624"/>
          <c:h val="0.78060376784984464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FF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163A6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33CCCC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E6E6E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'Table 8'!$B$8:$B$18</c:f>
              <c:strCache>
                <c:ptCount val="11"/>
                <c:pt idx="0">
                  <c:v>Agricultural</c:v>
                </c:pt>
                <c:pt idx="1">
                  <c:v>Bare area</c:v>
                </c:pt>
                <c:pt idx="2">
                  <c:v>Grass</c:v>
                </c:pt>
                <c:pt idx="3">
                  <c:v>Power line</c:v>
                </c:pt>
                <c:pt idx="4">
                  <c:v>Quarry</c:v>
                </c:pt>
                <c:pt idx="5">
                  <c:v>River</c:v>
                </c:pt>
                <c:pt idx="6">
                  <c:v>Road</c:v>
                </c:pt>
                <c:pt idx="7">
                  <c:v>Urban</c:v>
                </c:pt>
                <c:pt idx="8">
                  <c:v>Other vegetation</c:v>
                </c:pt>
                <c:pt idx="9">
                  <c:v>Open water</c:v>
                </c:pt>
                <c:pt idx="10">
                  <c:v>Wind farm</c:v>
                </c:pt>
              </c:strCache>
            </c:strRef>
          </c:cat>
          <c:val>
            <c:numRef>
              <c:f>'Table 8'!$C$8:$C$18</c:f>
              <c:numCache>
                <c:formatCode>#,##0</c:formatCode>
                <c:ptCount val="11"/>
                <c:pt idx="0">
                  <c:v>10.475440531949999</c:v>
                </c:pt>
                <c:pt idx="1">
                  <c:v>20.236404320999998</c:v>
                </c:pt>
                <c:pt idx="2">
                  <c:v>334.18236766072494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23.369713766850001</c:v>
                </c:pt>
                <c:pt idx="8">
                  <c:v>0.95601489390000005</c:v>
                </c:pt>
                <c:pt idx="9">
                  <c:v>25.638849137650002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944514452854648"/>
          <c:y val="0.16297008926515766"/>
          <c:w val="0.21471192097193323"/>
          <c:h val="0.71002243140660048"/>
        </c:manualLayout>
      </c:layout>
      <c:overlay val="0"/>
      <c:spPr>
        <a:solidFill>
          <a:srgbClr val="FFFFFF"/>
        </a:solidFill>
        <a:ln w="3175">
          <a:solidFill>
            <a:srgbClr val="FFFFFF"/>
          </a:solidFill>
          <a:prstDash val="solid"/>
        </a:ln>
      </c:spPr>
      <c:txPr>
        <a:bodyPr/>
        <a:lstStyle/>
        <a:p>
          <a:pPr rtl="0"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data'!$C$13:$C$19</c:f>
              <c:numCache>
                <c:formatCode>#,##0.0</c:formatCode>
                <c:ptCount val="7"/>
                <c:pt idx="0">
                  <c:v>0</c:v>
                </c:pt>
                <c:pt idx="1">
                  <c:v>1.1050000000000001E-2</c:v>
                </c:pt>
                <c:pt idx="2">
                  <c:v>1.6140000000000002E-2</c:v>
                </c:pt>
                <c:pt idx="3">
                  <c:v>5.0620000000000005E-2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data'!$F$13:$F$19</c:f>
                <c:numCache>
                  <c:formatCode>General</c:formatCode>
                  <c:ptCount val="7"/>
                  <c:pt idx="0">
                    <c:v>5.0120000000000001E-5</c:v>
                  </c:pt>
                  <c:pt idx="1">
                    <c:v>1.917981E-3</c:v>
                  </c:pt>
                  <c:pt idx="2">
                    <c:v>0.11530845399119735</c:v>
                  </c:pt>
                  <c:pt idx="3">
                    <c:v>0.23414622394022896</c:v>
                  </c:pt>
                  <c:pt idx="4">
                    <c:v>5.3219039999999997E-3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data'!$F$13:$F$19</c:f>
                <c:numCache>
                  <c:formatCode>General</c:formatCode>
                  <c:ptCount val="7"/>
                  <c:pt idx="0">
                    <c:v>5.0120000000000001E-5</c:v>
                  </c:pt>
                  <c:pt idx="1">
                    <c:v>1.917981E-3</c:v>
                  </c:pt>
                  <c:pt idx="2">
                    <c:v>0.11530845399119735</c:v>
                  </c:pt>
                  <c:pt idx="3">
                    <c:v>0.23414622394022896</c:v>
                  </c:pt>
                  <c:pt idx="4">
                    <c:v>5.3219039999999997E-3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data'!$D$13:$D$19</c:f>
              <c:numCache>
                <c:formatCode>#,##0.00</c:formatCode>
                <c:ptCount val="7"/>
                <c:pt idx="0">
                  <c:v>5.0000000000000002E-5</c:v>
                </c:pt>
                <c:pt idx="1">
                  <c:v>2.9100000000000003E-3</c:v>
                </c:pt>
                <c:pt idx="2">
                  <c:v>0.25739999999999996</c:v>
                </c:pt>
                <c:pt idx="3">
                  <c:v>0.57006000000000001</c:v>
                </c:pt>
                <c:pt idx="4">
                  <c:v>1.0109999999999999E-2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788928"/>
        <c:axId val="169790464"/>
      </c:barChart>
      <c:catAx>
        <c:axId val="16978892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790464"/>
        <c:crosses val="autoZero"/>
        <c:auto val="1"/>
        <c:lblAlgn val="ctr"/>
        <c:lblOffset val="100"/>
        <c:noMultiLvlLbl val="0"/>
      </c:catAx>
      <c:valAx>
        <c:axId val="16979046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9788928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Stocked area of larch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1.882E-2</c:v>
                </c:pt>
                <c:pt idx="3">
                  <c:v>7.6100000000000004E-3</c:v>
                </c:pt>
                <c:pt idx="4">
                  <c:v>3.551E-2</c:v>
                </c:pt>
                <c:pt idx="5">
                  <c:v>1.4330000000000001E-2</c:v>
                </c:pt>
                <c:pt idx="6">
                  <c:v>1.5400000000000001E-3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5.0120000000000001E-5</c:v>
                  </c:pt>
                  <c:pt idx="1">
                    <c:v>1.917981E-3</c:v>
                  </c:pt>
                  <c:pt idx="2">
                    <c:v>1.297625E-3</c:v>
                  </c:pt>
                  <c:pt idx="3">
                    <c:v>0.14016764600000001</c:v>
                  </c:pt>
                  <c:pt idx="4">
                    <c:v>0.125276423</c:v>
                  </c:pt>
                  <c:pt idx="5">
                    <c:v>9.5433675000000009E-2</c:v>
                  </c:pt>
                  <c:pt idx="6">
                    <c:v>0.156814592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5.0120000000000001E-5</c:v>
                  </c:pt>
                  <c:pt idx="1">
                    <c:v>1.917981E-3</c:v>
                  </c:pt>
                  <c:pt idx="2">
                    <c:v>1.297625E-3</c:v>
                  </c:pt>
                  <c:pt idx="3">
                    <c:v>0.14016764600000001</c:v>
                  </c:pt>
                  <c:pt idx="4">
                    <c:v>0.125276423</c:v>
                  </c:pt>
                  <c:pt idx="5">
                    <c:v>9.5433675000000009E-2</c:v>
                  </c:pt>
                  <c:pt idx="6">
                    <c:v>0.156814592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5.0000000000000002E-5</c:v>
                </c:pt>
                <c:pt idx="1">
                  <c:v>2.9100000000000003E-3</c:v>
                </c:pt>
                <c:pt idx="2">
                  <c:v>1.25E-3</c:v>
                </c:pt>
                <c:pt idx="3">
                  <c:v>0.16906000000000002</c:v>
                </c:pt>
                <c:pt idx="4">
                  <c:v>0.34693000000000002</c:v>
                </c:pt>
                <c:pt idx="5">
                  <c:v>0.11001000000000001</c:v>
                </c:pt>
                <c:pt idx="6">
                  <c:v>0.21032000000000001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952000"/>
        <c:axId val="169953536"/>
      </c:barChart>
      <c:catAx>
        <c:axId val="16995200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200" baseline="0"/>
            </a:pPr>
            <a:endParaRPr lang="en-US"/>
          </a:p>
        </c:txPr>
        <c:crossAx val="169953536"/>
        <c:crosses val="autoZero"/>
        <c:auto val="1"/>
        <c:lblAlgn val="ctr"/>
        <c:lblOffset val="100"/>
        <c:noMultiLvlLbl val="0"/>
      </c:catAx>
      <c:valAx>
        <c:axId val="169953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200" baseline="0"/>
            </a:pPr>
            <a:endParaRPr lang="en-US"/>
          </a:p>
        </c:txPr>
        <c:crossAx val="169952000"/>
        <c:crosses val="max"/>
        <c:crossBetween val="between"/>
      </c:valAx>
    </c:plotArea>
    <c:legend>
      <c:legendPos val="r"/>
      <c:overlay val="0"/>
      <c:txPr>
        <a:bodyPr/>
        <a:lstStyle/>
        <a:p>
          <a:pPr>
            <a:defRPr sz="1200" baseline="0"/>
          </a:pPr>
          <a:endParaRPr lang="en-US"/>
        </a:p>
      </c:txPr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1.882E-2</c:v>
                </c:pt>
                <c:pt idx="3">
                  <c:v>7.6100000000000004E-3</c:v>
                </c:pt>
                <c:pt idx="4">
                  <c:v>3.551E-2</c:v>
                </c:pt>
                <c:pt idx="5">
                  <c:v>1.4330000000000001E-2</c:v>
                </c:pt>
                <c:pt idx="6">
                  <c:v>1.5400000000000001E-3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data'!$F$24:$F$32</c:f>
                <c:numCache>
                  <c:formatCode>General</c:formatCode>
                  <c:ptCount val="9"/>
                  <c:pt idx="0">
                    <c:v>5.0120000000000001E-5</c:v>
                  </c:pt>
                  <c:pt idx="1">
                    <c:v>1.917981E-3</c:v>
                  </c:pt>
                  <c:pt idx="2">
                    <c:v>1.297625E-3</c:v>
                  </c:pt>
                  <c:pt idx="3">
                    <c:v>0.14016764600000001</c:v>
                  </c:pt>
                  <c:pt idx="4">
                    <c:v>0.125276423</c:v>
                  </c:pt>
                  <c:pt idx="5">
                    <c:v>9.5433675000000009E-2</c:v>
                  </c:pt>
                  <c:pt idx="6">
                    <c:v>0.156814592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data'!$F$24:$F$32</c:f>
                <c:numCache>
                  <c:formatCode>General</c:formatCode>
                  <c:ptCount val="9"/>
                  <c:pt idx="0">
                    <c:v>5.0120000000000001E-5</c:v>
                  </c:pt>
                  <c:pt idx="1">
                    <c:v>1.917981E-3</c:v>
                  </c:pt>
                  <c:pt idx="2">
                    <c:v>1.297625E-3</c:v>
                  </c:pt>
                  <c:pt idx="3">
                    <c:v>0.14016764600000001</c:v>
                  </c:pt>
                  <c:pt idx="4">
                    <c:v>0.125276423</c:v>
                  </c:pt>
                  <c:pt idx="5">
                    <c:v>9.5433675000000009E-2</c:v>
                  </c:pt>
                  <c:pt idx="6">
                    <c:v>0.156814592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data'!$D$24:$D$32</c:f>
              <c:numCache>
                <c:formatCode>#,##0.00</c:formatCode>
                <c:ptCount val="9"/>
                <c:pt idx="0">
                  <c:v>5.0000000000000002E-5</c:v>
                </c:pt>
                <c:pt idx="1">
                  <c:v>2.9100000000000003E-3</c:v>
                </c:pt>
                <c:pt idx="2">
                  <c:v>1.25E-3</c:v>
                </c:pt>
                <c:pt idx="3">
                  <c:v>0.16906000000000002</c:v>
                </c:pt>
                <c:pt idx="4">
                  <c:v>0.34693000000000002</c:v>
                </c:pt>
                <c:pt idx="5">
                  <c:v>0.11001000000000001</c:v>
                </c:pt>
                <c:pt idx="6">
                  <c:v>0.21032000000000001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9988480"/>
        <c:axId val="169990016"/>
      </c:barChart>
      <c:catAx>
        <c:axId val="16998848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9990016"/>
        <c:crosses val="autoZero"/>
        <c:auto val="1"/>
        <c:lblAlgn val="ctr"/>
        <c:lblOffset val="100"/>
        <c:noMultiLvlLbl val="0"/>
      </c:catAx>
      <c:valAx>
        <c:axId val="16999001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0" sourceLinked="0"/>
        <c:majorTickMark val="out"/>
        <c:minorTickMark val="none"/>
        <c:tickLblPos val="nextTo"/>
        <c:crossAx val="16998848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0.51400000000000001</c:v>
                </c:pt>
                <c:pt idx="2">
                  <c:v>2.452</c:v>
                </c:pt>
                <c:pt idx="3">
                  <c:v>10.909000000000001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8.5696000000000001E-3</c:v>
                  </c:pt>
                  <c:pt idx="2">
                    <c:v>55.951048334189935</c:v>
                  </c:pt>
                  <c:pt idx="3">
                    <c:v>90.206686228792549</c:v>
                  </c:pt>
                  <c:pt idx="4">
                    <c:v>2.0097952000000001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8.5696000000000001E-3</c:v>
                  </c:pt>
                  <c:pt idx="2">
                    <c:v>55.951048334189935</c:v>
                  </c:pt>
                  <c:pt idx="3">
                    <c:v>90.206686228792549</c:v>
                  </c:pt>
                  <c:pt idx="4">
                    <c:v>2.0097952000000001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1.2999999999999999E-2</c:v>
                </c:pt>
                <c:pt idx="2">
                  <c:v>112.474</c:v>
                </c:pt>
                <c:pt idx="3">
                  <c:v>193.7</c:v>
                </c:pt>
                <c:pt idx="4">
                  <c:v>3.8180000000000001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081664"/>
        <c:axId val="170083456"/>
      </c:barChart>
      <c:catAx>
        <c:axId val="17008166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083456"/>
        <c:crosses val="autoZero"/>
        <c:auto val="1"/>
        <c:lblAlgn val="ctr"/>
        <c:lblOffset val="100"/>
        <c:noMultiLvlLbl val="0"/>
      </c:catAx>
      <c:valAx>
        <c:axId val="17008345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08166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data'!$J$13:$J$19</c:f>
              <c:numCache>
                <c:formatCode>#,##0.00</c:formatCode>
                <c:ptCount val="7"/>
                <c:pt idx="0">
                  <c:v>0</c:v>
                </c:pt>
                <c:pt idx="1">
                  <c:v>0.51400000000000001</c:v>
                </c:pt>
                <c:pt idx="2">
                  <c:v>2.452</c:v>
                </c:pt>
                <c:pt idx="3">
                  <c:v>10.909000000000001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8.5696000000000001E-3</c:v>
                  </c:pt>
                  <c:pt idx="2">
                    <c:v>55.951048334189935</c:v>
                  </c:pt>
                  <c:pt idx="3">
                    <c:v>90.206686228792549</c:v>
                  </c:pt>
                  <c:pt idx="4">
                    <c:v>2.0097952000000001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data'!$M$13:$M$19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8.5696000000000001E-3</c:v>
                  </c:pt>
                  <c:pt idx="2">
                    <c:v>55.951048334189935</c:v>
                  </c:pt>
                  <c:pt idx="3">
                    <c:v>90.206686228792549</c:v>
                  </c:pt>
                  <c:pt idx="4">
                    <c:v>2.0097952000000001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data'!$I$13:$I$19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data'!$K$13:$K$19</c:f>
              <c:numCache>
                <c:formatCode>#,##0.00</c:formatCode>
                <c:ptCount val="7"/>
                <c:pt idx="0">
                  <c:v>0</c:v>
                </c:pt>
                <c:pt idx="1">
                  <c:v>1.2999999999999999E-2</c:v>
                </c:pt>
                <c:pt idx="2">
                  <c:v>112.474</c:v>
                </c:pt>
                <c:pt idx="3">
                  <c:v>193.7</c:v>
                </c:pt>
                <c:pt idx="4">
                  <c:v>3.8180000000000001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552320"/>
        <c:axId val="170558208"/>
      </c:barChart>
      <c:catAx>
        <c:axId val="1705523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558208"/>
        <c:crosses val="autoZero"/>
        <c:auto val="1"/>
        <c:lblAlgn val="ctr"/>
        <c:lblOffset val="100"/>
        <c:noMultiLvlLbl val="0"/>
      </c:catAx>
      <c:valAx>
        <c:axId val="170558208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55232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of </a:t>
            </a:r>
            <a:r>
              <a:rPr lang="en-US" sz="1800" b="1" i="0" u="none" strike="noStrike" baseline="0">
                <a:effectLst/>
              </a:rPr>
              <a:t>larch </a:t>
            </a:r>
            <a:r>
              <a:rPr lang="en-US"/>
              <a:t>by mean stand dbh</a:t>
            </a:r>
            <a:r>
              <a:rPr lang="en-US" baseline="0"/>
              <a:t> </a:t>
            </a:r>
            <a:r>
              <a:rPr lang="en-US"/>
              <a:t>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1.611</c:v>
                </c:pt>
                <c:pt idx="3">
                  <c:v>0.57599999999999996</c:v>
                </c:pt>
                <c:pt idx="4">
                  <c:v>7.9710000000000001</c:v>
                </c:pt>
                <c:pt idx="5">
                  <c:v>3.282</c:v>
                </c:pt>
                <c:pt idx="6">
                  <c:v>0.435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8.5696000000000001E-3</c:v>
                  </c:pt>
                  <c:pt idx="2">
                    <c:v>0.23151859999999999</c:v>
                  </c:pt>
                  <c:pt idx="3">
                    <c:v>11.390061600000001</c:v>
                  </c:pt>
                  <c:pt idx="4">
                    <c:v>55.622301000000007</c:v>
                  </c:pt>
                  <c:pt idx="5">
                    <c:v>37.926813600000003</c:v>
                  </c:pt>
                  <c:pt idx="6">
                    <c:v>81.119653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8.5696000000000001E-3</c:v>
                  </c:pt>
                  <c:pt idx="2">
                    <c:v>0.23151859999999999</c:v>
                  </c:pt>
                  <c:pt idx="3">
                    <c:v>11.390061600000001</c:v>
                  </c:pt>
                  <c:pt idx="4">
                    <c:v>55.622301000000007</c:v>
                  </c:pt>
                  <c:pt idx="5">
                    <c:v>37.926813600000003</c:v>
                  </c:pt>
                  <c:pt idx="6">
                    <c:v>81.119653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1.2999999999999999E-2</c:v>
                </c:pt>
                <c:pt idx="2">
                  <c:v>0.223</c:v>
                </c:pt>
                <c:pt idx="3">
                  <c:v>15.948</c:v>
                </c:pt>
                <c:pt idx="4">
                  <c:v>130.26300000000001</c:v>
                </c:pt>
                <c:pt idx="5">
                  <c:v>43.524000000000001</c:v>
                </c:pt>
                <c:pt idx="6">
                  <c:v>120.035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170624"/>
        <c:axId val="170188800"/>
      </c:barChart>
      <c:catAx>
        <c:axId val="1701706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188800"/>
        <c:crosses val="autoZero"/>
        <c:auto val="1"/>
        <c:lblAlgn val="ctr"/>
        <c:lblOffset val="100"/>
        <c:noMultiLvlLbl val="0"/>
      </c:catAx>
      <c:valAx>
        <c:axId val="17018880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1706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data'!$J$23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data'!$J$24:$J$32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1.611</c:v>
                </c:pt>
                <c:pt idx="3">
                  <c:v>0.57599999999999996</c:v>
                </c:pt>
                <c:pt idx="4">
                  <c:v>7.9710000000000001</c:v>
                </c:pt>
                <c:pt idx="5">
                  <c:v>3.282</c:v>
                </c:pt>
                <c:pt idx="6">
                  <c:v>0.435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data'!$K$23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8.5696000000000001E-3</c:v>
                  </c:pt>
                  <c:pt idx="2">
                    <c:v>0.23151859999999999</c:v>
                  </c:pt>
                  <c:pt idx="3">
                    <c:v>11.390061600000001</c:v>
                  </c:pt>
                  <c:pt idx="4">
                    <c:v>55.622301000000007</c:v>
                  </c:pt>
                  <c:pt idx="5">
                    <c:v>37.926813600000003</c:v>
                  </c:pt>
                  <c:pt idx="6">
                    <c:v>81.119653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data'!$M$24:$M$32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8.5696000000000001E-3</c:v>
                  </c:pt>
                  <c:pt idx="2">
                    <c:v>0.23151859999999999</c:v>
                  </c:pt>
                  <c:pt idx="3">
                    <c:v>11.390061600000001</c:v>
                  </c:pt>
                  <c:pt idx="4">
                    <c:v>55.622301000000007</c:v>
                  </c:pt>
                  <c:pt idx="5">
                    <c:v>37.926813600000003</c:v>
                  </c:pt>
                  <c:pt idx="6">
                    <c:v>81.119653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data'!$I$24:$I$32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data'!$K$24:$K$32</c:f>
              <c:numCache>
                <c:formatCode>#,##0.00</c:formatCode>
                <c:ptCount val="9"/>
                <c:pt idx="0">
                  <c:v>0</c:v>
                </c:pt>
                <c:pt idx="1">
                  <c:v>1.2999999999999999E-2</c:v>
                </c:pt>
                <c:pt idx="2">
                  <c:v>0.223</c:v>
                </c:pt>
                <c:pt idx="3">
                  <c:v>15.948</c:v>
                </c:pt>
                <c:pt idx="4">
                  <c:v>130.26300000000001</c:v>
                </c:pt>
                <c:pt idx="5">
                  <c:v>43.524000000000001</c:v>
                </c:pt>
                <c:pt idx="6">
                  <c:v>120.035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235776"/>
        <c:axId val="170237312"/>
      </c:barChart>
      <c:catAx>
        <c:axId val="17023577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237312"/>
        <c:crosses val="autoZero"/>
        <c:auto val="1"/>
        <c:lblAlgn val="ctr"/>
        <c:lblOffset val="100"/>
        <c:noMultiLvlLbl val="0"/>
      </c:catAx>
      <c:valAx>
        <c:axId val="17023731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23577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29.420999999999999</c:v>
                </c:pt>
                <c:pt idx="2">
                  <c:v>26.902000000000001</c:v>
                </c:pt>
                <c:pt idx="3">
                  <c:v>25.811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2.9835392000000001</c:v>
                  </c:pt>
                  <c:pt idx="2">
                    <c:v>125.06248708762674</c:v>
                  </c:pt>
                  <c:pt idx="3">
                    <c:v>74.156474677911575</c:v>
                  </c:pt>
                  <c:pt idx="4">
                    <c:v>2.8594048000000005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2.9835392000000001</c:v>
                  </c:pt>
                  <c:pt idx="2">
                    <c:v>125.06248708762674</c:v>
                  </c:pt>
                  <c:pt idx="3">
                    <c:v>74.156474677911575</c:v>
                  </c:pt>
                  <c:pt idx="4">
                    <c:v>2.8594048000000005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4.5259999999999998</c:v>
                </c:pt>
                <c:pt idx="2">
                  <c:v>272.06700000000001</c:v>
                </c:pt>
                <c:pt idx="3">
                  <c:v>212.90899999999999</c:v>
                </c:pt>
                <c:pt idx="4">
                  <c:v>5.4320000000000004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321024"/>
        <c:axId val="170322560"/>
      </c:barChart>
      <c:catAx>
        <c:axId val="1703210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322560"/>
        <c:crosses val="autoZero"/>
        <c:auto val="1"/>
        <c:lblAlgn val="ctr"/>
        <c:lblOffset val="100"/>
        <c:noMultiLvlLbl val="0"/>
      </c:catAx>
      <c:valAx>
        <c:axId val="17032256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32102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data'!$Q$13:$Q$19</c:f>
              <c:numCache>
                <c:formatCode>#,##0.00</c:formatCode>
                <c:ptCount val="7"/>
                <c:pt idx="0">
                  <c:v>0</c:v>
                </c:pt>
                <c:pt idx="1">
                  <c:v>29.420999999999999</c:v>
                </c:pt>
                <c:pt idx="2">
                  <c:v>26.902000000000001</c:v>
                </c:pt>
                <c:pt idx="3">
                  <c:v>25.811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2.9835392000000001</c:v>
                  </c:pt>
                  <c:pt idx="2">
                    <c:v>125.06248708762674</c:v>
                  </c:pt>
                  <c:pt idx="3">
                    <c:v>74.156474677911575</c:v>
                  </c:pt>
                  <c:pt idx="4">
                    <c:v>2.8594048000000005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15 data'!$T$13:$T$19</c:f>
                <c:numCache>
                  <c:formatCode>General</c:formatCode>
                  <c:ptCount val="7"/>
                  <c:pt idx="0">
                    <c:v>0</c:v>
                  </c:pt>
                  <c:pt idx="1">
                    <c:v>2.9835392000000001</c:v>
                  </c:pt>
                  <c:pt idx="2">
                    <c:v>125.06248708762674</c:v>
                  </c:pt>
                  <c:pt idx="3">
                    <c:v>74.156474677911575</c:v>
                  </c:pt>
                  <c:pt idx="4">
                    <c:v>2.8594048000000005</c:v>
                  </c:pt>
                  <c:pt idx="5">
                    <c:v>0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15 data'!$P$13:$P$19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15 data'!$R$13:$R$19</c:f>
              <c:numCache>
                <c:formatCode>#,##0.00</c:formatCode>
                <c:ptCount val="7"/>
                <c:pt idx="0">
                  <c:v>0</c:v>
                </c:pt>
                <c:pt idx="1">
                  <c:v>4.5259999999999998</c:v>
                </c:pt>
                <c:pt idx="2">
                  <c:v>272.06700000000001</c:v>
                </c:pt>
                <c:pt idx="3">
                  <c:v>212.90899999999999</c:v>
                </c:pt>
                <c:pt idx="4">
                  <c:v>5.4320000000000004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939136"/>
        <c:axId val="170940672"/>
      </c:barChart>
      <c:catAx>
        <c:axId val="170939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940672"/>
        <c:crosses val="autoZero"/>
        <c:auto val="1"/>
        <c:lblAlgn val="ctr"/>
        <c:lblOffset val="100"/>
        <c:noMultiLvlLbl val="0"/>
      </c:catAx>
      <c:valAx>
        <c:axId val="1709406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09391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</a:t>
            </a:r>
            <a:r>
              <a:rPr lang="en-US" sz="1800" b="1" i="0" u="none" strike="noStrike" baseline="0">
                <a:effectLst/>
              </a:rPr>
              <a:t>larch trees </a:t>
            </a:r>
            <a:r>
              <a:rPr lang="en-US"/>
              <a:t>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49.468000000000004</c:v>
                </c:pt>
                <c:pt idx="3">
                  <c:v>7.3140000000000001</c:v>
                </c:pt>
                <c:pt idx="4">
                  <c:v>20.986000000000001</c:v>
                </c:pt>
                <c:pt idx="5">
                  <c:v>4.0890000000000004</c:v>
                </c:pt>
                <c:pt idx="6">
                  <c:v>0.27600000000000002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2.9835392000000001</c:v>
                  </c:pt>
                  <c:pt idx="2">
                    <c:v>4.4347632000000008</c:v>
                  </c:pt>
                  <c:pt idx="3">
                    <c:v>44.664196799999999</c:v>
                  </c:pt>
                  <c:pt idx="4">
                    <c:v>123.21574159999999</c:v>
                  </c:pt>
                  <c:pt idx="5">
                    <c:v>36.852074999999999</c:v>
                  </c:pt>
                  <c:pt idx="6">
                    <c:v>46.963383299999997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2.9835392000000001</c:v>
                  </c:pt>
                  <c:pt idx="2">
                    <c:v>4.4347632000000008</c:v>
                  </c:pt>
                  <c:pt idx="3">
                    <c:v>44.664196799999999</c:v>
                  </c:pt>
                  <c:pt idx="4">
                    <c:v>123.21574159999999</c:v>
                  </c:pt>
                  <c:pt idx="5">
                    <c:v>36.852074999999999</c:v>
                  </c:pt>
                  <c:pt idx="6">
                    <c:v>46.963383299999997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4.5259999999999998</c:v>
                </c:pt>
                <c:pt idx="2">
                  <c:v>4.2720000000000002</c:v>
                </c:pt>
                <c:pt idx="3">
                  <c:v>63.878999999999998</c:v>
                </c:pt>
                <c:pt idx="4">
                  <c:v>307.11799999999999</c:v>
                </c:pt>
                <c:pt idx="5">
                  <c:v>43.95</c:v>
                </c:pt>
                <c:pt idx="6">
                  <c:v>71.188999999999993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1278336"/>
        <c:axId val="171279872"/>
      </c:barChart>
      <c:catAx>
        <c:axId val="1712783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1279872"/>
        <c:crosses val="autoZero"/>
        <c:auto val="1"/>
        <c:lblAlgn val="ctr"/>
        <c:lblOffset val="100"/>
        <c:noMultiLvlLbl val="0"/>
      </c:catAx>
      <c:valAx>
        <c:axId val="17127987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1278336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Stocked area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5.5799999999999999E-3</c:v>
                </c:pt>
                <c:pt idx="1">
                  <c:v>1.06257</c:v>
                </c:pt>
                <c:pt idx="2">
                  <c:v>0.2994</c:v>
                </c:pt>
                <c:pt idx="3">
                  <c:v>0.2253</c:v>
                </c:pt>
                <c:pt idx="4">
                  <c:v>0.91835999999999995</c:v>
                </c:pt>
                <c:pt idx="5">
                  <c:v>6.5640000000000004E-2</c:v>
                </c:pt>
                <c:pt idx="6">
                  <c:v>0</c:v>
                </c:pt>
                <c:pt idx="7">
                  <c:v>0.54256000000000004</c:v>
                </c:pt>
                <c:pt idx="8">
                  <c:v>5.91845</c:v>
                </c:pt>
                <c:pt idx="9">
                  <c:v>3.32796</c:v>
                </c:pt>
                <c:pt idx="10">
                  <c:v>2.21997</c:v>
                </c:pt>
                <c:pt idx="11">
                  <c:v>2.25658</c:v>
                </c:pt>
                <c:pt idx="12">
                  <c:v>1.9298400000000002</c:v>
                </c:pt>
                <c:pt idx="13">
                  <c:v>0.17301999999999998</c:v>
                </c:pt>
                <c:pt idx="14">
                  <c:v>0.42888999999999999</c:v>
                </c:pt>
                <c:pt idx="15">
                  <c:v>2.5463200000000001</c:v>
                </c:pt>
                <c:pt idx="16">
                  <c:v>0.26318999999999998</c:v>
                </c:pt>
                <c:pt idx="17">
                  <c:v>1.3913800000000001</c:v>
                </c:pt>
                <c:pt idx="18">
                  <c:v>9.610850000000001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387072"/>
        <c:axId val="122385152"/>
      </c:barChart>
      <c:valAx>
        <c:axId val="1223851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122387072"/>
        <c:crosses val="max"/>
        <c:crossBetween val="between"/>
      </c:valAx>
      <c:catAx>
        <c:axId val="122387072"/>
        <c:scaling>
          <c:orientation val="maxMin"/>
        </c:scaling>
        <c:delete val="0"/>
        <c:axPos val="l"/>
        <c:majorTickMark val="out"/>
        <c:minorTickMark val="none"/>
        <c:tickLblPos val="nextTo"/>
        <c:crossAx val="12238515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15 data'!$Q$23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data'!$Q$24:$Q$32</c:f>
              <c:numCache>
                <c:formatCode>#,##0.00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49.468000000000004</c:v>
                </c:pt>
                <c:pt idx="3">
                  <c:v>7.3140000000000001</c:v>
                </c:pt>
                <c:pt idx="4">
                  <c:v>20.986000000000001</c:v>
                </c:pt>
                <c:pt idx="5">
                  <c:v>4.0890000000000004</c:v>
                </c:pt>
                <c:pt idx="6">
                  <c:v>0.27600000000000002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15 data'!$R$23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2.9835392000000001</c:v>
                  </c:pt>
                  <c:pt idx="2">
                    <c:v>4.4347632000000008</c:v>
                  </c:pt>
                  <c:pt idx="3">
                    <c:v>44.664196799999999</c:v>
                  </c:pt>
                  <c:pt idx="4">
                    <c:v>123.21574159999999</c:v>
                  </c:pt>
                  <c:pt idx="5">
                    <c:v>36.852074999999999</c:v>
                  </c:pt>
                  <c:pt idx="6">
                    <c:v>46.963383299999997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15 data'!$T$24:$T$32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2.9835392000000001</c:v>
                  </c:pt>
                  <c:pt idx="2">
                    <c:v>4.4347632000000008</c:v>
                  </c:pt>
                  <c:pt idx="3">
                    <c:v>44.664196799999999</c:v>
                  </c:pt>
                  <c:pt idx="4">
                    <c:v>123.21574159999999</c:v>
                  </c:pt>
                  <c:pt idx="5">
                    <c:v>36.852074999999999</c:v>
                  </c:pt>
                  <c:pt idx="6">
                    <c:v>46.963383299999997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15 data'!$P$24:$P$32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15 data'!$R$24:$R$32</c:f>
              <c:numCache>
                <c:formatCode>#,##0.00</c:formatCode>
                <c:ptCount val="9"/>
                <c:pt idx="0">
                  <c:v>0</c:v>
                </c:pt>
                <c:pt idx="1">
                  <c:v>4.5259999999999998</c:v>
                </c:pt>
                <c:pt idx="2">
                  <c:v>4.2720000000000002</c:v>
                </c:pt>
                <c:pt idx="3">
                  <c:v>63.878999999999998</c:v>
                </c:pt>
                <c:pt idx="4">
                  <c:v>307.11799999999999</c:v>
                </c:pt>
                <c:pt idx="5">
                  <c:v>43.95</c:v>
                </c:pt>
                <c:pt idx="6">
                  <c:v>71.188999999999993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0700160"/>
        <c:axId val="170701952"/>
      </c:barChart>
      <c:catAx>
        <c:axId val="17070016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0701952"/>
        <c:crosses val="autoZero"/>
        <c:auto val="1"/>
        <c:lblAlgn val="ctr"/>
        <c:lblOffset val="100"/>
        <c:noMultiLvlLbl val="0"/>
      </c:catAx>
      <c:valAx>
        <c:axId val="1707019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41784743056604923"/>
              <c:y val="0.9349162607892406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70700160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Larch as a proportion of woodland</a:t>
            </a:r>
          </a:p>
        </c:rich>
      </c:tx>
      <c:overlay val="0"/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0.91835999999999995</c:v>
                </c:pt>
                <c:pt idx="1">
                  <c:v>323.88099999999997</c:v>
                </c:pt>
                <c:pt idx="2">
                  <c:v>577.06799999999998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2.2010400000000003</c:v>
                </c:pt>
                <c:pt idx="1">
                  <c:v>622.23900000000003</c:v>
                </c:pt>
                <c:pt idx="2">
                  <c:v>1626.0960000000002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30.066469999999999</c:v>
                </c:pt>
                <c:pt idx="1">
                  <c:v>5478.4830000000002</c:v>
                </c:pt>
                <c:pt idx="2">
                  <c:v>27971.547999999999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773504"/>
        <c:axId val="170779392"/>
      </c:barChart>
      <c:catAx>
        <c:axId val="170773504"/>
        <c:scaling>
          <c:orientation val="maxMin"/>
        </c:scaling>
        <c:delete val="0"/>
        <c:axPos val="l"/>
        <c:majorTickMark val="out"/>
        <c:minorTickMark val="none"/>
        <c:tickLblPos val="nextTo"/>
        <c:crossAx val="170779392"/>
        <c:crosses val="autoZero"/>
        <c:auto val="1"/>
        <c:lblAlgn val="ctr"/>
        <c:lblOffset val="100"/>
        <c:noMultiLvlLbl val="0"/>
      </c:catAx>
      <c:valAx>
        <c:axId val="170779392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0773504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</c:chartSpace>
</file>

<file path=xl/charts/chart1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'Section 15 data'!$B$37</c:f>
              <c:strCache>
                <c:ptCount val="1"/>
                <c:pt idx="0">
                  <c:v>Larch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data'!$G$37,'Section 15 data'!$N$37,'Section 15 data'!$U$37)</c:f>
              <c:numCache>
                <c:formatCode>#,##0.0000</c:formatCode>
                <c:ptCount val="3"/>
                <c:pt idx="0">
                  <c:v>0.91835999999999995</c:v>
                </c:pt>
                <c:pt idx="1">
                  <c:v>323.88099999999997</c:v>
                </c:pt>
                <c:pt idx="2">
                  <c:v>577.06799999999998</c:v>
                </c:pt>
              </c:numCache>
            </c:numRef>
          </c:val>
        </c:ser>
        <c:ser>
          <c:idx val="1"/>
          <c:order val="1"/>
          <c:tx>
            <c:strRef>
              <c:f>'Section 15 data'!$B$38</c:f>
              <c:strCache>
                <c:ptCount val="1"/>
                <c:pt idx="0">
                  <c:v>Remaining
conifers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data'!$G$38,'Section 15 data'!$N$38,'Section 15 data'!$U$38)</c:f>
              <c:numCache>
                <c:formatCode>#,##0.0000</c:formatCode>
                <c:ptCount val="3"/>
                <c:pt idx="0">
                  <c:v>2.2010400000000003</c:v>
                </c:pt>
                <c:pt idx="1">
                  <c:v>622.23900000000003</c:v>
                </c:pt>
                <c:pt idx="2">
                  <c:v>1626.0960000000002</c:v>
                </c:pt>
              </c:numCache>
            </c:numRef>
          </c:val>
        </c:ser>
        <c:ser>
          <c:idx val="2"/>
          <c:order val="2"/>
          <c:tx>
            <c:strRef>
              <c:f>'Section 15 data'!$B$39</c:f>
              <c:strCache>
                <c:ptCount val="1"/>
                <c:pt idx="0">
                  <c:v>Broadleaves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('Section 15 data'!$B$35,'Section 15 data'!$I$35,'Section 15 data'!$P$35)</c:f>
              <c:strCache>
                <c:ptCount val="3"/>
                <c:pt idx="0">
                  <c:v>Stocked area
proportion</c:v>
                </c:pt>
                <c:pt idx="1">
                  <c:v>Standing volume 
proportion</c:v>
                </c:pt>
                <c:pt idx="2">
                  <c:v>Number trees
proportion</c:v>
                </c:pt>
              </c:strCache>
            </c:strRef>
          </c:cat>
          <c:val>
            <c:numRef>
              <c:f>('Section 15 data'!$G$39,'Section 15 data'!$N$39,'Section 15 data'!$U$39)</c:f>
              <c:numCache>
                <c:formatCode>#,##0.0000</c:formatCode>
                <c:ptCount val="3"/>
                <c:pt idx="0">
                  <c:v>30.066469999999999</c:v>
                </c:pt>
                <c:pt idx="1">
                  <c:v>5478.4830000000002</c:v>
                </c:pt>
                <c:pt idx="2">
                  <c:v>27971.547999999999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0863232"/>
        <c:axId val="170873216"/>
      </c:barChart>
      <c:catAx>
        <c:axId val="170863232"/>
        <c:scaling>
          <c:orientation val="maxMin"/>
        </c:scaling>
        <c:delete val="0"/>
        <c:axPos val="l"/>
        <c:majorTickMark val="out"/>
        <c:minorTickMark val="none"/>
        <c:tickLblPos val="nextTo"/>
        <c:crossAx val="170873216"/>
        <c:crosses val="autoZero"/>
        <c:auto val="1"/>
        <c:lblAlgn val="ctr"/>
        <c:lblOffset val="100"/>
        <c:noMultiLvlLbl val="0"/>
      </c:catAx>
      <c:valAx>
        <c:axId val="170873216"/>
        <c:scaling>
          <c:orientation val="minMax"/>
        </c:scaling>
        <c:delete val="0"/>
        <c:axPos val="b"/>
        <c:majorGridlines/>
        <c:numFmt formatCode="0%" sourceLinked="1"/>
        <c:majorTickMark val="out"/>
        <c:minorTickMark val="none"/>
        <c:tickLblPos val="nextTo"/>
        <c:crossAx val="170863232"/>
        <c:crosses val="max"/>
        <c:crossBetween val="between"/>
      </c:valAx>
    </c:plotArea>
    <c:legend>
      <c:legendPos val="r"/>
      <c:overlay val="0"/>
    </c:legend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7.3831391539803753E-2"/>
          <c:w val="0.63771113409169256"/>
          <c:h val="0.79905007160009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2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2 data'!$H$8:$H$26</c:f>
              <c:numCache>
                <c:formatCode>#,##0.0</c:formatCode>
                <c:ptCount val="19"/>
                <c:pt idx="0">
                  <c:v>5.5799999999999999E-3</c:v>
                </c:pt>
                <c:pt idx="1">
                  <c:v>1.06257</c:v>
                </c:pt>
                <c:pt idx="2">
                  <c:v>0.2994</c:v>
                </c:pt>
                <c:pt idx="3">
                  <c:v>0.2253</c:v>
                </c:pt>
                <c:pt idx="4">
                  <c:v>0.91835999999999995</c:v>
                </c:pt>
                <c:pt idx="5">
                  <c:v>6.5640000000000004E-2</c:v>
                </c:pt>
                <c:pt idx="6">
                  <c:v>0</c:v>
                </c:pt>
                <c:pt idx="7">
                  <c:v>0.54256000000000004</c:v>
                </c:pt>
                <c:pt idx="8">
                  <c:v>5.91845</c:v>
                </c:pt>
                <c:pt idx="9">
                  <c:v>3.32796</c:v>
                </c:pt>
                <c:pt idx="10">
                  <c:v>2.21997</c:v>
                </c:pt>
                <c:pt idx="11">
                  <c:v>2.25658</c:v>
                </c:pt>
                <c:pt idx="12">
                  <c:v>1.9298400000000002</c:v>
                </c:pt>
                <c:pt idx="13">
                  <c:v>0.17301999999999998</c:v>
                </c:pt>
                <c:pt idx="14">
                  <c:v>0.42888999999999999</c:v>
                </c:pt>
                <c:pt idx="15">
                  <c:v>2.5463200000000001</c:v>
                </c:pt>
                <c:pt idx="16">
                  <c:v>0.26318999999999998</c:v>
                </c:pt>
                <c:pt idx="17">
                  <c:v>1.3913800000000001</c:v>
                </c:pt>
                <c:pt idx="18">
                  <c:v>9.610850000000001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2425344"/>
        <c:axId val="122423168"/>
      </c:barChart>
      <c:valAx>
        <c:axId val="1224231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2425344"/>
        <c:crosses val="max"/>
        <c:crossBetween val="between"/>
      </c:valAx>
      <c:catAx>
        <c:axId val="1224253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24231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5.5799999999999999E-3</c:v>
                </c:pt>
                <c:pt idx="1">
                  <c:v>1.06257</c:v>
                </c:pt>
                <c:pt idx="2">
                  <c:v>0.2994</c:v>
                </c:pt>
                <c:pt idx="3">
                  <c:v>0.2253</c:v>
                </c:pt>
                <c:pt idx="4">
                  <c:v>0.91835999999999995</c:v>
                </c:pt>
                <c:pt idx="5">
                  <c:v>6.5640000000000004E-2</c:v>
                </c:pt>
                <c:pt idx="6">
                  <c:v>0</c:v>
                </c:pt>
                <c:pt idx="7">
                  <c:v>0.54256000000000004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2 data'!$H$8:$H$15</c:f>
              <c:numCache>
                <c:formatCode>#,##0.0</c:formatCode>
                <c:ptCount val="8"/>
                <c:pt idx="0">
                  <c:v>5.5799999999999999E-3</c:v>
                </c:pt>
                <c:pt idx="1">
                  <c:v>1.06257</c:v>
                </c:pt>
                <c:pt idx="2">
                  <c:v>0.2994</c:v>
                </c:pt>
                <c:pt idx="3">
                  <c:v>0.2253</c:v>
                </c:pt>
                <c:pt idx="4">
                  <c:v>0.91835999999999995</c:v>
                </c:pt>
                <c:pt idx="5">
                  <c:v>6.5640000000000004E-2</c:v>
                </c:pt>
                <c:pt idx="6">
                  <c:v>0</c:v>
                </c:pt>
                <c:pt idx="7">
                  <c:v>0.54256000000000004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stocked area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5.0560718765410166E-17"/>
                  <c:y val="3.6205396492744756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3778840301057271E-2"/>
                  <c:y val="2.2628372807965473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5.91845</c:v>
                </c:pt>
                <c:pt idx="1">
                  <c:v>3.32796</c:v>
                </c:pt>
                <c:pt idx="2">
                  <c:v>2.21997</c:v>
                </c:pt>
                <c:pt idx="3">
                  <c:v>2.25658</c:v>
                </c:pt>
                <c:pt idx="4">
                  <c:v>1.9298400000000002</c:v>
                </c:pt>
                <c:pt idx="5">
                  <c:v>0.17301999999999998</c:v>
                </c:pt>
                <c:pt idx="6">
                  <c:v>0.42888999999999999</c:v>
                </c:pt>
                <c:pt idx="7">
                  <c:v>2.5463200000000001</c:v>
                </c:pt>
                <c:pt idx="8">
                  <c:v>0.26318999999999998</c:v>
                </c:pt>
                <c:pt idx="9">
                  <c:v>1.3913800000000001</c:v>
                </c:pt>
                <c:pt idx="10">
                  <c:v>9.610850000000001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1'!$B$13:$B$14</c:f>
              <c:strCache>
                <c:ptCount val="2"/>
                <c:pt idx="0">
                  <c:v>Woodland land cover</c:v>
                </c:pt>
                <c:pt idx="1">
                  <c:v>Non-woodland land cover</c:v>
                </c:pt>
              </c:strCache>
            </c:strRef>
          </c:cat>
          <c:val>
            <c:numRef>
              <c:f>'Table 1'!$D$13:$D$14</c:f>
              <c:numCache>
                <c:formatCode>0%</c:formatCode>
                <c:ptCount val="2"/>
                <c:pt idx="0">
                  <c:v>0.10600219034161942</c:v>
                </c:pt>
                <c:pt idx="1">
                  <c:v>0.8939978096583806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5"/>
              <c:layout>
                <c:manualLayout>
                  <c:x val="6.8947231155202134E-3"/>
                  <c:y val="2.7154047369558568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5.1020951054849155E-2"/>
                  <c:y val="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2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2 data'!$H$16:$H$26</c:f>
              <c:numCache>
                <c:formatCode>#,##0.0</c:formatCode>
                <c:ptCount val="11"/>
                <c:pt idx="0">
                  <c:v>5.91845</c:v>
                </c:pt>
                <c:pt idx="1">
                  <c:v>3.32796</c:v>
                </c:pt>
                <c:pt idx="2">
                  <c:v>2.21997</c:v>
                </c:pt>
                <c:pt idx="3">
                  <c:v>2.25658</c:v>
                </c:pt>
                <c:pt idx="4">
                  <c:v>1.9298400000000002</c:v>
                </c:pt>
                <c:pt idx="5">
                  <c:v>0.17301999999999998</c:v>
                </c:pt>
                <c:pt idx="6">
                  <c:v>0.42888999999999999</c:v>
                </c:pt>
                <c:pt idx="7">
                  <c:v>2.5463200000000001</c:v>
                </c:pt>
                <c:pt idx="8">
                  <c:v>0.26318999999999998</c:v>
                </c:pt>
                <c:pt idx="9">
                  <c:v>1.3913800000000001</c:v>
                </c:pt>
                <c:pt idx="10">
                  <c:v>9.610850000000001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7.1799999999999998E-3</c:v>
                </c:pt>
                <c:pt idx="1">
                  <c:v>2.7359999999999999E-2</c:v>
                </c:pt>
                <c:pt idx="2">
                  <c:v>2.111E-2</c:v>
                </c:pt>
                <c:pt idx="3">
                  <c:v>0.16391999999999998</c:v>
                </c:pt>
                <c:pt idx="4">
                  <c:v>2.5800000000000003E-3</c:v>
                </c:pt>
                <c:pt idx="5">
                  <c:v>7.1999999999999994E-4</c:v>
                </c:pt>
                <c:pt idx="6">
                  <c:v>0</c:v>
                </c:pt>
                <c:pt idx="8">
                  <c:v>4.2479999999999997E-2</c:v>
                </c:pt>
                <c:pt idx="9">
                  <c:v>0.10773000000000001</c:v>
                </c:pt>
                <c:pt idx="10">
                  <c:v>2.5310000000000003E-2</c:v>
                </c:pt>
                <c:pt idx="11">
                  <c:v>0.16296000000000002</c:v>
                </c:pt>
                <c:pt idx="12">
                  <c:v>7.9019999999999993E-2</c:v>
                </c:pt>
                <c:pt idx="13">
                  <c:v>3.4810000000000001E-2</c:v>
                </c:pt>
                <c:pt idx="14">
                  <c:v>5.2249999999999998E-2</c:v>
                </c:pt>
                <c:pt idx="16">
                  <c:v>4.9669999999999999E-2</c:v>
                </c:pt>
                <c:pt idx="17">
                  <c:v>0.1351</c:v>
                </c:pt>
                <c:pt idx="18">
                  <c:v>4.6429999999999999E-2</c:v>
                </c:pt>
                <c:pt idx="19">
                  <c:v>0.32688</c:v>
                </c:pt>
                <c:pt idx="20">
                  <c:v>8.159000000000001E-2</c:v>
                </c:pt>
                <c:pt idx="21">
                  <c:v>3.5529999999999999E-2</c:v>
                </c:pt>
                <c:pt idx="22">
                  <c:v>5.2249999999999998E-2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8.5306770000000004E-3</c:v>
                  </c:pt>
                  <c:pt idx="1">
                    <c:v>1.8701549999999997E-2</c:v>
                  </c:pt>
                  <c:pt idx="2">
                    <c:v>0.34374405315517204</c:v>
                  </c:pt>
                  <c:pt idx="3">
                    <c:v>0.41680798573694722</c:v>
                  </c:pt>
                  <c:pt idx="4">
                    <c:v>7.8418619999999998E-3</c:v>
                  </c:pt>
                  <c:pt idx="5">
                    <c:v>0</c:v>
                  </c:pt>
                  <c:pt idx="6">
                    <c:v>0</c:v>
                  </c:pt>
                  <c:pt idx="8">
                    <c:v>0.87658325699999995</c:v>
                  </c:pt>
                  <c:pt idx="9">
                    <c:v>0.92752754400000004</c:v>
                  </c:pt>
                  <c:pt idx="10">
                    <c:v>0.90939214809691382</c:v>
                  </c:pt>
                  <c:pt idx="11">
                    <c:v>0.78159572711212177</c:v>
                  </c:pt>
                  <c:pt idx="12">
                    <c:v>0.8302304909999999</c:v>
                  </c:pt>
                  <c:pt idx="13">
                    <c:v>0.8308758260000001</c:v>
                  </c:pt>
                  <c:pt idx="14">
                    <c:v>0.66240062553864876</c:v>
                  </c:pt>
                  <c:pt idx="16">
                    <c:v>0.87705184800000002</c:v>
                  </c:pt>
                  <c:pt idx="17">
                    <c:v>0.92461572000000003</c:v>
                  </c:pt>
                  <c:pt idx="18">
                    <c:v>0.97955331362179265</c:v>
                  </c:pt>
                  <c:pt idx="19">
                    <c:v>0.89351775411589973</c:v>
                  </c:pt>
                  <c:pt idx="20">
                    <c:v>0.83006320099999986</c:v>
                  </c:pt>
                  <c:pt idx="21">
                    <c:v>0.8308758260000001</c:v>
                  </c:pt>
                  <c:pt idx="22">
                    <c:v>0.66240062553864876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8.5306770000000004E-3</c:v>
                  </c:pt>
                  <c:pt idx="1">
                    <c:v>1.8701549999999997E-2</c:v>
                  </c:pt>
                  <c:pt idx="2">
                    <c:v>0.34374405315517204</c:v>
                  </c:pt>
                  <c:pt idx="3">
                    <c:v>0.41680798573694722</c:v>
                  </c:pt>
                  <c:pt idx="4">
                    <c:v>7.8418619999999998E-3</c:v>
                  </c:pt>
                  <c:pt idx="5">
                    <c:v>0</c:v>
                  </c:pt>
                  <c:pt idx="6">
                    <c:v>0</c:v>
                  </c:pt>
                  <c:pt idx="8">
                    <c:v>0.87658325699999995</c:v>
                  </c:pt>
                  <c:pt idx="9">
                    <c:v>0.92752754400000004</c:v>
                  </c:pt>
                  <c:pt idx="10">
                    <c:v>0.90939214809691382</c:v>
                  </c:pt>
                  <c:pt idx="11">
                    <c:v>0.78159572711212177</c:v>
                  </c:pt>
                  <c:pt idx="12">
                    <c:v>0.8302304909999999</c:v>
                  </c:pt>
                  <c:pt idx="13">
                    <c:v>0.8308758260000001</c:v>
                  </c:pt>
                  <c:pt idx="14">
                    <c:v>0.66240062553864876</c:v>
                  </c:pt>
                  <c:pt idx="16">
                    <c:v>0.87705184800000002</c:v>
                  </c:pt>
                  <c:pt idx="17">
                    <c:v>0.92461572000000003</c:v>
                  </c:pt>
                  <c:pt idx="18">
                    <c:v>0.97955331362179265</c:v>
                  </c:pt>
                  <c:pt idx="19">
                    <c:v>0.89351775411589973</c:v>
                  </c:pt>
                  <c:pt idx="20">
                    <c:v>0.83006320099999986</c:v>
                  </c:pt>
                  <c:pt idx="21">
                    <c:v>0.8308758260000001</c:v>
                  </c:pt>
                  <c:pt idx="22">
                    <c:v>0.66240062553864876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1.5390000000000001E-2</c:v>
                </c:pt>
                <c:pt idx="1">
                  <c:v>3.9579999999999997E-2</c:v>
                </c:pt>
                <c:pt idx="2">
                  <c:v>1.14154</c:v>
                </c:pt>
                <c:pt idx="3">
                  <c:v>1.6833499999999999</c:v>
                </c:pt>
                <c:pt idx="4">
                  <c:v>1.6660000000000001E-2</c:v>
                </c:pt>
                <c:pt idx="5">
                  <c:v>0</c:v>
                </c:pt>
                <c:pt idx="6">
                  <c:v>0</c:v>
                </c:pt>
                <c:pt idx="8">
                  <c:v>3.43893</c:v>
                </c:pt>
                <c:pt idx="9">
                  <c:v>3.9945200000000001</c:v>
                </c:pt>
                <c:pt idx="10">
                  <c:v>7.2008600000000005</c:v>
                </c:pt>
                <c:pt idx="11">
                  <c:v>5.3488999999999995</c:v>
                </c:pt>
                <c:pt idx="12">
                  <c:v>4.2554099999999995</c:v>
                </c:pt>
                <c:pt idx="13">
                  <c:v>3.4648699999999999</c:v>
                </c:pt>
                <c:pt idx="14">
                  <c:v>1.8583900000000002</c:v>
                </c:pt>
                <c:pt idx="16">
                  <c:v>3.4543200000000001</c:v>
                </c:pt>
                <c:pt idx="17">
                  <c:v>4.0340999999999996</c:v>
                </c:pt>
                <c:pt idx="18">
                  <c:v>8.3424099999999992</c:v>
                </c:pt>
                <c:pt idx="19">
                  <c:v>7.03226</c:v>
                </c:pt>
                <c:pt idx="20">
                  <c:v>4.2720699999999994</c:v>
                </c:pt>
                <c:pt idx="21">
                  <c:v>3.4648699999999999</c:v>
                </c:pt>
                <c:pt idx="22">
                  <c:v>1.8583900000000002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6126720"/>
        <c:axId val="126132608"/>
      </c:barChart>
      <c:catAx>
        <c:axId val="126126720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26132608"/>
        <c:crosses val="autoZero"/>
        <c:auto val="1"/>
        <c:lblAlgn val="ctr"/>
        <c:lblOffset val="100"/>
        <c:noMultiLvlLbl val="0"/>
      </c:catAx>
      <c:valAx>
        <c:axId val="126132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2612672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2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data'!$D$31:$D$53</c:f>
              <c:numCache>
                <c:formatCode>#,##0.0</c:formatCode>
                <c:ptCount val="23"/>
                <c:pt idx="0">
                  <c:v>7.1799999999999998E-3</c:v>
                </c:pt>
                <c:pt idx="1">
                  <c:v>2.7359999999999999E-2</c:v>
                </c:pt>
                <c:pt idx="2">
                  <c:v>2.111E-2</c:v>
                </c:pt>
                <c:pt idx="3">
                  <c:v>0.16391999999999998</c:v>
                </c:pt>
                <c:pt idx="4">
                  <c:v>2.5800000000000003E-3</c:v>
                </c:pt>
                <c:pt idx="5">
                  <c:v>7.1999999999999994E-4</c:v>
                </c:pt>
                <c:pt idx="6">
                  <c:v>0</c:v>
                </c:pt>
                <c:pt idx="8">
                  <c:v>4.2479999999999997E-2</c:v>
                </c:pt>
                <c:pt idx="9">
                  <c:v>0.10773000000000001</c:v>
                </c:pt>
                <c:pt idx="10">
                  <c:v>2.5310000000000003E-2</c:v>
                </c:pt>
                <c:pt idx="11">
                  <c:v>0.16296000000000002</c:v>
                </c:pt>
                <c:pt idx="12">
                  <c:v>7.9019999999999993E-2</c:v>
                </c:pt>
                <c:pt idx="13">
                  <c:v>3.4810000000000001E-2</c:v>
                </c:pt>
                <c:pt idx="14">
                  <c:v>5.2249999999999998E-2</c:v>
                </c:pt>
                <c:pt idx="16">
                  <c:v>4.9669999999999999E-2</c:v>
                </c:pt>
                <c:pt idx="17">
                  <c:v>0.1351</c:v>
                </c:pt>
                <c:pt idx="18">
                  <c:v>4.6429999999999999E-2</c:v>
                </c:pt>
                <c:pt idx="19">
                  <c:v>0.32688</c:v>
                </c:pt>
                <c:pt idx="20">
                  <c:v>8.159000000000001E-2</c:v>
                </c:pt>
                <c:pt idx="21">
                  <c:v>3.5529999999999999E-2</c:v>
                </c:pt>
                <c:pt idx="22">
                  <c:v>5.2249999999999998E-2</c:v>
                </c:pt>
              </c:numCache>
            </c:numRef>
          </c:val>
        </c:ser>
        <c:ser>
          <c:idx val="1"/>
          <c:order val="1"/>
          <c:tx>
            <c:strRef>
              <c:f>'Section 2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data'!$G$31:$G$53</c:f>
                <c:numCache>
                  <c:formatCode>General</c:formatCode>
                  <c:ptCount val="23"/>
                  <c:pt idx="0">
                    <c:v>8.5306770000000004E-3</c:v>
                  </c:pt>
                  <c:pt idx="1">
                    <c:v>1.8701549999999997E-2</c:v>
                  </c:pt>
                  <c:pt idx="2">
                    <c:v>0.34374405315517204</c:v>
                  </c:pt>
                  <c:pt idx="3">
                    <c:v>0.41680798573694722</c:v>
                  </c:pt>
                  <c:pt idx="4">
                    <c:v>7.8418619999999998E-3</c:v>
                  </c:pt>
                  <c:pt idx="5">
                    <c:v>0</c:v>
                  </c:pt>
                  <c:pt idx="6">
                    <c:v>0</c:v>
                  </c:pt>
                  <c:pt idx="8">
                    <c:v>0.87658325699999995</c:v>
                  </c:pt>
                  <c:pt idx="9">
                    <c:v>0.92752754400000004</c:v>
                  </c:pt>
                  <c:pt idx="10">
                    <c:v>0.90939214809691382</c:v>
                  </c:pt>
                  <c:pt idx="11">
                    <c:v>0.78159572711212177</c:v>
                  </c:pt>
                  <c:pt idx="12">
                    <c:v>0.8302304909999999</c:v>
                  </c:pt>
                  <c:pt idx="13">
                    <c:v>0.8308758260000001</c:v>
                  </c:pt>
                  <c:pt idx="14">
                    <c:v>0.66240062553864876</c:v>
                  </c:pt>
                  <c:pt idx="16">
                    <c:v>0.87705184800000002</c:v>
                  </c:pt>
                  <c:pt idx="17">
                    <c:v>0.92461572000000003</c:v>
                  </c:pt>
                  <c:pt idx="18">
                    <c:v>0.97955331362179265</c:v>
                  </c:pt>
                  <c:pt idx="19">
                    <c:v>0.89351775411589973</c:v>
                  </c:pt>
                  <c:pt idx="20">
                    <c:v>0.83006320099999986</c:v>
                  </c:pt>
                  <c:pt idx="21">
                    <c:v>0.8308758260000001</c:v>
                  </c:pt>
                  <c:pt idx="22">
                    <c:v>0.66240062553864876</c:v>
                  </c:pt>
                </c:numCache>
              </c:numRef>
            </c:plus>
            <c:minus>
              <c:numRef>
                <c:f>'Section 2 data'!$G$31:$G$53</c:f>
                <c:numCache>
                  <c:formatCode>General</c:formatCode>
                  <c:ptCount val="23"/>
                  <c:pt idx="0">
                    <c:v>8.5306770000000004E-3</c:v>
                  </c:pt>
                  <c:pt idx="1">
                    <c:v>1.8701549999999997E-2</c:v>
                  </c:pt>
                  <c:pt idx="2">
                    <c:v>0.34374405315517204</c:v>
                  </c:pt>
                  <c:pt idx="3">
                    <c:v>0.41680798573694722</c:v>
                  </c:pt>
                  <c:pt idx="4">
                    <c:v>7.8418619999999998E-3</c:v>
                  </c:pt>
                  <c:pt idx="5">
                    <c:v>0</c:v>
                  </c:pt>
                  <c:pt idx="6">
                    <c:v>0</c:v>
                  </c:pt>
                  <c:pt idx="8">
                    <c:v>0.87658325699999995</c:v>
                  </c:pt>
                  <c:pt idx="9">
                    <c:v>0.92752754400000004</c:v>
                  </c:pt>
                  <c:pt idx="10">
                    <c:v>0.90939214809691382</c:v>
                  </c:pt>
                  <c:pt idx="11">
                    <c:v>0.78159572711212177</c:v>
                  </c:pt>
                  <c:pt idx="12">
                    <c:v>0.8302304909999999</c:v>
                  </c:pt>
                  <c:pt idx="13">
                    <c:v>0.8308758260000001</c:v>
                  </c:pt>
                  <c:pt idx="14">
                    <c:v>0.66240062553864876</c:v>
                  </c:pt>
                  <c:pt idx="16">
                    <c:v>0.87705184800000002</c:v>
                  </c:pt>
                  <c:pt idx="17">
                    <c:v>0.92461572000000003</c:v>
                  </c:pt>
                  <c:pt idx="18">
                    <c:v>0.97955331362179265</c:v>
                  </c:pt>
                  <c:pt idx="19">
                    <c:v>0.89351775411589973</c:v>
                  </c:pt>
                  <c:pt idx="20">
                    <c:v>0.83006320099999986</c:v>
                  </c:pt>
                  <c:pt idx="21">
                    <c:v>0.8308758260000001</c:v>
                  </c:pt>
                  <c:pt idx="22">
                    <c:v>0.66240062553864876</c:v>
                  </c:pt>
                </c:numCache>
              </c:numRef>
            </c:minus>
          </c:errBars>
          <c:cat>
            <c:multiLvlStrRef>
              <c:f>'Section 2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2 data'!$E$31:$E$53</c:f>
              <c:numCache>
                <c:formatCode>#,##0.0</c:formatCode>
                <c:ptCount val="23"/>
                <c:pt idx="0">
                  <c:v>1.5390000000000001E-2</c:v>
                </c:pt>
                <c:pt idx="1">
                  <c:v>3.9579999999999997E-2</c:v>
                </c:pt>
                <c:pt idx="2">
                  <c:v>1.14154</c:v>
                </c:pt>
                <c:pt idx="3">
                  <c:v>1.6833499999999999</c:v>
                </c:pt>
                <c:pt idx="4">
                  <c:v>1.6660000000000001E-2</c:v>
                </c:pt>
                <c:pt idx="5">
                  <c:v>0</c:v>
                </c:pt>
                <c:pt idx="6">
                  <c:v>0</c:v>
                </c:pt>
                <c:pt idx="8">
                  <c:v>3.43893</c:v>
                </c:pt>
                <c:pt idx="9">
                  <c:v>3.9945200000000001</c:v>
                </c:pt>
                <c:pt idx="10">
                  <c:v>7.2008600000000005</c:v>
                </c:pt>
                <c:pt idx="11">
                  <c:v>5.3488999999999995</c:v>
                </c:pt>
                <c:pt idx="12">
                  <c:v>4.2554099999999995</c:v>
                </c:pt>
                <c:pt idx="13">
                  <c:v>3.4648699999999999</c:v>
                </c:pt>
                <c:pt idx="14">
                  <c:v>1.8583900000000002</c:v>
                </c:pt>
                <c:pt idx="16">
                  <c:v>3.4543200000000001</c:v>
                </c:pt>
                <c:pt idx="17">
                  <c:v>4.0340999999999996</c:v>
                </c:pt>
                <c:pt idx="18">
                  <c:v>8.3424099999999992</c:v>
                </c:pt>
                <c:pt idx="19">
                  <c:v>7.03226</c:v>
                </c:pt>
                <c:pt idx="20">
                  <c:v>4.2720699999999994</c:v>
                </c:pt>
                <c:pt idx="21">
                  <c:v>3.4648699999999999</c:v>
                </c:pt>
                <c:pt idx="22">
                  <c:v>1.8583900000000002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3721984"/>
        <c:axId val="118816768"/>
      </c:barChart>
      <c:catAx>
        <c:axId val="1237219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 sz="1400"/>
            </a:pPr>
            <a:endParaRPr lang="en-US"/>
          </a:p>
        </c:txPr>
        <c:crossAx val="118816768"/>
        <c:crosses val="autoZero"/>
        <c:auto val="1"/>
        <c:lblAlgn val="ctr"/>
        <c:lblOffset val="100"/>
        <c:noMultiLvlLbl val="0"/>
      </c:catAx>
      <c:valAx>
        <c:axId val="1188167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123721984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93319423329979512"/>
          <c:y val="0.46423866581656031"/>
          <c:w val="5.8610336889167565E-2"/>
          <c:h val="7.5709464070369811E-2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1.8690000000000002E-2</c:v>
                </c:pt>
                <c:pt idx="1">
                  <c:v>0</c:v>
                </c:pt>
                <c:pt idx="2">
                  <c:v>2.5909999999999999E-2</c:v>
                </c:pt>
                <c:pt idx="3">
                  <c:v>9.2499999999999995E-3</c:v>
                </c:pt>
                <c:pt idx="4">
                  <c:v>5.8070000000000004E-2</c:v>
                </c:pt>
                <c:pt idx="5">
                  <c:v>8.929999999999999E-2</c:v>
                </c:pt>
                <c:pt idx="6">
                  <c:v>2.0920000000000001E-2</c:v>
                </c:pt>
                <c:pt idx="7">
                  <c:v>7.1999999999999994E-4</c:v>
                </c:pt>
                <c:pt idx="8">
                  <c:v>0</c:v>
                </c:pt>
                <c:pt idx="10">
                  <c:v>0.12834000000000001</c:v>
                </c:pt>
                <c:pt idx="11">
                  <c:v>4.6909999999999993E-2</c:v>
                </c:pt>
                <c:pt idx="12">
                  <c:v>5.8430000000000003E-2</c:v>
                </c:pt>
                <c:pt idx="13">
                  <c:v>5.9859999999999997E-2</c:v>
                </c:pt>
                <c:pt idx="14">
                  <c:v>0.14394999999999999</c:v>
                </c:pt>
                <c:pt idx="15">
                  <c:v>3.431E-2</c:v>
                </c:pt>
                <c:pt idx="16">
                  <c:v>2.401E-2</c:v>
                </c:pt>
                <c:pt idx="17">
                  <c:v>4.0899999999999999E-3</c:v>
                </c:pt>
                <c:pt idx="18">
                  <c:v>4.6600000000000001E-3</c:v>
                </c:pt>
                <c:pt idx="20">
                  <c:v>0.14704</c:v>
                </c:pt>
                <c:pt idx="21">
                  <c:v>4.6909999999999993E-2</c:v>
                </c:pt>
                <c:pt idx="22">
                  <c:v>8.4349999999999994E-2</c:v>
                </c:pt>
                <c:pt idx="23">
                  <c:v>6.9110000000000005E-2</c:v>
                </c:pt>
                <c:pt idx="24">
                  <c:v>0.20202000000000001</c:v>
                </c:pt>
                <c:pt idx="25">
                  <c:v>0.12361</c:v>
                </c:pt>
                <c:pt idx="26">
                  <c:v>4.4929999999999998E-2</c:v>
                </c:pt>
                <c:pt idx="27">
                  <c:v>4.7999999999999996E-3</c:v>
                </c:pt>
                <c:pt idx="28">
                  <c:v>4.6600000000000001E-3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8.5306770000000004E-3</c:v>
                  </c:pt>
                  <c:pt idx="1">
                    <c:v>2.0821769999999996E-2</c:v>
                  </c:pt>
                  <c:pt idx="2">
                    <c:v>0.16131368000000001</c:v>
                  </c:pt>
                  <c:pt idx="3">
                    <c:v>0.25189171199999999</c:v>
                  </c:pt>
                  <c:pt idx="4">
                    <c:v>0.25801230600000002</c:v>
                  </c:pt>
                  <c:pt idx="5">
                    <c:v>0.21147571200000001</c:v>
                  </c:pt>
                  <c:pt idx="6">
                    <c:v>0.26030608800000005</c:v>
                  </c:pt>
                  <c:pt idx="7">
                    <c:v>0</c:v>
                  </c:pt>
                  <c:pt idx="8">
                    <c:v>0</c:v>
                  </c:pt>
                  <c:pt idx="10">
                    <c:v>1.5806224469999999</c:v>
                  </c:pt>
                  <c:pt idx="11">
                    <c:v>0.61928273199999995</c:v>
                  </c:pt>
                  <c:pt idx="12">
                    <c:v>0.56993046599999997</c:v>
                  </c:pt>
                  <c:pt idx="13">
                    <c:v>0.55654511400000006</c:v>
                  </c:pt>
                  <c:pt idx="14">
                    <c:v>0.73889571600000015</c:v>
                  </c:pt>
                  <c:pt idx="15">
                    <c:v>0.62863336999999997</c:v>
                  </c:pt>
                  <c:pt idx="16">
                    <c:v>0.65546294000000005</c:v>
                  </c:pt>
                  <c:pt idx="17">
                    <c:v>0.45346142900000003</c:v>
                  </c:pt>
                  <c:pt idx="18">
                    <c:v>0.65353709399999982</c:v>
                  </c:pt>
                  <c:pt idx="20">
                    <c:v>1.5806169120000002</c:v>
                  </c:pt>
                  <c:pt idx="21">
                    <c:v>0.61907357600000001</c:v>
                  </c:pt>
                  <c:pt idx="22">
                    <c:v>0.58583176299999995</c:v>
                  </c:pt>
                  <c:pt idx="23">
                    <c:v>0.62566717299999997</c:v>
                  </c:pt>
                  <c:pt idx="24">
                    <c:v>0.78352324199999979</c:v>
                  </c:pt>
                  <c:pt idx="25">
                    <c:v>0.65762631999999999</c:v>
                  </c:pt>
                  <c:pt idx="26">
                    <c:v>0.71968799999999999</c:v>
                  </c:pt>
                  <c:pt idx="27">
                    <c:v>0.45346142900000003</c:v>
                  </c:pt>
                  <c:pt idx="28">
                    <c:v>0.65353709399999982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8.5306770000000004E-3</c:v>
                  </c:pt>
                  <c:pt idx="1">
                    <c:v>2.0821769999999996E-2</c:v>
                  </c:pt>
                  <c:pt idx="2">
                    <c:v>0.16131368000000001</c:v>
                  </c:pt>
                  <c:pt idx="3">
                    <c:v>0.25189171199999999</c:v>
                  </c:pt>
                  <c:pt idx="4">
                    <c:v>0.25801230600000002</c:v>
                  </c:pt>
                  <c:pt idx="5">
                    <c:v>0.21147571200000001</c:v>
                  </c:pt>
                  <c:pt idx="6">
                    <c:v>0.26030608800000005</c:v>
                  </c:pt>
                  <c:pt idx="7">
                    <c:v>0</c:v>
                  </c:pt>
                  <c:pt idx="8">
                    <c:v>0</c:v>
                  </c:pt>
                  <c:pt idx="10">
                    <c:v>1.5806224469999999</c:v>
                  </c:pt>
                  <c:pt idx="11">
                    <c:v>0.61928273199999995</c:v>
                  </c:pt>
                  <c:pt idx="12">
                    <c:v>0.56993046599999997</c:v>
                  </c:pt>
                  <c:pt idx="13">
                    <c:v>0.55654511400000006</c:v>
                  </c:pt>
                  <c:pt idx="14">
                    <c:v>0.73889571600000015</c:v>
                  </c:pt>
                  <c:pt idx="15">
                    <c:v>0.62863336999999997</c:v>
                  </c:pt>
                  <c:pt idx="16">
                    <c:v>0.65546294000000005</c:v>
                  </c:pt>
                  <c:pt idx="17">
                    <c:v>0.45346142900000003</c:v>
                  </c:pt>
                  <c:pt idx="18">
                    <c:v>0.65353709399999982</c:v>
                  </c:pt>
                  <c:pt idx="20">
                    <c:v>1.5806169120000002</c:v>
                  </c:pt>
                  <c:pt idx="21">
                    <c:v>0.61907357600000001</c:v>
                  </c:pt>
                  <c:pt idx="22">
                    <c:v>0.58583176299999995</c:v>
                  </c:pt>
                  <c:pt idx="23">
                    <c:v>0.62566717299999997</c:v>
                  </c:pt>
                  <c:pt idx="24">
                    <c:v>0.78352324199999979</c:v>
                  </c:pt>
                  <c:pt idx="25">
                    <c:v>0.65762631999999999</c:v>
                  </c:pt>
                  <c:pt idx="26">
                    <c:v>0.71968799999999999</c:v>
                  </c:pt>
                  <c:pt idx="27">
                    <c:v>0.45346142900000003</c:v>
                  </c:pt>
                  <c:pt idx="28">
                    <c:v>0.65353709399999982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1.5390000000000001E-2</c:v>
                </c:pt>
                <c:pt idx="1">
                  <c:v>3.9509999999999997E-2</c:v>
                </c:pt>
                <c:pt idx="2">
                  <c:v>0.1804</c:v>
                </c:pt>
                <c:pt idx="3">
                  <c:v>0.61497000000000002</c:v>
                </c:pt>
                <c:pt idx="4">
                  <c:v>0.92876999999999998</c:v>
                </c:pt>
                <c:pt idx="5">
                  <c:v>0.46704000000000001</c:v>
                </c:pt>
                <c:pt idx="6">
                  <c:v>0.65044000000000002</c:v>
                </c:pt>
                <c:pt idx="7">
                  <c:v>0</c:v>
                </c:pt>
                <c:pt idx="8">
                  <c:v>0</c:v>
                </c:pt>
                <c:pt idx="10">
                  <c:v>5.1942899999999996</c:v>
                </c:pt>
                <c:pt idx="11">
                  <c:v>4.2358599999999997</c:v>
                </c:pt>
                <c:pt idx="12">
                  <c:v>3.6510599999999998</c:v>
                </c:pt>
                <c:pt idx="13">
                  <c:v>2.7362100000000003</c:v>
                </c:pt>
                <c:pt idx="14">
                  <c:v>4.8579600000000003</c:v>
                </c:pt>
                <c:pt idx="15">
                  <c:v>2.7693099999999999</c:v>
                </c:pt>
                <c:pt idx="16">
                  <c:v>3.1695500000000001</c:v>
                </c:pt>
                <c:pt idx="17">
                  <c:v>1.3837699999999999</c:v>
                </c:pt>
                <c:pt idx="18">
                  <c:v>1.5638599999999998</c:v>
                </c:pt>
                <c:pt idx="20">
                  <c:v>5.2096800000000005</c:v>
                </c:pt>
                <c:pt idx="21">
                  <c:v>4.2753699999999997</c:v>
                </c:pt>
                <c:pt idx="22">
                  <c:v>3.8314699999999999</c:v>
                </c:pt>
                <c:pt idx="23">
                  <c:v>3.3511899999999999</c:v>
                </c:pt>
                <c:pt idx="24">
                  <c:v>5.7867299999999995</c:v>
                </c:pt>
                <c:pt idx="25">
                  <c:v>3.2363499999999998</c:v>
                </c:pt>
                <c:pt idx="26">
                  <c:v>3.82</c:v>
                </c:pt>
                <c:pt idx="27">
                  <c:v>1.3837699999999999</c:v>
                </c:pt>
                <c:pt idx="28">
                  <c:v>1.5638599999999998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035136"/>
        <c:axId val="153036672"/>
      </c:barChart>
      <c:catAx>
        <c:axId val="153035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036672"/>
        <c:crosses val="autoZero"/>
        <c:auto val="1"/>
        <c:lblAlgn val="ctr"/>
        <c:lblOffset val="100"/>
        <c:noMultiLvlLbl val="0"/>
      </c:catAx>
      <c:valAx>
        <c:axId val="1530366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03513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61348359275801"/>
          <c:y val="7.3093991482708925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2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data'!$D$58:$D$86</c:f>
              <c:numCache>
                <c:formatCode>#,##0.0</c:formatCode>
                <c:ptCount val="29"/>
                <c:pt idx="0">
                  <c:v>1.8690000000000002E-2</c:v>
                </c:pt>
                <c:pt idx="1">
                  <c:v>0</c:v>
                </c:pt>
                <c:pt idx="2">
                  <c:v>2.5909999999999999E-2</c:v>
                </c:pt>
                <c:pt idx="3">
                  <c:v>9.2499999999999995E-3</c:v>
                </c:pt>
                <c:pt idx="4">
                  <c:v>5.8070000000000004E-2</c:v>
                </c:pt>
                <c:pt idx="5">
                  <c:v>8.929999999999999E-2</c:v>
                </c:pt>
                <c:pt idx="6">
                  <c:v>2.0920000000000001E-2</c:v>
                </c:pt>
                <c:pt idx="7">
                  <c:v>7.1999999999999994E-4</c:v>
                </c:pt>
                <c:pt idx="8">
                  <c:v>0</c:v>
                </c:pt>
                <c:pt idx="10">
                  <c:v>0.12834000000000001</c:v>
                </c:pt>
                <c:pt idx="11">
                  <c:v>4.6909999999999993E-2</c:v>
                </c:pt>
                <c:pt idx="12">
                  <c:v>5.8430000000000003E-2</c:v>
                </c:pt>
                <c:pt idx="13">
                  <c:v>5.9859999999999997E-2</c:v>
                </c:pt>
                <c:pt idx="14">
                  <c:v>0.14394999999999999</c:v>
                </c:pt>
                <c:pt idx="15">
                  <c:v>3.431E-2</c:v>
                </c:pt>
                <c:pt idx="16">
                  <c:v>2.401E-2</c:v>
                </c:pt>
                <c:pt idx="17">
                  <c:v>4.0899999999999999E-3</c:v>
                </c:pt>
                <c:pt idx="18">
                  <c:v>4.6600000000000001E-3</c:v>
                </c:pt>
                <c:pt idx="20">
                  <c:v>0.14704</c:v>
                </c:pt>
                <c:pt idx="21">
                  <c:v>4.6909999999999993E-2</c:v>
                </c:pt>
                <c:pt idx="22">
                  <c:v>8.4349999999999994E-2</c:v>
                </c:pt>
                <c:pt idx="23">
                  <c:v>6.9110000000000005E-2</c:v>
                </c:pt>
                <c:pt idx="24">
                  <c:v>0.20202000000000001</c:v>
                </c:pt>
                <c:pt idx="25">
                  <c:v>0.12361</c:v>
                </c:pt>
                <c:pt idx="26">
                  <c:v>4.4929999999999998E-2</c:v>
                </c:pt>
                <c:pt idx="27">
                  <c:v>4.7999999999999996E-3</c:v>
                </c:pt>
                <c:pt idx="28">
                  <c:v>4.6600000000000001E-3</c:v>
                </c:pt>
              </c:numCache>
            </c:numRef>
          </c:val>
        </c:ser>
        <c:ser>
          <c:idx val="1"/>
          <c:order val="1"/>
          <c:tx>
            <c:strRef>
              <c:f>'Section 2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2 data'!$G$58:$G$86</c:f>
                <c:numCache>
                  <c:formatCode>General</c:formatCode>
                  <c:ptCount val="29"/>
                  <c:pt idx="0">
                    <c:v>8.5306770000000004E-3</c:v>
                  </c:pt>
                  <c:pt idx="1">
                    <c:v>2.0821769999999996E-2</c:v>
                  </c:pt>
                  <c:pt idx="2">
                    <c:v>0.16131368000000001</c:v>
                  </c:pt>
                  <c:pt idx="3">
                    <c:v>0.25189171199999999</c:v>
                  </c:pt>
                  <c:pt idx="4">
                    <c:v>0.25801230600000002</c:v>
                  </c:pt>
                  <c:pt idx="5">
                    <c:v>0.21147571200000001</c:v>
                  </c:pt>
                  <c:pt idx="6">
                    <c:v>0.26030608800000005</c:v>
                  </c:pt>
                  <c:pt idx="7">
                    <c:v>0</c:v>
                  </c:pt>
                  <c:pt idx="8">
                    <c:v>0</c:v>
                  </c:pt>
                  <c:pt idx="10">
                    <c:v>1.5806224469999999</c:v>
                  </c:pt>
                  <c:pt idx="11">
                    <c:v>0.61928273199999995</c:v>
                  </c:pt>
                  <c:pt idx="12">
                    <c:v>0.56993046599999997</c:v>
                  </c:pt>
                  <c:pt idx="13">
                    <c:v>0.55654511400000006</c:v>
                  </c:pt>
                  <c:pt idx="14">
                    <c:v>0.73889571600000015</c:v>
                  </c:pt>
                  <c:pt idx="15">
                    <c:v>0.62863336999999997</c:v>
                  </c:pt>
                  <c:pt idx="16">
                    <c:v>0.65546294000000005</c:v>
                  </c:pt>
                  <c:pt idx="17">
                    <c:v>0.45346142900000003</c:v>
                  </c:pt>
                  <c:pt idx="18">
                    <c:v>0.65353709399999982</c:v>
                  </c:pt>
                  <c:pt idx="20">
                    <c:v>1.5806169120000002</c:v>
                  </c:pt>
                  <c:pt idx="21">
                    <c:v>0.61907357600000001</c:v>
                  </c:pt>
                  <c:pt idx="22">
                    <c:v>0.58583176299999995</c:v>
                  </c:pt>
                  <c:pt idx="23">
                    <c:v>0.62566717299999997</c:v>
                  </c:pt>
                  <c:pt idx="24">
                    <c:v>0.78352324199999979</c:v>
                  </c:pt>
                  <c:pt idx="25">
                    <c:v>0.65762631999999999</c:v>
                  </c:pt>
                  <c:pt idx="26">
                    <c:v>0.71968799999999999</c:v>
                  </c:pt>
                  <c:pt idx="27">
                    <c:v>0.45346142900000003</c:v>
                  </c:pt>
                  <c:pt idx="28">
                    <c:v>0.65353709399999982</c:v>
                  </c:pt>
                </c:numCache>
              </c:numRef>
            </c:plus>
            <c:minus>
              <c:numRef>
                <c:f>'Section 2 data'!$G$58:$G$86</c:f>
                <c:numCache>
                  <c:formatCode>General</c:formatCode>
                  <c:ptCount val="29"/>
                  <c:pt idx="0">
                    <c:v>8.5306770000000004E-3</c:v>
                  </c:pt>
                  <c:pt idx="1">
                    <c:v>2.0821769999999996E-2</c:v>
                  </c:pt>
                  <c:pt idx="2">
                    <c:v>0.16131368000000001</c:v>
                  </c:pt>
                  <c:pt idx="3">
                    <c:v>0.25189171199999999</c:v>
                  </c:pt>
                  <c:pt idx="4">
                    <c:v>0.25801230600000002</c:v>
                  </c:pt>
                  <c:pt idx="5">
                    <c:v>0.21147571200000001</c:v>
                  </c:pt>
                  <c:pt idx="6">
                    <c:v>0.26030608800000005</c:v>
                  </c:pt>
                  <c:pt idx="7">
                    <c:v>0</c:v>
                  </c:pt>
                  <c:pt idx="8">
                    <c:v>0</c:v>
                  </c:pt>
                  <c:pt idx="10">
                    <c:v>1.5806224469999999</c:v>
                  </c:pt>
                  <c:pt idx="11">
                    <c:v>0.61928273199999995</c:v>
                  </c:pt>
                  <c:pt idx="12">
                    <c:v>0.56993046599999997</c:v>
                  </c:pt>
                  <c:pt idx="13">
                    <c:v>0.55654511400000006</c:v>
                  </c:pt>
                  <c:pt idx="14">
                    <c:v>0.73889571600000015</c:v>
                  </c:pt>
                  <c:pt idx="15">
                    <c:v>0.62863336999999997</c:v>
                  </c:pt>
                  <c:pt idx="16">
                    <c:v>0.65546294000000005</c:v>
                  </c:pt>
                  <c:pt idx="17">
                    <c:v>0.45346142900000003</c:v>
                  </c:pt>
                  <c:pt idx="18">
                    <c:v>0.65353709399999982</c:v>
                  </c:pt>
                  <c:pt idx="20">
                    <c:v>1.5806169120000002</c:v>
                  </c:pt>
                  <c:pt idx="21">
                    <c:v>0.61907357600000001</c:v>
                  </c:pt>
                  <c:pt idx="22">
                    <c:v>0.58583176299999995</c:v>
                  </c:pt>
                  <c:pt idx="23">
                    <c:v>0.62566717299999997</c:v>
                  </c:pt>
                  <c:pt idx="24">
                    <c:v>0.78352324199999979</c:v>
                  </c:pt>
                  <c:pt idx="25">
                    <c:v>0.65762631999999999</c:v>
                  </c:pt>
                  <c:pt idx="26">
                    <c:v>0.71968799999999999</c:v>
                  </c:pt>
                  <c:pt idx="27">
                    <c:v>0.45346142900000003</c:v>
                  </c:pt>
                  <c:pt idx="28">
                    <c:v>0.65353709399999982</c:v>
                  </c:pt>
                </c:numCache>
              </c:numRef>
            </c:minus>
          </c:errBars>
          <c:cat>
            <c:multiLvlStrRef>
              <c:f>'Section 2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2 data'!$E$58:$E$86</c:f>
              <c:numCache>
                <c:formatCode>#,##0.0</c:formatCode>
                <c:ptCount val="29"/>
                <c:pt idx="0">
                  <c:v>1.5390000000000001E-2</c:v>
                </c:pt>
                <c:pt idx="1">
                  <c:v>3.9509999999999997E-2</c:v>
                </c:pt>
                <c:pt idx="2">
                  <c:v>0.1804</c:v>
                </c:pt>
                <c:pt idx="3">
                  <c:v>0.61497000000000002</c:v>
                </c:pt>
                <c:pt idx="4">
                  <c:v>0.92876999999999998</c:v>
                </c:pt>
                <c:pt idx="5">
                  <c:v>0.46704000000000001</c:v>
                </c:pt>
                <c:pt idx="6">
                  <c:v>0.65044000000000002</c:v>
                </c:pt>
                <c:pt idx="7">
                  <c:v>0</c:v>
                </c:pt>
                <c:pt idx="8">
                  <c:v>0</c:v>
                </c:pt>
                <c:pt idx="10">
                  <c:v>5.1942899999999996</c:v>
                </c:pt>
                <c:pt idx="11">
                  <c:v>4.2358599999999997</c:v>
                </c:pt>
                <c:pt idx="12">
                  <c:v>3.6510599999999998</c:v>
                </c:pt>
                <c:pt idx="13">
                  <c:v>2.7362100000000003</c:v>
                </c:pt>
                <c:pt idx="14">
                  <c:v>4.8579600000000003</c:v>
                </c:pt>
                <c:pt idx="15">
                  <c:v>2.7693099999999999</c:v>
                </c:pt>
                <c:pt idx="16">
                  <c:v>3.1695500000000001</c:v>
                </c:pt>
                <c:pt idx="17">
                  <c:v>1.3837699999999999</c:v>
                </c:pt>
                <c:pt idx="18">
                  <c:v>1.5638599999999998</c:v>
                </c:pt>
                <c:pt idx="20">
                  <c:v>5.2096800000000005</c:v>
                </c:pt>
                <c:pt idx="21">
                  <c:v>4.2753699999999997</c:v>
                </c:pt>
                <c:pt idx="22">
                  <c:v>3.8314699999999999</c:v>
                </c:pt>
                <c:pt idx="23">
                  <c:v>3.3511899999999999</c:v>
                </c:pt>
                <c:pt idx="24">
                  <c:v>5.7867299999999995</c:v>
                </c:pt>
                <c:pt idx="25">
                  <c:v>3.2363499999999998</c:v>
                </c:pt>
                <c:pt idx="26">
                  <c:v>3.82</c:v>
                </c:pt>
                <c:pt idx="27">
                  <c:v>1.3837699999999999</c:v>
                </c:pt>
                <c:pt idx="28">
                  <c:v>1.5638599999999998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092096"/>
        <c:axId val="153093632"/>
      </c:barChart>
      <c:catAx>
        <c:axId val="15309209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093632"/>
        <c:crosses val="autoZero"/>
        <c:auto val="1"/>
        <c:lblAlgn val="ctr"/>
        <c:lblOffset val="100"/>
        <c:noMultiLvlLbl val="0"/>
      </c:catAx>
      <c:valAx>
        <c:axId val="1530936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09209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4486136296332359"/>
          <c:y val="0.45323127783794348"/>
          <c:w val="8.9193248061921165E-2"/>
          <c:h val="7.837015202468875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Simplified comparison of mapped area estimates and stocked area estimates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29.483052995748078</c:v>
                </c:pt>
                <c:pt idx="1">
                  <c:v>30.066469999999999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3.9315979851933012</c:v>
                </c:pt>
                <c:pt idx="1">
                  <c:v>3.1194000000000002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496960"/>
        <c:axId val="153498752"/>
      </c:barChart>
      <c:catAx>
        <c:axId val="153496960"/>
        <c:scaling>
          <c:orientation val="maxMin"/>
        </c:scaling>
        <c:delete val="0"/>
        <c:axPos val="l"/>
        <c:majorTickMark val="out"/>
        <c:minorTickMark val="none"/>
        <c:tickLblPos val="nextTo"/>
        <c:crossAx val="153498752"/>
        <c:crosses val="autoZero"/>
        <c:auto val="1"/>
        <c:lblAlgn val="ctr"/>
        <c:lblOffset val="100"/>
        <c:noMultiLvlLbl val="0"/>
      </c:catAx>
      <c:valAx>
        <c:axId val="1534987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4969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6222057429312"/>
          <c:y val="8.7764460400930583E-2"/>
          <c:w val="0.72857618388737633"/>
          <c:h val="0.3889806732576898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'Table 13'!$B$8</c:f>
              <c:strCache>
                <c:ptCount val="1"/>
                <c:pt idx="0">
                  <c:v>Broadleaved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13'!$C$8:$D$8</c:f>
              <c:numCache>
                <c:formatCode>#,##0.0</c:formatCode>
                <c:ptCount val="2"/>
                <c:pt idx="0">
                  <c:v>29.483052995748078</c:v>
                </c:pt>
                <c:pt idx="1">
                  <c:v>30.066469999999999</c:v>
                </c:pt>
              </c:numCache>
            </c:numRef>
          </c:val>
        </c:ser>
        <c:ser>
          <c:idx val="1"/>
          <c:order val="1"/>
          <c:tx>
            <c:strRef>
              <c:f>'Table 13'!$B$9</c:f>
              <c:strCache>
                <c:ptCount val="1"/>
                <c:pt idx="0">
                  <c:v>Conifer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'Table 13'!$C$5:$D$5</c:f>
              <c:strCache>
                <c:ptCount val="2"/>
                <c:pt idx="0">
                  <c:v>Woodland map based</c:v>
                </c:pt>
                <c:pt idx="1">
                  <c:v>Field sample based</c:v>
                </c:pt>
              </c:strCache>
            </c:strRef>
          </c:cat>
          <c:val>
            <c:numRef>
              <c:f>'Table 13'!$C$9:$D$9</c:f>
              <c:numCache>
                <c:formatCode>#,##0.0</c:formatCode>
                <c:ptCount val="2"/>
                <c:pt idx="0">
                  <c:v>3.9315979851933012</c:v>
                </c:pt>
                <c:pt idx="1">
                  <c:v>3.1194000000000002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53520768"/>
        <c:axId val="153543040"/>
      </c:barChart>
      <c:catAx>
        <c:axId val="153520768"/>
        <c:scaling>
          <c:orientation val="maxMin"/>
        </c:scaling>
        <c:delete val="0"/>
        <c:axPos val="l"/>
        <c:majorTickMark val="out"/>
        <c:minorTickMark val="none"/>
        <c:tickLblPos val="nextTo"/>
        <c:crossAx val="153543040"/>
        <c:crosses val="autoZero"/>
        <c:auto val="1"/>
        <c:lblAlgn val="ctr"/>
        <c:lblOffset val="100"/>
        <c:noMultiLvlLbl val="0"/>
      </c:catAx>
      <c:valAx>
        <c:axId val="153543040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Area (000 ha)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520768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7471506428184165"/>
          <c:y val="0.24759630951453493"/>
          <c:w val="0.1252849357181583"/>
          <c:h val="0.1520403879828789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Standing volume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0.95499999999999996</c:v>
                </c:pt>
                <c:pt idx="1">
                  <c:v>249.75</c:v>
                </c:pt>
                <c:pt idx="2">
                  <c:v>158.19800000000001</c:v>
                </c:pt>
                <c:pt idx="3">
                  <c:v>87.328999999999994</c:v>
                </c:pt>
                <c:pt idx="4">
                  <c:v>323.88099999999997</c:v>
                </c:pt>
                <c:pt idx="5">
                  <c:v>47.573</c:v>
                </c:pt>
                <c:pt idx="6">
                  <c:v>0</c:v>
                </c:pt>
                <c:pt idx="7">
                  <c:v>108.267</c:v>
                </c:pt>
                <c:pt idx="8">
                  <c:v>1867.0359999999998</c:v>
                </c:pt>
                <c:pt idx="9">
                  <c:v>1150.6759999999999</c:v>
                </c:pt>
                <c:pt idx="10">
                  <c:v>530.5139999999999</c:v>
                </c:pt>
                <c:pt idx="11">
                  <c:v>364.428</c:v>
                </c:pt>
                <c:pt idx="12">
                  <c:v>231.53799999999998</c:v>
                </c:pt>
                <c:pt idx="13">
                  <c:v>29.657</c:v>
                </c:pt>
                <c:pt idx="14">
                  <c:v>29.071999999999999</c:v>
                </c:pt>
                <c:pt idx="15">
                  <c:v>134.90600000000001</c:v>
                </c:pt>
                <c:pt idx="16">
                  <c:v>51.686999999999998</c:v>
                </c:pt>
                <c:pt idx="17">
                  <c:v>121.86799999999999</c:v>
                </c:pt>
                <c:pt idx="18">
                  <c:v>977.8599999999999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594496"/>
        <c:axId val="153592576"/>
      </c:barChart>
      <c:valAx>
        <c:axId val="15359257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</a:t>
                </a:r>
                <a:r>
                  <a:rPr lang="en-US" baseline="0"/>
                  <a:t> volume </a:t>
                </a:r>
                <a:r>
                  <a:rPr lang="en-US"/>
                  <a:t>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594496"/>
        <c:crosses val="max"/>
        <c:crossBetween val="between"/>
      </c:valAx>
      <c:catAx>
        <c:axId val="153594496"/>
        <c:scaling>
          <c:orientation val="maxMin"/>
        </c:scaling>
        <c:delete val="0"/>
        <c:axPos val="l"/>
        <c:majorTickMark val="out"/>
        <c:minorTickMark val="none"/>
        <c:tickLblPos val="nextTo"/>
        <c:crossAx val="153592576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8.740841522458305E-2"/>
          <c:w val="0.63771113409169256"/>
          <c:h val="0.7854730479153121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3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3 data'!$H$8:$H$26</c:f>
              <c:numCache>
                <c:formatCode>#,##0</c:formatCode>
                <c:ptCount val="19"/>
                <c:pt idx="0">
                  <c:v>0.95499999999999996</c:v>
                </c:pt>
                <c:pt idx="1">
                  <c:v>249.75</c:v>
                </c:pt>
                <c:pt idx="2">
                  <c:v>158.19800000000001</c:v>
                </c:pt>
                <c:pt idx="3">
                  <c:v>87.328999999999994</c:v>
                </c:pt>
                <c:pt idx="4">
                  <c:v>323.88099999999997</c:v>
                </c:pt>
                <c:pt idx="5">
                  <c:v>47.573</c:v>
                </c:pt>
                <c:pt idx="6">
                  <c:v>0</c:v>
                </c:pt>
                <c:pt idx="7">
                  <c:v>108.267</c:v>
                </c:pt>
                <c:pt idx="8">
                  <c:v>1867.0359999999998</c:v>
                </c:pt>
                <c:pt idx="9">
                  <c:v>1150.6759999999999</c:v>
                </c:pt>
                <c:pt idx="10">
                  <c:v>530.5139999999999</c:v>
                </c:pt>
                <c:pt idx="11">
                  <c:v>364.428</c:v>
                </c:pt>
                <c:pt idx="12">
                  <c:v>231.53799999999998</c:v>
                </c:pt>
                <c:pt idx="13">
                  <c:v>29.657</c:v>
                </c:pt>
                <c:pt idx="14">
                  <c:v>29.071999999999999</c:v>
                </c:pt>
                <c:pt idx="15">
                  <c:v>134.90600000000001</c:v>
                </c:pt>
                <c:pt idx="16">
                  <c:v>51.686999999999998</c:v>
                </c:pt>
                <c:pt idx="17">
                  <c:v>121.86799999999999</c:v>
                </c:pt>
                <c:pt idx="18">
                  <c:v>977.8599999999999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624576"/>
        <c:axId val="153618304"/>
      </c:barChart>
      <c:valAx>
        <c:axId val="1536183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624576"/>
        <c:crosses val="max"/>
        <c:crossBetween val="between"/>
      </c:valAx>
      <c:catAx>
        <c:axId val="153624576"/>
        <c:scaling>
          <c:orientation val="maxMin"/>
        </c:scaling>
        <c:delete val="0"/>
        <c:axPos val="l"/>
        <c:majorTickMark val="out"/>
        <c:minorTickMark val="none"/>
        <c:tickLblPos val="nextTo"/>
        <c:crossAx val="15361830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0.95499999999999996</c:v>
                </c:pt>
                <c:pt idx="1">
                  <c:v>249.75</c:v>
                </c:pt>
                <c:pt idx="2">
                  <c:v>158.19800000000001</c:v>
                </c:pt>
                <c:pt idx="3">
                  <c:v>87.328999999999994</c:v>
                </c:pt>
                <c:pt idx="4">
                  <c:v>323.88099999999997</c:v>
                </c:pt>
                <c:pt idx="5">
                  <c:v>47.573</c:v>
                </c:pt>
                <c:pt idx="6">
                  <c:v>0</c:v>
                </c:pt>
                <c:pt idx="7">
                  <c:v>108.267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Woodland area by ownership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826.20868947452357</c:v>
                </c:pt>
                <c:pt idx="1">
                  <c:v>34345.318065874766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</c:dPt>
          <c:dPt>
            <c:idx val="3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data'!$C$8:$C$15</c:f>
              <c:strCache>
                <c:ptCount val="8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</c:strCache>
            </c:strRef>
          </c:cat>
          <c:val>
            <c:numRef>
              <c:f>'Section 3 data'!$H$8:$H$15</c:f>
              <c:numCache>
                <c:formatCode>#,##0</c:formatCode>
                <c:ptCount val="8"/>
                <c:pt idx="0">
                  <c:v>0.95499999999999996</c:v>
                </c:pt>
                <c:pt idx="1">
                  <c:v>249.75</c:v>
                </c:pt>
                <c:pt idx="2">
                  <c:v>158.19800000000001</c:v>
                </c:pt>
                <c:pt idx="3">
                  <c:v>87.328999999999994</c:v>
                </c:pt>
                <c:pt idx="4">
                  <c:v>323.88099999999997</c:v>
                </c:pt>
                <c:pt idx="5">
                  <c:v>47.573</c:v>
                </c:pt>
                <c:pt idx="6">
                  <c:v>0</c:v>
                </c:pt>
                <c:pt idx="7">
                  <c:v>108.267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Principal tree species composition by standing volume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6.8947231155201631E-3"/>
                  <c:y val="4.0731071054337847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1.3789446231040326E-3"/>
                  <c:y val="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txPr>
              <a:bodyPr/>
              <a:lstStyle/>
              <a:p>
                <a:pPr>
                  <a:defRPr sz="1400" baseline="0"/>
                </a:pPr>
                <a:endParaRPr lang="en-US"/>
              </a:p>
            </c:txPr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1867.0359999999998</c:v>
                </c:pt>
                <c:pt idx="1">
                  <c:v>1150.6759999999999</c:v>
                </c:pt>
                <c:pt idx="2">
                  <c:v>530.5139999999999</c:v>
                </c:pt>
                <c:pt idx="3">
                  <c:v>364.428</c:v>
                </c:pt>
                <c:pt idx="4">
                  <c:v>231.53799999999998</c:v>
                </c:pt>
                <c:pt idx="5">
                  <c:v>29.657</c:v>
                </c:pt>
                <c:pt idx="6">
                  <c:v>29.071999999999999</c:v>
                </c:pt>
                <c:pt idx="7">
                  <c:v>134.90600000000001</c:v>
                </c:pt>
                <c:pt idx="8">
                  <c:v>51.686999999999998</c:v>
                </c:pt>
                <c:pt idx="9">
                  <c:v>121.86799999999999</c:v>
                </c:pt>
                <c:pt idx="10">
                  <c:v>977.8599999999999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  <c:txPr>
        <a:bodyPr/>
        <a:lstStyle/>
        <a:p>
          <a:pPr>
            <a:defRPr sz="1000" baseline="0"/>
          </a:pPr>
          <a:endParaRPr lang="en-US"/>
        </a:p>
      </c:txPr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21186440677966101"/>
          <c:w val="0.40330920372285417"/>
          <c:h val="0.66101694915254239"/>
        </c:manualLayout>
      </c:layout>
      <c:pieChart>
        <c:varyColors val="1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dPt>
            <c:idx val="0"/>
            <c:bubble3D val="0"/>
            <c:spPr>
              <a:solidFill>
                <a:srgbClr val="800000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DBFF0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CC66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80999E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FFCC6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Lbls>
            <c:dLbl>
              <c:idx val="4"/>
              <c:layout>
                <c:manualLayout>
                  <c:x val="2.7578892462080651E-3"/>
                  <c:y val="3.8468233773541305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1.3789446231040326E-3"/>
                  <c:y val="3.1679721931151664E-2"/>
                </c:manualLayout>
              </c:layout>
              <c:dLblPos val="bestFit"/>
              <c:showLegendKey val="1"/>
              <c:showVal val="0"/>
              <c:showCatName val="0"/>
              <c:showSerName val="0"/>
              <c:showPercent val="1"/>
              <c:showBubbleSize val="0"/>
            </c:dLbl>
            <c:numFmt formatCode="0%;;;\ " sourceLinked="0"/>
            <c:dLblPos val="outEnd"/>
            <c:showLegendKey val="1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'Section 3 data'!$C$16:$C$26</c:f>
              <c:strCache>
                <c:ptCount val="11"/>
                <c:pt idx="0">
                  <c:v>Oak</c:v>
                </c:pt>
                <c:pt idx="1">
                  <c:v>Beech</c:v>
                </c:pt>
                <c:pt idx="2">
                  <c:v>Sycamore</c:v>
                </c:pt>
                <c:pt idx="3">
                  <c:v>Ash</c:v>
                </c:pt>
                <c:pt idx="4">
                  <c:v>Birch</c:v>
                </c:pt>
                <c:pt idx="5">
                  <c:v>Sweet chestnut</c:v>
                </c:pt>
                <c:pt idx="6">
                  <c:v>Hazel</c:v>
                </c:pt>
                <c:pt idx="7">
                  <c:v>Hawthorn</c:v>
                </c:pt>
                <c:pt idx="8">
                  <c:v>Alder</c:v>
                </c:pt>
                <c:pt idx="9">
                  <c:v>Willow</c:v>
                </c:pt>
                <c:pt idx="10">
                  <c:v>Other broadleaves</c:v>
                </c:pt>
              </c:strCache>
            </c:strRef>
          </c:cat>
          <c:val>
            <c:numRef>
              <c:f>'Section 3 data'!$H$16:$H$26</c:f>
              <c:numCache>
                <c:formatCode>#,##0</c:formatCode>
                <c:ptCount val="11"/>
                <c:pt idx="0">
                  <c:v>1867.0359999999998</c:v>
                </c:pt>
                <c:pt idx="1">
                  <c:v>1150.6759999999999</c:v>
                </c:pt>
                <c:pt idx="2">
                  <c:v>530.5139999999999</c:v>
                </c:pt>
                <c:pt idx="3">
                  <c:v>364.428</c:v>
                </c:pt>
                <c:pt idx="4">
                  <c:v>231.53799999999998</c:v>
                </c:pt>
                <c:pt idx="5">
                  <c:v>29.657</c:v>
                </c:pt>
                <c:pt idx="6">
                  <c:v>29.071999999999999</c:v>
                </c:pt>
                <c:pt idx="7">
                  <c:v>134.90600000000001</c:v>
                </c:pt>
                <c:pt idx="8">
                  <c:v>51.686999999999998</c:v>
                </c:pt>
                <c:pt idx="9">
                  <c:v>121.86799999999999</c:v>
                </c:pt>
                <c:pt idx="10">
                  <c:v>977.8599999999999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39327875679919"/>
          <c:y val="8.9749366075003334E-2"/>
          <c:w val="0.20779847903051379"/>
          <c:h val="0.87574429467503001"/>
        </c:manualLayout>
      </c:layout>
      <c:overlay val="0"/>
    </c:legend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0.81899999999999995</c:v>
                </c:pt>
                <c:pt idx="2">
                  <c:v>3.2130000000000001</c:v>
                </c:pt>
                <c:pt idx="3">
                  <c:v>45.843000000000004</c:v>
                </c:pt>
                <c:pt idx="4">
                  <c:v>0.82599999999999996</c:v>
                </c:pt>
                <c:pt idx="5">
                  <c:v>0.25600000000000001</c:v>
                </c:pt>
                <c:pt idx="6">
                  <c:v>0</c:v>
                </c:pt>
                <c:pt idx="8">
                  <c:v>3.2000000000000001E-2</c:v>
                </c:pt>
                <c:pt idx="9">
                  <c:v>0.27100000000000002</c:v>
                </c:pt>
                <c:pt idx="10">
                  <c:v>1.1479999999999999</c:v>
                </c:pt>
                <c:pt idx="11">
                  <c:v>22.079000000000001</c:v>
                </c:pt>
                <c:pt idx="12">
                  <c:v>10.608000000000001</c:v>
                </c:pt>
                <c:pt idx="13">
                  <c:v>7.4779999999999998</c:v>
                </c:pt>
                <c:pt idx="14">
                  <c:v>14.923</c:v>
                </c:pt>
                <c:pt idx="16">
                  <c:v>3.2000000000000001E-2</c:v>
                </c:pt>
                <c:pt idx="17">
                  <c:v>1.0900000000000001</c:v>
                </c:pt>
                <c:pt idx="18">
                  <c:v>4.3609999999999998</c:v>
                </c:pt>
                <c:pt idx="19">
                  <c:v>67.921999999999997</c:v>
                </c:pt>
                <c:pt idx="20">
                  <c:v>11.433999999999999</c:v>
                </c:pt>
                <c:pt idx="21">
                  <c:v>7.7350000000000003</c:v>
                </c:pt>
                <c:pt idx="22">
                  <c:v>14.923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4.96</c:v>
                </c:pt>
                <c:pt idx="2">
                  <c:v>362.37900000000002</c:v>
                </c:pt>
                <c:pt idx="3">
                  <c:v>546.67700000000002</c:v>
                </c:pt>
                <c:pt idx="4">
                  <c:v>10.977</c:v>
                </c:pt>
                <c:pt idx="5">
                  <c:v>0</c:v>
                </c:pt>
                <c:pt idx="6">
                  <c:v>0</c:v>
                </c:pt>
                <c:pt idx="8">
                  <c:v>4.3470000000000004</c:v>
                </c:pt>
                <c:pt idx="9">
                  <c:v>108.756</c:v>
                </c:pt>
                <c:pt idx="10">
                  <c:v>621.97699999999998</c:v>
                </c:pt>
                <c:pt idx="11">
                  <c:v>1072.807</c:v>
                </c:pt>
                <c:pt idx="12">
                  <c:v>1129.7239999999999</c:v>
                </c:pt>
                <c:pt idx="13">
                  <c:v>1476.107</c:v>
                </c:pt>
                <c:pt idx="14">
                  <c:v>1018.986</c:v>
                </c:pt>
                <c:pt idx="16">
                  <c:v>4.3470000000000004</c:v>
                </c:pt>
                <c:pt idx="17">
                  <c:v>113.71599999999999</c:v>
                </c:pt>
                <c:pt idx="18">
                  <c:v>984.35599999999999</c:v>
                </c:pt>
                <c:pt idx="19">
                  <c:v>1619.4849999999999</c:v>
                </c:pt>
                <c:pt idx="20">
                  <c:v>1140.701</c:v>
                </c:pt>
                <c:pt idx="21">
                  <c:v>1476.107</c:v>
                </c:pt>
                <c:pt idx="22">
                  <c:v>1018.986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53413888"/>
        <c:axId val="153415680"/>
      </c:barChart>
      <c:catAx>
        <c:axId val="15341388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53415680"/>
        <c:crosses val="autoZero"/>
        <c:auto val="1"/>
        <c:lblAlgn val="ctr"/>
        <c:lblOffset val="100"/>
        <c:noMultiLvlLbl val="0"/>
      </c:catAx>
      <c:valAx>
        <c:axId val="1534156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 baseline="0"/>
                  <a:t> obs)</a:t>
                </a:r>
                <a:endParaRPr lang="en-US"/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5341388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1"/>
          <c:order val="0"/>
          <c:tx>
            <c:strRef>
              <c:f>'Section 3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0.81899999999999995</c:v>
                </c:pt>
                <c:pt idx="2">
                  <c:v>3.2130000000000001</c:v>
                </c:pt>
                <c:pt idx="3">
                  <c:v>45.843000000000004</c:v>
                </c:pt>
                <c:pt idx="4">
                  <c:v>0.82599999999999996</c:v>
                </c:pt>
                <c:pt idx="5">
                  <c:v>0.25600000000000001</c:v>
                </c:pt>
                <c:pt idx="6">
                  <c:v>0</c:v>
                </c:pt>
                <c:pt idx="8">
                  <c:v>3.2000000000000001E-2</c:v>
                </c:pt>
                <c:pt idx="9">
                  <c:v>0.27100000000000002</c:v>
                </c:pt>
                <c:pt idx="10">
                  <c:v>1.1479999999999999</c:v>
                </c:pt>
                <c:pt idx="11">
                  <c:v>22.079000000000001</c:v>
                </c:pt>
                <c:pt idx="12">
                  <c:v>10.608000000000001</c:v>
                </c:pt>
                <c:pt idx="13">
                  <c:v>7.4779999999999998</c:v>
                </c:pt>
                <c:pt idx="14">
                  <c:v>14.923</c:v>
                </c:pt>
                <c:pt idx="16">
                  <c:v>3.2000000000000001E-2</c:v>
                </c:pt>
                <c:pt idx="17">
                  <c:v>1.0900000000000001</c:v>
                </c:pt>
                <c:pt idx="18">
                  <c:v>4.3609999999999998</c:v>
                </c:pt>
                <c:pt idx="19">
                  <c:v>67.921999999999997</c:v>
                </c:pt>
                <c:pt idx="20">
                  <c:v>11.433999999999999</c:v>
                </c:pt>
                <c:pt idx="21">
                  <c:v>7.7350000000000003</c:v>
                </c:pt>
                <c:pt idx="22">
                  <c:v>14.923</c:v>
                </c:pt>
              </c:numCache>
            </c:numRef>
          </c:val>
        </c:ser>
        <c:ser>
          <c:idx val="2"/>
          <c:order val="1"/>
          <c:tx>
            <c:strRef>
              <c:f>'Section 3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plus>
            <c:minus>
              <c:numRef>
                <c:f>'Section 3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minus>
          </c:errBars>
          <c:cat>
            <c:multiLvlStrRef>
              <c:f>'Section 3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3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4.96</c:v>
                </c:pt>
                <c:pt idx="2">
                  <c:v>362.37900000000002</c:v>
                </c:pt>
                <c:pt idx="3">
                  <c:v>546.67700000000002</c:v>
                </c:pt>
                <c:pt idx="4">
                  <c:v>10.977</c:v>
                </c:pt>
                <c:pt idx="5">
                  <c:v>0</c:v>
                </c:pt>
                <c:pt idx="6">
                  <c:v>0</c:v>
                </c:pt>
                <c:pt idx="8">
                  <c:v>4.3470000000000004</c:v>
                </c:pt>
                <c:pt idx="9">
                  <c:v>108.756</c:v>
                </c:pt>
                <c:pt idx="10">
                  <c:v>621.97699999999998</c:v>
                </c:pt>
                <c:pt idx="11">
                  <c:v>1072.807</c:v>
                </c:pt>
                <c:pt idx="12">
                  <c:v>1129.7239999999999</c:v>
                </c:pt>
                <c:pt idx="13">
                  <c:v>1476.107</c:v>
                </c:pt>
                <c:pt idx="14">
                  <c:v>1018.986</c:v>
                </c:pt>
                <c:pt idx="16">
                  <c:v>4.3470000000000004</c:v>
                </c:pt>
                <c:pt idx="17">
                  <c:v>113.71599999999999</c:v>
                </c:pt>
                <c:pt idx="18">
                  <c:v>984.35599999999999</c:v>
                </c:pt>
                <c:pt idx="19">
                  <c:v>1619.4849999999999</c:v>
                </c:pt>
                <c:pt idx="20">
                  <c:v>1140.701</c:v>
                </c:pt>
                <c:pt idx="21">
                  <c:v>1476.107</c:v>
                </c:pt>
                <c:pt idx="22">
                  <c:v>1018.986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3428224"/>
        <c:axId val="163429760"/>
      </c:barChart>
      <c:catAx>
        <c:axId val="16342822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429760"/>
        <c:crosses val="autoZero"/>
        <c:auto val="1"/>
        <c:lblAlgn val="ctr"/>
        <c:lblOffset val="100"/>
        <c:noMultiLvlLbl val="0"/>
      </c:catAx>
      <c:valAx>
        <c:axId val="16342976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342822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Standing volume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2.1549999999999998</c:v>
                </c:pt>
                <c:pt idx="3">
                  <c:v>0.80700000000000005</c:v>
                </c:pt>
                <c:pt idx="4">
                  <c:v>15.728</c:v>
                </c:pt>
                <c:pt idx="5">
                  <c:v>25.731000000000002</c:v>
                </c:pt>
                <c:pt idx="6">
                  <c:v>6.2809999999999997</c:v>
                </c:pt>
                <c:pt idx="7">
                  <c:v>0.25600000000000001</c:v>
                </c:pt>
                <c:pt idx="8">
                  <c:v>0</c:v>
                </c:pt>
                <c:pt idx="10">
                  <c:v>0.11899999999999999</c:v>
                </c:pt>
                <c:pt idx="11">
                  <c:v>1.3520000000000001</c:v>
                </c:pt>
                <c:pt idx="12">
                  <c:v>8.3070000000000004</c:v>
                </c:pt>
                <c:pt idx="13">
                  <c:v>10.944000000000001</c:v>
                </c:pt>
                <c:pt idx="14">
                  <c:v>25.076000000000001</c:v>
                </c:pt>
                <c:pt idx="15">
                  <c:v>4.7160000000000002</c:v>
                </c:pt>
                <c:pt idx="16">
                  <c:v>4.8819999999999997</c:v>
                </c:pt>
                <c:pt idx="17">
                  <c:v>0.63200000000000001</c:v>
                </c:pt>
                <c:pt idx="18">
                  <c:v>0.51100000000000001</c:v>
                </c:pt>
                <c:pt idx="20">
                  <c:v>0.11899999999999999</c:v>
                </c:pt>
                <c:pt idx="21">
                  <c:v>1.3520000000000001</c:v>
                </c:pt>
                <c:pt idx="22">
                  <c:v>10.461</c:v>
                </c:pt>
                <c:pt idx="23">
                  <c:v>11.75</c:v>
                </c:pt>
                <c:pt idx="24">
                  <c:v>40.804000000000002</c:v>
                </c:pt>
                <c:pt idx="25">
                  <c:v>30.446999999999999</c:v>
                </c:pt>
                <c:pt idx="26">
                  <c:v>11.163</c:v>
                </c:pt>
                <c:pt idx="27">
                  <c:v>0.88800000000000001</c:v>
                </c:pt>
                <c:pt idx="28">
                  <c:v>0.51100000000000001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0.875</c:v>
                </c:pt>
                <c:pt idx="2">
                  <c:v>13.364000000000001</c:v>
                </c:pt>
                <c:pt idx="3">
                  <c:v>120.42</c:v>
                </c:pt>
                <c:pt idx="4">
                  <c:v>319.96699999999998</c:v>
                </c:pt>
                <c:pt idx="5">
                  <c:v>134.785</c:v>
                </c:pt>
                <c:pt idx="6">
                  <c:v>335.58300000000003</c:v>
                </c:pt>
                <c:pt idx="7">
                  <c:v>0</c:v>
                </c:pt>
                <c:pt idx="8">
                  <c:v>0</c:v>
                </c:pt>
                <c:pt idx="10">
                  <c:v>20.353000000000002</c:v>
                </c:pt>
                <c:pt idx="11">
                  <c:v>125.256</c:v>
                </c:pt>
                <c:pt idx="12">
                  <c:v>299.98899999999998</c:v>
                </c:pt>
                <c:pt idx="13">
                  <c:v>421.49599999999998</c:v>
                </c:pt>
                <c:pt idx="14">
                  <c:v>918.79399999999998</c:v>
                </c:pt>
                <c:pt idx="15">
                  <c:v>676.39099999999996</c:v>
                </c:pt>
                <c:pt idx="16">
                  <c:v>1268.2940000000001</c:v>
                </c:pt>
                <c:pt idx="17">
                  <c:v>575.44000000000005</c:v>
                </c:pt>
                <c:pt idx="18">
                  <c:v>1126.69</c:v>
                </c:pt>
                <c:pt idx="20">
                  <c:v>20.353000000000002</c:v>
                </c:pt>
                <c:pt idx="21">
                  <c:v>126.131</c:v>
                </c:pt>
                <c:pt idx="22">
                  <c:v>313.35199999999998</c:v>
                </c:pt>
                <c:pt idx="23">
                  <c:v>541.91499999999996</c:v>
                </c:pt>
                <c:pt idx="24">
                  <c:v>1238.761</c:v>
                </c:pt>
                <c:pt idx="25">
                  <c:v>811.17700000000002</c:v>
                </c:pt>
                <c:pt idx="26">
                  <c:v>1603.877</c:v>
                </c:pt>
                <c:pt idx="27">
                  <c:v>575.44000000000005</c:v>
                </c:pt>
                <c:pt idx="28">
                  <c:v>1126.69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188544"/>
        <c:axId val="164190080"/>
      </c:barChart>
      <c:catAx>
        <c:axId val="164188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190080"/>
        <c:crosses val="autoZero"/>
        <c:auto val="1"/>
        <c:lblAlgn val="ctr"/>
        <c:lblOffset val="100"/>
        <c:noMultiLvlLbl val="0"/>
      </c:catAx>
      <c:valAx>
        <c:axId val="164190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188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67427699821912"/>
          <c:y val="7.8609331020799242E-2"/>
          <c:w val="0.74038903560547975"/>
          <c:h val="0.640777511506713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3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data'!$D$58:$D$86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2.1549999999999998</c:v>
                </c:pt>
                <c:pt idx="3">
                  <c:v>0.80700000000000005</c:v>
                </c:pt>
                <c:pt idx="4">
                  <c:v>15.728</c:v>
                </c:pt>
                <c:pt idx="5">
                  <c:v>25.731000000000002</c:v>
                </c:pt>
                <c:pt idx="6">
                  <c:v>6.2809999999999997</c:v>
                </c:pt>
                <c:pt idx="7">
                  <c:v>0.25600000000000001</c:v>
                </c:pt>
                <c:pt idx="8">
                  <c:v>0</c:v>
                </c:pt>
                <c:pt idx="10">
                  <c:v>0.11899999999999999</c:v>
                </c:pt>
                <c:pt idx="11">
                  <c:v>1.3520000000000001</c:v>
                </c:pt>
                <c:pt idx="12">
                  <c:v>8.3070000000000004</c:v>
                </c:pt>
                <c:pt idx="13">
                  <c:v>10.944000000000001</c:v>
                </c:pt>
                <c:pt idx="14">
                  <c:v>25.076000000000001</c:v>
                </c:pt>
                <c:pt idx="15">
                  <c:v>4.7160000000000002</c:v>
                </c:pt>
                <c:pt idx="16">
                  <c:v>4.8819999999999997</c:v>
                </c:pt>
                <c:pt idx="17">
                  <c:v>0.63200000000000001</c:v>
                </c:pt>
                <c:pt idx="18">
                  <c:v>0.51100000000000001</c:v>
                </c:pt>
                <c:pt idx="20">
                  <c:v>0.11899999999999999</c:v>
                </c:pt>
                <c:pt idx="21">
                  <c:v>1.3520000000000001</c:v>
                </c:pt>
                <c:pt idx="22">
                  <c:v>10.461</c:v>
                </c:pt>
                <c:pt idx="23">
                  <c:v>11.75</c:v>
                </c:pt>
                <c:pt idx="24">
                  <c:v>40.804000000000002</c:v>
                </c:pt>
                <c:pt idx="25">
                  <c:v>30.446999999999999</c:v>
                </c:pt>
                <c:pt idx="26">
                  <c:v>11.163</c:v>
                </c:pt>
                <c:pt idx="27">
                  <c:v>0.88800000000000001</c:v>
                </c:pt>
                <c:pt idx="28">
                  <c:v>0.51100000000000001</c:v>
                </c:pt>
              </c:numCache>
            </c:numRef>
          </c:val>
        </c:ser>
        <c:ser>
          <c:idx val="1"/>
          <c:order val="1"/>
          <c:tx>
            <c:strRef>
              <c:f>'Section 3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plus>
            <c:minus>
              <c:numRef>
                <c:f>'Section 3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minus>
          </c:errBars>
          <c:cat>
            <c:multiLvlStrRef>
              <c:f>'Section 3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3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0.875</c:v>
                </c:pt>
                <c:pt idx="2">
                  <c:v>13.364000000000001</c:v>
                </c:pt>
                <c:pt idx="3">
                  <c:v>120.42</c:v>
                </c:pt>
                <c:pt idx="4">
                  <c:v>319.96699999999998</c:v>
                </c:pt>
                <c:pt idx="5">
                  <c:v>134.785</c:v>
                </c:pt>
                <c:pt idx="6">
                  <c:v>335.58300000000003</c:v>
                </c:pt>
                <c:pt idx="7">
                  <c:v>0</c:v>
                </c:pt>
                <c:pt idx="8">
                  <c:v>0</c:v>
                </c:pt>
                <c:pt idx="10">
                  <c:v>20.353000000000002</c:v>
                </c:pt>
                <c:pt idx="11">
                  <c:v>125.256</c:v>
                </c:pt>
                <c:pt idx="12">
                  <c:v>299.98899999999998</c:v>
                </c:pt>
                <c:pt idx="13">
                  <c:v>421.49599999999998</c:v>
                </c:pt>
                <c:pt idx="14">
                  <c:v>918.79399999999998</c:v>
                </c:pt>
                <c:pt idx="15">
                  <c:v>676.39099999999996</c:v>
                </c:pt>
                <c:pt idx="16">
                  <c:v>1268.2940000000001</c:v>
                </c:pt>
                <c:pt idx="17">
                  <c:v>575.44000000000005</c:v>
                </c:pt>
                <c:pt idx="18">
                  <c:v>1126.69</c:v>
                </c:pt>
                <c:pt idx="20">
                  <c:v>20.353000000000002</c:v>
                </c:pt>
                <c:pt idx="21">
                  <c:v>126.131</c:v>
                </c:pt>
                <c:pt idx="22">
                  <c:v>313.35199999999998</c:v>
                </c:pt>
                <c:pt idx="23">
                  <c:v>541.91499999999996</c:v>
                </c:pt>
                <c:pt idx="24">
                  <c:v>1238.761</c:v>
                </c:pt>
                <c:pt idx="25">
                  <c:v>811.17700000000002</c:v>
                </c:pt>
                <c:pt idx="26">
                  <c:v>1603.877</c:v>
                </c:pt>
                <c:pt idx="27">
                  <c:v>575.44000000000005</c:v>
                </c:pt>
                <c:pt idx="28">
                  <c:v>1126.69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203136"/>
        <c:axId val="163939840"/>
      </c:barChart>
      <c:catAx>
        <c:axId val="16420313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3939840"/>
        <c:crosses val="autoZero"/>
        <c:auto val="1"/>
        <c:lblAlgn val="ctr"/>
        <c:lblOffset val="100"/>
        <c:noMultiLvlLbl val="0"/>
      </c:catAx>
      <c:valAx>
        <c:axId val="163939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Standing volume (000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layout>
            <c:manualLayout>
              <c:xMode val="edge"/>
              <c:yMode val="edge"/>
              <c:x val="0.38708580283724192"/>
              <c:y val="0.79725872425202271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642031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85104374317970688"/>
          <c:y val="0.46288312202960152"/>
          <c:w val="8.9193248061921165E-2"/>
          <c:h val="6.8718307833030692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Number of measureable trees of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0.95499999999999996</c:v>
                </c:pt>
                <c:pt idx="1">
                  <c:v>249.44799999999998</c:v>
                </c:pt>
                <c:pt idx="2">
                  <c:v>171.07400000000001</c:v>
                </c:pt>
                <c:pt idx="3">
                  <c:v>103.10299999999999</c:v>
                </c:pt>
                <c:pt idx="4">
                  <c:v>392.13799999999998</c:v>
                </c:pt>
                <c:pt idx="5">
                  <c:v>48.748000000000005</c:v>
                </c:pt>
                <c:pt idx="6">
                  <c:v>0</c:v>
                </c:pt>
                <c:pt idx="7">
                  <c:v>111.92999999999999</c:v>
                </c:pt>
                <c:pt idx="8">
                  <c:v>1918.7349999999999</c:v>
                </c:pt>
                <c:pt idx="9">
                  <c:v>1308.769</c:v>
                </c:pt>
                <c:pt idx="10">
                  <c:v>538.19200000000001</c:v>
                </c:pt>
                <c:pt idx="11">
                  <c:v>382.64700000000005</c:v>
                </c:pt>
                <c:pt idx="12">
                  <c:v>267.70299999999997</c:v>
                </c:pt>
                <c:pt idx="13">
                  <c:v>29.917000000000002</c:v>
                </c:pt>
                <c:pt idx="14">
                  <c:v>29.071999999999999</c:v>
                </c:pt>
                <c:pt idx="15">
                  <c:v>134.90600000000001</c:v>
                </c:pt>
                <c:pt idx="16">
                  <c:v>51.686999999999998</c:v>
                </c:pt>
                <c:pt idx="17">
                  <c:v>121.86799999999999</c:v>
                </c:pt>
                <c:pt idx="18">
                  <c:v>1112.046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237312"/>
        <c:axId val="153347968"/>
      </c:barChart>
      <c:valAx>
        <c:axId val="15334796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237312"/>
        <c:crosses val="max"/>
        <c:crossBetween val="between"/>
      </c:valAx>
      <c:catAx>
        <c:axId val="164237312"/>
        <c:scaling>
          <c:orientation val="maxMin"/>
        </c:scaling>
        <c:delete val="0"/>
        <c:axPos val="l"/>
        <c:majorTickMark val="out"/>
        <c:minorTickMark val="none"/>
        <c:tickLblPos val="nextTo"/>
        <c:crossAx val="15334796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777395075175196"/>
          <c:w val="0.63771113409169256"/>
          <c:h val="0.7651075123881432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4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4 data'!$H$8:$H$26</c:f>
              <c:numCache>
                <c:formatCode>#,##0</c:formatCode>
                <c:ptCount val="19"/>
                <c:pt idx="0">
                  <c:v>0.95499999999999996</c:v>
                </c:pt>
                <c:pt idx="1">
                  <c:v>249.44799999999998</c:v>
                </c:pt>
                <c:pt idx="2">
                  <c:v>171.07400000000001</c:v>
                </c:pt>
                <c:pt idx="3">
                  <c:v>103.10299999999999</c:v>
                </c:pt>
                <c:pt idx="4">
                  <c:v>392.13799999999998</c:v>
                </c:pt>
                <c:pt idx="5">
                  <c:v>48.748000000000005</c:v>
                </c:pt>
                <c:pt idx="6">
                  <c:v>0</c:v>
                </c:pt>
                <c:pt idx="7">
                  <c:v>111.92999999999999</c:v>
                </c:pt>
                <c:pt idx="8">
                  <c:v>1918.7349999999999</c:v>
                </c:pt>
                <c:pt idx="9">
                  <c:v>1308.769</c:v>
                </c:pt>
                <c:pt idx="10">
                  <c:v>538.19200000000001</c:v>
                </c:pt>
                <c:pt idx="11">
                  <c:v>382.64700000000005</c:v>
                </c:pt>
                <c:pt idx="12">
                  <c:v>267.70299999999997</c:v>
                </c:pt>
                <c:pt idx="13">
                  <c:v>29.917000000000002</c:v>
                </c:pt>
                <c:pt idx="14">
                  <c:v>29.071999999999999</c:v>
                </c:pt>
                <c:pt idx="15">
                  <c:v>134.90600000000001</c:v>
                </c:pt>
                <c:pt idx="16">
                  <c:v>51.686999999999998</c:v>
                </c:pt>
                <c:pt idx="17">
                  <c:v>121.86799999999999</c:v>
                </c:pt>
                <c:pt idx="18">
                  <c:v>1112.046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295808"/>
        <c:axId val="164285440"/>
      </c:barChart>
      <c:valAx>
        <c:axId val="1642854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64295808"/>
        <c:crosses val="max"/>
        <c:crossBetween val="between"/>
      </c:valAx>
      <c:catAx>
        <c:axId val="164295808"/>
        <c:scaling>
          <c:orientation val="maxMin"/>
        </c:scaling>
        <c:delete val="0"/>
        <c:axPos val="l"/>
        <c:majorTickMark val="out"/>
        <c:minorTickMark val="none"/>
        <c:tickLblPos val="nextTo"/>
        <c:crossAx val="164285440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40.384</c:v>
                </c:pt>
                <c:pt idx="2">
                  <c:v>35.249000000000002</c:v>
                </c:pt>
                <c:pt idx="3">
                  <c:v>75.986999999999995</c:v>
                </c:pt>
                <c:pt idx="4">
                  <c:v>0.69799999999999995</c:v>
                </c:pt>
                <c:pt idx="5">
                  <c:v>8.3000000000000004E-2</c:v>
                </c:pt>
                <c:pt idx="6">
                  <c:v>0</c:v>
                </c:pt>
                <c:pt idx="8">
                  <c:v>4.9080000000000004</c:v>
                </c:pt>
                <c:pt idx="9">
                  <c:v>57.875</c:v>
                </c:pt>
                <c:pt idx="10">
                  <c:v>84.456999999999994</c:v>
                </c:pt>
                <c:pt idx="11">
                  <c:v>181.749</c:v>
                </c:pt>
                <c:pt idx="12">
                  <c:v>60.927</c:v>
                </c:pt>
                <c:pt idx="13">
                  <c:v>36.773000000000003</c:v>
                </c:pt>
                <c:pt idx="14">
                  <c:v>36.15</c:v>
                </c:pt>
                <c:pt idx="16">
                  <c:v>4.9080000000000004</c:v>
                </c:pt>
                <c:pt idx="17">
                  <c:v>98.259</c:v>
                </c:pt>
                <c:pt idx="18">
                  <c:v>119.706</c:v>
                </c:pt>
                <c:pt idx="19">
                  <c:v>257.73500000000001</c:v>
                </c:pt>
                <c:pt idx="20">
                  <c:v>61.625</c:v>
                </c:pt>
                <c:pt idx="21">
                  <c:v>36.856000000000002</c:v>
                </c:pt>
                <c:pt idx="22">
                  <c:v>36.15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4.96</c:v>
                </c:pt>
                <c:pt idx="2">
                  <c:v>362.37900000000002</c:v>
                </c:pt>
                <c:pt idx="3">
                  <c:v>546.67700000000002</c:v>
                </c:pt>
                <c:pt idx="4">
                  <c:v>10.977</c:v>
                </c:pt>
                <c:pt idx="5">
                  <c:v>0</c:v>
                </c:pt>
                <c:pt idx="6">
                  <c:v>0</c:v>
                </c:pt>
                <c:pt idx="8">
                  <c:v>4.3470000000000004</c:v>
                </c:pt>
                <c:pt idx="9">
                  <c:v>108.756</c:v>
                </c:pt>
                <c:pt idx="10">
                  <c:v>621.97699999999998</c:v>
                </c:pt>
                <c:pt idx="11">
                  <c:v>1072.807</c:v>
                </c:pt>
                <c:pt idx="12">
                  <c:v>1129.7239999999999</c:v>
                </c:pt>
                <c:pt idx="13">
                  <c:v>1476.107</c:v>
                </c:pt>
                <c:pt idx="14">
                  <c:v>1018.986</c:v>
                </c:pt>
                <c:pt idx="16">
                  <c:v>4.3470000000000004</c:v>
                </c:pt>
                <c:pt idx="17">
                  <c:v>113.71599999999999</c:v>
                </c:pt>
                <c:pt idx="18">
                  <c:v>984.35599999999999</c:v>
                </c:pt>
                <c:pt idx="19">
                  <c:v>1619.4849999999999</c:v>
                </c:pt>
                <c:pt idx="20">
                  <c:v>1140.701</c:v>
                </c:pt>
                <c:pt idx="21">
                  <c:v>1476.107</c:v>
                </c:pt>
                <c:pt idx="22">
                  <c:v>1018.986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234816"/>
        <c:axId val="41236352"/>
      </c:barChart>
      <c:catAx>
        <c:axId val="4123481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236352"/>
        <c:crosses val="autoZero"/>
        <c:auto val="1"/>
        <c:lblAlgn val="ctr"/>
        <c:lblOffset val="100"/>
        <c:noMultiLvlLbl val="0"/>
      </c:catAx>
      <c:valAx>
        <c:axId val="4123635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23481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dPt>
            <c:idx val="1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2'!$B$7:$B$8</c:f>
              <c:strCache>
                <c:ptCount val="2"/>
                <c:pt idx="0">
                  <c:v>Forestry Commission</c:v>
                </c:pt>
                <c:pt idx="1">
                  <c:v>Other ownership</c:v>
                </c:pt>
              </c:strCache>
            </c:strRef>
          </c:cat>
          <c:val>
            <c:numRef>
              <c:f>'Table 2'!$C$7:$C$8</c:f>
              <c:numCache>
                <c:formatCode>#,##0</c:formatCode>
                <c:ptCount val="2"/>
                <c:pt idx="0">
                  <c:v>826.20868947452357</c:v>
                </c:pt>
                <c:pt idx="1">
                  <c:v>34345.318065874766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  <c:txPr>
        <a:bodyPr/>
        <a:lstStyle/>
        <a:p>
          <a:pPr>
            <a:defRPr sz="1400" baseline="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4 data'!$D$30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data'!$D$31:$D$53</c:f>
              <c:numCache>
                <c:formatCode>#,##0</c:formatCode>
                <c:ptCount val="23"/>
                <c:pt idx="0">
                  <c:v>0</c:v>
                </c:pt>
                <c:pt idx="1">
                  <c:v>40.384</c:v>
                </c:pt>
                <c:pt idx="2">
                  <c:v>35.249000000000002</c:v>
                </c:pt>
                <c:pt idx="3">
                  <c:v>75.986999999999995</c:v>
                </c:pt>
                <c:pt idx="4">
                  <c:v>0.69799999999999995</c:v>
                </c:pt>
                <c:pt idx="5">
                  <c:v>8.3000000000000004E-2</c:v>
                </c:pt>
                <c:pt idx="6">
                  <c:v>0</c:v>
                </c:pt>
                <c:pt idx="8">
                  <c:v>4.9080000000000004</c:v>
                </c:pt>
                <c:pt idx="9">
                  <c:v>57.875</c:v>
                </c:pt>
                <c:pt idx="10">
                  <c:v>84.456999999999994</c:v>
                </c:pt>
                <c:pt idx="11">
                  <c:v>181.749</c:v>
                </c:pt>
                <c:pt idx="12">
                  <c:v>60.927</c:v>
                </c:pt>
                <c:pt idx="13">
                  <c:v>36.773000000000003</c:v>
                </c:pt>
                <c:pt idx="14">
                  <c:v>36.15</c:v>
                </c:pt>
                <c:pt idx="16">
                  <c:v>4.9080000000000004</c:v>
                </c:pt>
                <c:pt idx="17">
                  <c:v>98.259</c:v>
                </c:pt>
                <c:pt idx="18">
                  <c:v>119.706</c:v>
                </c:pt>
                <c:pt idx="19">
                  <c:v>257.73500000000001</c:v>
                </c:pt>
                <c:pt idx="20">
                  <c:v>61.625</c:v>
                </c:pt>
                <c:pt idx="21">
                  <c:v>36.856000000000002</c:v>
                </c:pt>
                <c:pt idx="22">
                  <c:v>36.15</c:v>
                </c:pt>
              </c:numCache>
            </c:numRef>
          </c:val>
        </c:ser>
        <c:ser>
          <c:idx val="1"/>
          <c:order val="1"/>
          <c:tx>
            <c:strRef>
              <c:f>'Section 4 data'!$E$30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plus>
            <c:minus>
              <c:numRef>
                <c:f>'Section 4 data'!$G$31:$G$53</c:f>
                <c:numCache>
                  <c:formatCode>General</c:formatCode>
                  <c:ptCount val="23"/>
                  <c:pt idx="0">
                    <c:v>0</c:v>
                  </c:pt>
                  <c:pt idx="1">
                    <c:v>3.6327039999999999</c:v>
                  </c:pt>
                  <c:pt idx="2">
                    <c:v>138.99811522781468</c:v>
                  </c:pt>
                  <c:pt idx="3">
                    <c:v>131.64597500062388</c:v>
                  </c:pt>
                  <c:pt idx="4">
                    <c:v>7.7585436000000003</c:v>
                  </c:pt>
                  <c:pt idx="5">
                    <c:v>0</c:v>
                  </c:pt>
                  <c:pt idx="6">
                    <c:v>0</c:v>
                  </c:pt>
                  <c:pt idx="8">
                    <c:v>2.2334886000000003</c:v>
                  </c:pt>
                  <c:pt idx="9">
                    <c:v>22.610372400000003</c:v>
                  </c:pt>
                  <c:pt idx="10">
                    <c:v>91.730071212744548</c:v>
                  </c:pt>
                  <c:pt idx="11">
                    <c:v>179.38137019591409</c:v>
                  </c:pt>
                  <c:pt idx="12">
                    <c:v>243.34254959999998</c:v>
                  </c:pt>
                  <c:pt idx="13">
                    <c:v>378.9166669</c:v>
                  </c:pt>
                  <c:pt idx="14">
                    <c:v>602.63723831165498</c:v>
                  </c:pt>
                  <c:pt idx="16">
                    <c:v>2.2334886000000003</c:v>
                  </c:pt>
                  <c:pt idx="17">
                    <c:v>23.311779999999999</c:v>
                  </c:pt>
                  <c:pt idx="18">
                    <c:v>172.87308553913365</c:v>
                  </c:pt>
                  <c:pt idx="19">
                    <c:v>223.21118649803833</c:v>
                  </c:pt>
                  <c:pt idx="20">
                    <c:v>243.4255934</c:v>
                  </c:pt>
                  <c:pt idx="21">
                    <c:v>378.9166669</c:v>
                  </c:pt>
                  <c:pt idx="22">
                    <c:v>602.63723831165498</c:v>
                  </c:pt>
                </c:numCache>
              </c:numRef>
            </c:minus>
          </c:errBars>
          <c:cat>
            <c:multiLvlStrRef>
              <c:f>'Section 4 data'!$B$31:$C$53</c:f>
              <c:multiLvlStrCache>
                <c:ptCount val="23"/>
                <c:lvl>
                  <c:pt idx="0">
                    <c:v>0–10 years</c:v>
                  </c:pt>
                  <c:pt idx="1">
                    <c:v>11–20 years</c:v>
                  </c:pt>
                  <c:pt idx="2">
                    <c:v>21–40 years</c:v>
                  </c:pt>
                  <c:pt idx="3">
                    <c:v>41–60 years</c:v>
                  </c:pt>
                  <c:pt idx="4">
                    <c:v>61–80 years</c:v>
                  </c:pt>
                  <c:pt idx="5">
                    <c:v>81–100 years</c:v>
                  </c:pt>
                  <c:pt idx="6">
                    <c:v>100+ years</c:v>
                  </c:pt>
                  <c:pt idx="8">
                    <c:v>0–10 years</c:v>
                  </c:pt>
                  <c:pt idx="9">
                    <c:v>11–20 years</c:v>
                  </c:pt>
                  <c:pt idx="10">
                    <c:v>21–40 years</c:v>
                  </c:pt>
                  <c:pt idx="11">
                    <c:v>41–60 years</c:v>
                  </c:pt>
                  <c:pt idx="12">
                    <c:v>61–80 years</c:v>
                  </c:pt>
                  <c:pt idx="13">
                    <c:v>81–100 years</c:v>
                  </c:pt>
                  <c:pt idx="14">
                    <c:v>100+ years</c:v>
                  </c:pt>
                  <c:pt idx="16">
                    <c:v>0–10 years</c:v>
                  </c:pt>
                  <c:pt idx="17">
                    <c:v>11–20 years</c:v>
                  </c:pt>
                  <c:pt idx="18">
                    <c:v>21–40 years</c:v>
                  </c:pt>
                  <c:pt idx="19">
                    <c:v>41–60 years</c:v>
                  </c:pt>
                  <c:pt idx="20">
                    <c:v>61–80 years</c:v>
                  </c:pt>
                  <c:pt idx="21">
                    <c:v>81–100 years</c:v>
                  </c:pt>
                  <c:pt idx="22">
                    <c:v>100+ years</c:v>
                  </c:pt>
                </c:lvl>
                <c:lvl>
                  <c:pt idx="0">
                    <c:v>All conifers</c:v>
                  </c:pt>
                  <c:pt idx="8">
                    <c:v>All broadleaves</c:v>
                  </c:pt>
                  <c:pt idx="16">
                    <c:v>All species</c:v>
                  </c:pt>
                </c:lvl>
              </c:multiLvlStrCache>
            </c:multiLvlStrRef>
          </c:cat>
          <c:val>
            <c:numRef>
              <c:f>'Section 4 data'!$E$31:$E$53</c:f>
              <c:numCache>
                <c:formatCode>#,##0</c:formatCode>
                <c:ptCount val="23"/>
                <c:pt idx="0">
                  <c:v>0</c:v>
                </c:pt>
                <c:pt idx="1">
                  <c:v>4.96</c:v>
                </c:pt>
                <c:pt idx="2">
                  <c:v>362.37900000000002</c:v>
                </c:pt>
                <c:pt idx="3">
                  <c:v>546.67700000000002</c:v>
                </c:pt>
                <c:pt idx="4">
                  <c:v>10.977</c:v>
                </c:pt>
                <c:pt idx="5">
                  <c:v>0</c:v>
                </c:pt>
                <c:pt idx="6">
                  <c:v>0</c:v>
                </c:pt>
                <c:pt idx="8">
                  <c:v>4.3470000000000004</c:v>
                </c:pt>
                <c:pt idx="9">
                  <c:v>108.756</c:v>
                </c:pt>
                <c:pt idx="10">
                  <c:v>621.97699999999998</c:v>
                </c:pt>
                <c:pt idx="11">
                  <c:v>1072.807</c:v>
                </c:pt>
                <c:pt idx="12">
                  <c:v>1129.7239999999999</c:v>
                </c:pt>
                <c:pt idx="13">
                  <c:v>1476.107</c:v>
                </c:pt>
                <c:pt idx="14">
                  <c:v>1018.986</c:v>
                </c:pt>
                <c:pt idx="16">
                  <c:v>4.3470000000000004</c:v>
                </c:pt>
                <c:pt idx="17">
                  <c:v>113.71599999999999</c:v>
                </c:pt>
                <c:pt idx="18">
                  <c:v>984.35599999999999</c:v>
                </c:pt>
                <c:pt idx="19">
                  <c:v>1619.4849999999999</c:v>
                </c:pt>
                <c:pt idx="20">
                  <c:v>1140.701</c:v>
                </c:pt>
                <c:pt idx="21">
                  <c:v>1476.107</c:v>
                </c:pt>
                <c:pt idx="22">
                  <c:v>1018.986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324544"/>
        <c:axId val="41326080"/>
      </c:barChart>
      <c:catAx>
        <c:axId val="413245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326080"/>
        <c:crosses val="autoZero"/>
        <c:auto val="1"/>
        <c:lblAlgn val="ctr"/>
        <c:lblOffset val="100"/>
        <c:noMultiLvlLbl val="0"/>
      </c:catAx>
      <c:valAx>
        <c:axId val="4132608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3245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Number of measureable trees by mean stand diameter class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65.941000000000003</c:v>
                </c:pt>
                <c:pt idx="3">
                  <c:v>9.9190000000000005</c:v>
                </c:pt>
                <c:pt idx="4">
                  <c:v>42.081000000000003</c:v>
                </c:pt>
                <c:pt idx="5">
                  <c:v>29.873000000000001</c:v>
                </c:pt>
                <c:pt idx="6">
                  <c:v>4.5049999999999999</c:v>
                </c:pt>
                <c:pt idx="7">
                  <c:v>8.3000000000000004E-2</c:v>
                </c:pt>
                <c:pt idx="8">
                  <c:v>0</c:v>
                </c:pt>
                <c:pt idx="10">
                  <c:v>29.969000000000001</c:v>
                </c:pt>
                <c:pt idx="11">
                  <c:v>129.36799999999999</c:v>
                </c:pt>
                <c:pt idx="12">
                  <c:v>127.447</c:v>
                </c:pt>
                <c:pt idx="13">
                  <c:v>84.843000000000004</c:v>
                </c:pt>
                <c:pt idx="14">
                  <c:v>79.100999999999999</c:v>
                </c:pt>
                <c:pt idx="15">
                  <c:v>8.5429999999999993</c:v>
                </c:pt>
                <c:pt idx="16">
                  <c:v>3.17</c:v>
                </c:pt>
                <c:pt idx="17">
                  <c:v>0.24099999999999999</c:v>
                </c:pt>
                <c:pt idx="18">
                  <c:v>0.155</c:v>
                </c:pt>
                <c:pt idx="20">
                  <c:v>29.969000000000001</c:v>
                </c:pt>
                <c:pt idx="21">
                  <c:v>129.36799999999999</c:v>
                </c:pt>
                <c:pt idx="22">
                  <c:v>193.38800000000001</c:v>
                </c:pt>
                <c:pt idx="23">
                  <c:v>94.762</c:v>
                </c:pt>
                <c:pt idx="24">
                  <c:v>121.182</c:v>
                </c:pt>
                <c:pt idx="25">
                  <c:v>38.415999999999997</c:v>
                </c:pt>
                <c:pt idx="26">
                  <c:v>7.6749999999999998</c:v>
                </c:pt>
                <c:pt idx="27">
                  <c:v>0.32400000000000001</c:v>
                </c:pt>
                <c:pt idx="28">
                  <c:v>0.155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0.875</c:v>
                </c:pt>
                <c:pt idx="2">
                  <c:v>13.364000000000001</c:v>
                </c:pt>
                <c:pt idx="3">
                  <c:v>120.42</c:v>
                </c:pt>
                <c:pt idx="4">
                  <c:v>319.96699999999998</c:v>
                </c:pt>
                <c:pt idx="5">
                  <c:v>134.785</c:v>
                </c:pt>
                <c:pt idx="6">
                  <c:v>335.58300000000003</c:v>
                </c:pt>
                <c:pt idx="7">
                  <c:v>0</c:v>
                </c:pt>
                <c:pt idx="8">
                  <c:v>0</c:v>
                </c:pt>
                <c:pt idx="10">
                  <c:v>20.353000000000002</c:v>
                </c:pt>
                <c:pt idx="11">
                  <c:v>125.256</c:v>
                </c:pt>
                <c:pt idx="12">
                  <c:v>299.98899999999998</c:v>
                </c:pt>
                <c:pt idx="13">
                  <c:v>421.49599999999998</c:v>
                </c:pt>
                <c:pt idx="14">
                  <c:v>918.79399999999998</c:v>
                </c:pt>
                <c:pt idx="15">
                  <c:v>676.39099999999996</c:v>
                </c:pt>
                <c:pt idx="16">
                  <c:v>1268.2940000000001</c:v>
                </c:pt>
                <c:pt idx="17">
                  <c:v>575.44000000000005</c:v>
                </c:pt>
                <c:pt idx="18">
                  <c:v>1126.69</c:v>
                </c:pt>
                <c:pt idx="20">
                  <c:v>20.353000000000002</c:v>
                </c:pt>
                <c:pt idx="21">
                  <c:v>126.131</c:v>
                </c:pt>
                <c:pt idx="22">
                  <c:v>313.35199999999998</c:v>
                </c:pt>
                <c:pt idx="23">
                  <c:v>541.91499999999996</c:v>
                </c:pt>
                <c:pt idx="24">
                  <c:v>1238.761</c:v>
                </c:pt>
                <c:pt idx="25">
                  <c:v>811.17700000000002</c:v>
                </c:pt>
                <c:pt idx="26">
                  <c:v>1603.877</c:v>
                </c:pt>
                <c:pt idx="27">
                  <c:v>575.44000000000005</c:v>
                </c:pt>
                <c:pt idx="28">
                  <c:v>1126.69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089856"/>
        <c:axId val="42099840"/>
      </c:barChart>
      <c:catAx>
        <c:axId val="42089856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2099840"/>
        <c:crosses val="autoZero"/>
        <c:auto val="1"/>
        <c:lblAlgn val="ctr"/>
        <c:lblOffset val="100"/>
        <c:noMultiLvlLbl val="0"/>
      </c:catAx>
      <c:valAx>
        <c:axId val="4209984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2089856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85665721460244"/>
          <c:y val="7.9988165905321817E-2"/>
          <c:w val="0.74038903560547975"/>
          <c:h val="0.643535137218499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'Section 4 data'!$D$57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data'!$D$58:$D$86</c:f>
              <c:numCache>
                <c:formatCode>#,##0</c:formatCode>
                <c:ptCount val="29"/>
                <c:pt idx="0">
                  <c:v>0</c:v>
                </c:pt>
                <c:pt idx="1">
                  <c:v>0</c:v>
                </c:pt>
                <c:pt idx="2">
                  <c:v>65.941000000000003</c:v>
                </c:pt>
                <c:pt idx="3">
                  <c:v>9.9190000000000005</c:v>
                </c:pt>
                <c:pt idx="4">
                  <c:v>42.081000000000003</c:v>
                </c:pt>
                <c:pt idx="5">
                  <c:v>29.873000000000001</c:v>
                </c:pt>
                <c:pt idx="6">
                  <c:v>4.5049999999999999</c:v>
                </c:pt>
                <c:pt idx="7">
                  <c:v>8.3000000000000004E-2</c:v>
                </c:pt>
                <c:pt idx="8">
                  <c:v>0</c:v>
                </c:pt>
                <c:pt idx="10">
                  <c:v>29.969000000000001</c:v>
                </c:pt>
                <c:pt idx="11">
                  <c:v>129.36799999999999</c:v>
                </c:pt>
                <c:pt idx="12">
                  <c:v>127.447</c:v>
                </c:pt>
                <c:pt idx="13">
                  <c:v>84.843000000000004</c:v>
                </c:pt>
                <c:pt idx="14">
                  <c:v>79.100999999999999</c:v>
                </c:pt>
                <c:pt idx="15">
                  <c:v>8.5429999999999993</c:v>
                </c:pt>
                <c:pt idx="16">
                  <c:v>3.17</c:v>
                </c:pt>
                <c:pt idx="17">
                  <c:v>0.24099999999999999</c:v>
                </c:pt>
                <c:pt idx="18">
                  <c:v>0.155</c:v>
                </c:pt>
                <c:pt idx="20">
                  <c:v>29.969000000000001</c:v>
                </c:pt>
                <c:pt idx="21">
                  <c:v>129.36799999999999</c:v>
                </c:pt>
                <c:pt idx="22">
                  <c:v>193.38800000000001</c:v>
                </c:pt>
                <c:pt idx="23">
                  <c:v>94.762</c:v>
                </c:pt>
                <c:pt idx="24">
                  <c:v>121.182</c:v>
                </c:pt>
                <c:pt idx="25">
                  <c:v>38.415999999999997</c:v>
                </c:pt>
                <c:pt idx="26">
                  <c:v>7.6749999999999998</c:v>
                </c:pt>
                <c:pt idx="27">
                  <c:v>0.32400000000000001</c:v>
                </c:pt>
                <c:pt idx="28">
                  <c:v>0.155</c:v>
                </c:pt>
              </c:numCache>
            </c:numRef>
          </c:val>
        </c:ser>
        <c:ser>
          <c:idx val="1"/>
          <c:order val="1"/>
          <c:tx>
            <c:strRef>
              <c:f>'Section 4 data'!$E$57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plus>
            <c:minus>
              <c:numRef>
                <c:f>'Section 4 data'!$G$58:$G$86</c:f>
                <c:numCache>
                  <c:formatCode>General</c:formatCode>
                  <c:ptCount val="29"/>
                  <c:pt idx="0">
                    <c:v>0</c:v>
                  </c:pt>
                  <c:pt idx="1">
                    <c:v>0.6524875</c:v>
                  </c:pt>
                  <c:pt idx="2">
                    <c:v>11.495712800000002</c:v>
                  </c:pt>
                  <c:pt idx="3">
                    <c:v>57.440340000000006</c:v>
                  </c:pt>
                  <c:pt idx="4">
                    <c:v>129.61863169999998</c:v>
                  </c:pt>
                  <c:pt idx="5">
                    <c:v>58.402340500000001</c:v>
                  </c:pt>
                  <c:pt idx="6">
                    <c:v>112.25251350000002</c:v>
                  </c:pt>
                  <c:pt idx="7">
                    <c:v>0</c:v>
                  </c:pt>
                  <c:pt idx="8">
                    <c:v>0</c:v>
                  </c:pt>
                  <c:pt idx="10">
                    <c:v>6.1934179000000009</c:v>
                  </c:pt>
                  <c:pt idx="11">
                    <c:v>22.220414399999999</c:v>
                  </c:pt>
                  <c:pt idx="12">
                    <c:v>48.478222399999993</c:v>
                  </c:pt>
                  <c:pt idx="13">
                    <c:v>97.534174399999998</c:v>
                  </c:pt>
                  <c:pt idx="14">
                    <c:v>167.86366379999998</c:v>
                  </c:pt>
                  <c:pt idx="15">
                    <c:v>162.80731370000001</c:v>
                  </c:pt>
                  <c:pt idx="16">
                    <c:v>279.53199760000001</c:v>
                  </c:pt>
                  <c:pt idx="17">
                    <c:v>200.65592800000002</c:v>
                  </c:pt>
                  <c:pt idx="18">
                    <c:v>617.31345099999999</c:v>
                  </c:pt>
                  <c:pt idx="20">
                    <c:v>6.1934179000000009</c:v>
                  </c:pt>
                  <c:pt idx="21">
                    <c:v>22.2495084</c:v>
                  </c:pt>
                  <c:pt idx="22">
                    <c:v>49.38427519999999</c:v>
                  </c:pt>
                  <c:pt idx="23">
                    <c:v>122.25602399999998</c:v>
                  </c:pt>
                  <c:pt idx="24">
                    <c:v>214.30565300000001</c:v>
                  </c:pt>
                  <c:pt idx="25">
                    <c:v>171.15834700000002</c:v>
                  </c:pt>
                  <c:pt idx="26">
                    <c:v>304.73662999999999</c:v>
                  </c:pt>
                  <c:pt idx="27">
                    <c:v>200.65592800000002</c:v>
                  </c:pt>
                  <c:pt idx="28">
                    <c:v>617.31345099999999</c:v>
                  </c:pt>
                </c:numCache>
              </c:numRef>
            </c:minus>
          </c:errBars>
          <c:cat>
            <c:multiLvlStrRef>
              <c:f>'Section 4 data'!$B$58:$C$86</c:f>
              <c:multiLvlStrCache>
                <c:ptCount val="29"/>
                <c:lvl>
                  <c:pt idx="0">
                    <c:v>0–7 cm</c:v>
                  </c:pt>
                  <c:pt idx="1">
                    <c:v>7–10 cm</c:v>
                  </c:pt>
                  <c:pt idx="2">
                    <c:v>10–15 cm</c:v>
                  </c:pt>
                  <c:pt idx="3">
                    <c:v>15–20 cm</c:v>
                  </c:pt>
                  <c:pt idx="4">
                    <c:v>20–30 cm</c:v>
                  </c:pt>
                  <c:pt idx="5">
                    <c:v>30–40 cm</c:v>
                  </c:pt>
                  <c:pt idx="6">
                    <c:v>40–60 cm</c:v>
                  </c:pt>
                  <c:pt idx="7">
                    <c:v>60–80 cm</c:v>
                  </c:pt>
                  <c:pt idx="8">
                    <c:v>80+ cm</c:v>
                  </c:pt>
                  <c:pt idx="10">
                    <c:v>0–7 cm</c:v>
                  </c:pt>
                  <c:pt idx="11">
                    <c:v>7–10 cm</c:v>
                  </c:pt>
                  <c:pt idx="12">
                    <c:v>10–15 cm</c:v>
                  </c:pt>
                  <c:pt idx="13">
                    <c:v>15–20 cm</c:v>
                  </c:pt>
                  <c:pt idx="14">
                    <c:v>20–30 cm</c:v>
                  </c:pt>
                  <c:pt idx="15">
                    <c:v>30–40 cm</c:v>
                  </c:pt>
                  <c:pt idx="16">
                    <c:v>40–60 cm</c:v>
                  </c:pt>
                  <c:pt idx="17">
                    <c:v>60–80 cm</c:v>
                  </c:pt>
                  <c:pt idx="18">
                    <c:v>80+ cm</c:v>
                  </c:pt>
                  <c:pt idx="20">
                    <c:v>0–7 cm</c:v>
                  </c:pt>
                  <c:pt idx="21">
                    <c:v>7–10 cm</c:v>
                  </c:pt>
                  <c:pt idx="22">
                    <c:v>10–15 cm</c:v>
                  </c:pt>
                  <c:pt idx="23">
                    <c:v>15–20 cm</c:v>
                  </c:pt>
                  <c:pt idx="24">
                    <c:v>20–30 cm</c:v>
                  </c:pt>
                  <c:pt idx="25">
                    <c:v>30–40 cm</c:v>
                  </c:pt>
                  <c:pt idx="26">
                    <c:v>40–60 cm</c:v>
                  </c:pt>
                  <c:pt idx="27">
                    <c:v>60–80 cm</c:v>
                  </c:pt>
                  <c:pt idx="28">
                    <c:v>80+ cm</c:v>
                  </c:pt>
                </c:lvl>
                <c:lvl>
                  <c:pt idx="0">
                    <c:v>All conifers</c:v>
                  </c:pt>
                  <c:pt idx="10">
                    <c:v>All broadleaves</c:v>
                  </c:pt>
                  <c:pt idx="20">
                    <c:v>All species</c:v>
                  </c:pt>
                </c:lvl>
              </c:multiLvlStrCache>
            </c:multiLvlStrRef>
          </c:cat>
          <c:val>
            <c:numRef>
              <c:f>'Section 4 data'!$E$58:$E$86</c:f>
              <c:numCache>
                <c:formatCode>#,##0</c:formatCode>
                <c:ptCount val="29"/>
                <c:pt idx="0">
                  <c:v>0</c:v>
                </c:pt>
                <c:pt idx="1">
                  <c:v>0.875</c:v>
                </c:pt>
                <c:pt idx="2">
                  <c:v>13.364000000000001</c:v>
                </c:pt>
                <c:pt idx="3">
                  <c:v>120.42</c:v>
                </c:pt>
                <c:pt idx="4">
                  <c:v>319.96699999999998</c:v>
                </c:pt>
                <c:pt idx="5">
                  <c:v>134.785</c:v>
                </c:pt>
                <c:pt idx="6">
                  <c:v>335.58300000000003</c:v>
                </c:pt>
                <c:pt idx="7">
                  <c:v>0</c:v>
                </c:pt>
                <c:pt idx="8">
                  <c:v>0</c:v>
                </c:pt>
                <c:pt idx="10">
                  <c:v>20.353000000000002</c:v>
                </c:pt>
                <c:pt idx="11">
                  <c:v>125.256</c:v>
                </c:pt>
                <c:pt idx="12">
                  <c:v>299.98899999999998</c:v>
                </c:pt>
                <c:pt idx="13">
                  <c:v>421.49599999999998</c:v>
                </c:pt>
                <c:pt idx="14">
                  <c:v>918.79399999999998</c:v>
                </c:pt>
                <c:pt idx="15">
                  <c:v>676.39099999999996</c:v>
                </c:pt>
                <c:pt idx="16">
                  <c:v>1268.2940000000001</c:v>
                </c:pt>
                <c:pt idx="17">
                  <c:v>575.44000000000005</c:v>
                </c:pt>
                <c:pt idx="18">
                  <c:v>1126.69</c:v>
                </c:pt>
                <c:pt idx="20">
                  <c:v>20.353000000000002</c:v>
                </c:pt>
                <c:pt idx="21">
                  <c:v>126.131</c:v>
                </c:pt>
                <c:pt idx="22">
                  <c:v>313.35199999999998</c:v>
                </c:pt>
                <c:pt idx="23">
                  <c:v>541.91499999999996</c:v>
                </c:pt>
                <c:pt idx="24">
                  <c:v>1238.761</c:v>
                </c:pt>
                <c:pt idx="25">
                  <c:v>811.17700000000002</c:v>
                </c:pt>
                <c:pt idx="26">
                  <c:v>1603.877</c:v>
                </c:pt>
                <c:pt idx="27">
                  <c:v>575.44000000000005</c:v>
                </c:pt>
                <c:pt idx="28">
                  <c:v>1126.69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118144"/>
        <c:axId val="41816832"/>
      </c:barChart>
      <c:catAx>
        <c:axId val="4211814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41816832"/>
        <c:crosses val="autoZero"/>
        <c:auto val="1"/>
        <c:lblAlgn val="ctr"/>
        <c:lblOffset val="100"/>
        <c:noMultiLvlLbl val="0"/>
      </c:catAx>
      <c:valAx>
        <c:axId val="418168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Number of trees (thousands)</a:t>
                </a:r>
              </a:p>
            </c:rich>
          </c:tx>
          <c:layout>
            <c:manualLayout>
              <c:xMode val="edge"/>
              <c:yMode val="edge"/>
              <c:x val="0.39767308839099902"/>
              <c:y val="0.8069105684436807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4211814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Biomass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0.61599999999999999</c:v>
                </c:pt>
                <c:pt idx="1">
                  <c:v>172.88500000000002</c:v>
                </c:pt>
                <c:pt idx="2">
                  <c:v>86.007999999999996</c:v>
                </c:pt>
                <c:pt idx="3">
                  <c:v>45.667000000000002</c:v>
                </c:pt>
                <c:pt idx="4">
                  <c:v>189.91500000000002</c:v>
                </c:pt>
                <c:pt idx="5">
                  <c:v>31.914000000000001</c:v>
                </c:pt>
                <c:pt idx="6">
                  <c:v>0</c:v>
                </c:pt>
                <c:pt idx="7">
                  <c:v>59.608000000000004</c:v>
                </c:pt>
                <c:pt idx="8">
                  <c:v>1589.41</c:v>
                </c:pt>
                <c:pt idx="9">
                  <c:v>951.55899999999997</c:v>
                </c:pt>
                <c:pt idx="10">
                  <c:v>424.52</c:v>
                </c:pt>
                <c:pt idx="11">
                  <c:v>312.15100000000001</c:v>
                </c:pt>
                <c:pt idx="12">
                  <c:v>207.25700000000001</c:v>
                </c:pt>
                <c:pt idx="13">
                  <c:v>23.797999999999998</c:v>
                </c:pt>
                <c:pt idx="14">
                  <c:v>28.795999999999999</c:v>
                </c:pt>
                <c:pt idx="15">
                  <c:v>154.72</c:v>
                </c:pt>
                <c:pt idx="16">
                  <c:v>37.811</c:v>
                </c:pt>
                <c:pt idx="17">
                  <c:v>121.387</c:v>
                </c:pt>
                <c:pt idx="18">
                  <c:v>923.22799999999995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974784"/>
        <c:axId val="41972864"/>
      </c:barChart>
      <c:valAx>
        <c:axId val="4197286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974784"/>
        <c:crosses val="max"/>
        <c:crossBetween val="between"/>
      </c:valAx>
      <c:catAx>
        <c:axId val="41974784"/>
        <c:scaling>
          <c:orientation val="maxMin"/>
        </c:scaling>
        <c:delete val="0"/>
        <c:axPos val="l"/>
        <c:majorTickMark val="out"/>
        <c:minorTickMark val="none"/>
        <c:tickLblPos val="nextTo"/>
        <c:crossAx val="4197286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5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5 data'!$H$8:$H$26</c:f>
              <c:numCache>
                <c:formatCode>#,##0</c:formatCode>
                <c:ptCount val="19"/>
                <c:pt idx="0">
                  <c:v>0.61599999999999999</c:v>
                </c:pt>
                <c:pt idx="1">
                  <c:v>172.88500000000002</c:v>
                </c:pt>
                <c:pt idx="2">
                  <c:v>86.007999999999996</c:v>
                </c:pt>
                <c:pt idx="3">
                  <c:v>45.667000000000002</c:v>
                </c:pt>
                <c:pt idx="4">
                  <c:v>189.91500000000002</c:v>
                </c:pt>
                <c:pt idx="5">
                  <c:v>31.914000000000001</c:v>
                </c:pt>
                <c:pt idx="6">
                  <c:v>0</c:v>
                </c:pt>
                <c:pt idx="7">
                  <c:v>59.608000000000004</c:v>
                </c:pt>
                <c:pt idx="8">
                  <c:v>1589.41</c:v>
                </c:pt>
                <c:pt idx="9">
                  <c:v>951.55899999999997</c:v>
                </c:pt>
                <c:pt idx="10">
                  <c:v>424.52</c:v>
                </c:pt>
                <c:pt idx="11">
                  <c:v>312.15100000000001</c:v>
                </c:pt>
                <c:pt idx="12">
                  <c:v>207.25700000000001</c:v>
                </c:pt>
                <c:pt idx="13">
                  <c:v>23.797999999999998</c:v>
                </c:pt>
                <c:pt idx="14">
                  <c:v>28.795999999999999</c:v>
                </c:pt>
                <c:pt idx="15">
                  <c:v>154.72</c:v>
                </c:pt>
                <c:pt idx="16">
                  <c:v>37.811</c:v>
                </c:pt>
                <c:pt idx="17">
                  <c:v>121.387</c:v>
                </c:pt>
                <c:pt idx="18">
                  <c:v>923.22799999999995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2070400"/>
        <c:axId val="42060032"/>
      </c:barChart>
      <c:valAx>
        <c:axId val="4206003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Biomass (000 odt)</a:t>
                </a:r>
              </a:p>
            </c:rich>
          </c:tx>
          <c:layout>
            <c:manualLayout>
              <c:xMode val="edge"/>
              <c:yMode val="edge"/>
              <c:x val="0.46627307750689417"/>
              <c:y val="0.9450622306978643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42070400"/>
        <c:crosses val="max"/>
        <c:crossBetween val="between"/>
      </c:valAx>
      <c:catAx>
        <c:axId val="42070400"/>
        <c:scaling>
          <c:orientation val="maxMin"/>
        </c:scaling>
        <c:delete val="0"/>
        <c:axPos val="l"/>
        <c:majorTickMark val="out"/>
        <c:minorTickMark val="none"/>
        <c:tickLblPos val="nextTo"/>
        <c:crossAx val="4206003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 baseline="0"/>
              <a:t>Carbon stocks by principal tree species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095139607032057"/>
          <c:y val="0.21186440677966101"/>
          <c:w val="0.63771113409169256"/>
          <c:h val="0.6610169491525423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0.308</c:v>
                </c:pt>
                <c:pt idx="1">
                  <c:v>86.442000000000007</c:v>
                </c:pt>
                <c:pt idx="2">
                  <c:v>43.003</c:v>
                </c:pt>
                <c:pt idx="3">
                  <c:v>22.834</c:v>
                </c:pt>
                <c:pt idx="4">
                  <c:v>94.957000000000008</c:v>
                </c:pt>
                <c:pt idx="5">
                  <c:v>15.956999999999999</c:v>
                </c:pt>
                <c:pt idx="6">
                  <c:v>0</c:v>
                </c:pt>
                <c:pt idx="7">
                  <c:v>29.804000000000002</c:v>
                </c:pt>
                <c:pt idx="8">
                  <c:v>794.70500000000004</c:v>
                </c:pt>
                <c:pt idx="9">
                  <c:v>475.779</c:v>
                </c:pt>
                <c:pt idx="10">
                  <c:v>212.26</c:v>
                </c:pt>
                <c:pt idx="11">
                  <c:v>156.07599999999999</c:v>
                </c:pt>
                <c:pt idx="12">
                  <c:v>103.628</c:v>
                </c:pt>
                <c:pt idx="13">
                  <c:v>11.899000000000001</c:v>
                </c:pt>
                <c:pt idx="14">
                  <c:v>14.398</c:v>
                </c:pt>
                <c:pt idx="15">
                  <c:v>77.36</c:v>
                </c:pt>
                <c:pt idx="16">
                  <c:v>18.905000000000001</c:v>
                </c:pt>
                <c:pt idx="17">
                  <c:v>60.694000000000003</c:v>
                </c:pt>
                <c:pt idx="18">
                  <c:v>461.61399999999998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793792"/>
        <c:axId val="41791872"/>
      </c:barChart>
      <c:valAx>
        <c:axId val="41791872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41793792"/>
        <c:crosses val="max"/>
        <c:crossBetween val="between"/>
      </c:valAx>
      <c:catAx>
        <c:axId val="41793792"/>
        <c:scaling>
          <c:orientation val="maxMin"/>
        </c:scaling>
        <c:delete val="0"/>
        <c:axPos val="l"/>
        <c:majorTickMark val="out"/>
        <c:minorTickMark val="none"/>
        <c:tickLblPos val="nextTo"/>
        <c:crossAx val="41791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4095139607032057"/>
          <c:y val="0.10098543890936235"/>
          <c:w val="0.63771113409169256"/>
          <c:h val="0.7718960242305328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6AD1C"/>
            </a:solidFill>
            <a:ln w="12700">
              <a:solidFill>
                <a:schemeClr val="bg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84A8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05400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  <c:spPr>
              <a:solidFill>
                <a:srgbClr val="8DA6C1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4"/>
            <c:invertIfNegative val="0"/>
            <c:bubble3D val="0"/>
            <c:spPr>
              <a:solidFill>
                <a:srgbClr val="2EE12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5"/>
            <c:invertIfNegative val="0"/>
            <c:bubble3D val="0"/>
            <c:spPr>
              <a:solidFill>
                <a:srgbClr val="0080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6"/>
            <c:invertIfNegative val="0"/>
            <c:bubble3D val="0"/>
            <c:spPr>
              <a:solidFill>
                <a:srgbClr val="0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7"/>
            <c:invertIfNegative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8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9"/>
            <c:invertIfNegative val="0"/>
            <c:bubble3D val="0"/>
            <c:spPr>
              <a:solidFill>
                <a:srgbClr val="B51B1B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0"/>
            <c:invertIfNegative val="0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1"/>
            <c:invertIfNegative val="0"/>
            <c:bubble3D val="0"/>
            <c:spPr>
              <a:solidFill>
                <a:srgbClr val="FF99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2"/>
            <c:invertIfNegative val="0"/>
            <c:bubble3D val="0"/>
            <c:spPr>
              <a:solidFill>
                <a:srgbClr val="DBFF01"/>
              </a:solidFill>
              <a:ln w="12700">
                <a:solidFill>
                  <a:srgbClr val="FFFFFF"/>
                </a:solidFill>
                <a:prstDash val="solid"/>
              </a:ln>
            </c:spPr>
          </c:dPt>
          <c:dPt>
            <c:idx val="13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4"/>
            <c:invertIfNegative val="0"/>
            <c:bubble3D val="0"/>
            <c:spPr>
              <a:solidFill>
                <a:srgbClr val="80998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5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808000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7"/>
            <c:invertIfNegative val="0"/>
            <c:bubble3D val="0"/>
            <c:spPr>
              <a:solidFill>
                <a:srgbClr val="CCFF99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dPt>
            <c:idx val="18"/>
            <c:invertIfNegative val="0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  <a:prstDash val="solid"/>
              </a:ln>
            </c:spPr>
          </c:dPt>
          <c:cat>
            <c:strRef>
              <c:f>'Section 6 data'!$C$8:$C$26</c:f>
              <c:strCache>
                <c:ptCount val="19"/>
                <c:pt idx="0">
                  <c:v>Sitka spruce</c:v>
                </c:pt>
                <c:pt idx="1">
                  <c:v>Scots pine</c:v>
                </c:pt>
                <c:pt idx="2">
                  <c:v>Corsican pine</c:v>
                </c:pt>
                <c:pt idx="3">
                  <c:v>Norway spruce</c:v>
                </c:pt>
                <c:pt idx="4">
                  <c:v>Larches</c:v>
                </c:pt>
                <c:pt idx="5">
                  <c:v>Douglas fir</c:v>
                </c:pt>
                <c:pt idx="6">
                  <c:v>Lodgepole pine</c:v>
                </c:pt>
                <c:pt idx="7">
                  <c:v>Other conifers</c:v>
                </c:pt>
                <c:pt idx="8">
                  <c:v>Oak</c:v>
                </c:pt>
                <c:pt idx="9">
                  <c:v>Beech</c:v>
                </c:pt>
                <c:pt idx="10">
                  <c:v>Sycamore</c:v>
                </c:pt>
                <c:pt idx="11">
                  <c:v>Ash</c:v>
                </c:pt>
                <c:pt idx="12">
                  <c:v>Birch</c:v>
                </c:pt>
                <c:pt idx="13">
                  <c:v>Sweet chestnut</c:v>
                </c:pt>
                <c:pt idx="14">
                  <c:v>Hazel</c:v>
                </c:pt>
                <c:pt idx="15">
                  <c:v>Hawthorn</c:v>
                </c:pt>
                <c:pt idx="16">
                  <c:v>Alder</c:v>
                </c:pt>
                <c:pt idx="17">
                  <c:v>Willow</c:v>
                </c:pt>
                <c:pt idx="18">
                  <c:v>Other broadleaves</c:v>
                </c:pt>
              </c:strCache>
            </c:strRef>
          </c:cat>
          <c:val>
            <c:numRef>
              <c:f>'Section 6 data'!$H$8:$H$26</c:f>
              <c:numCache>
                <c:formatCode>#,##0</c:formatCode>
                <c:ptCount val="19"/>
                <c:pt idx="0">
                  <c:v>0.308</c:v>
                </c:pt>
                <c:pt idx="1">
                  <c:v>86.442000000000007</c:v>
                </c:pt>
                <c:pt idx="2">
                  <c:v>43.003</c:v>
                </c:pt>
                <c:pt idx="3">
                  <c:v>22.834</c:v>
                </c:pt>
                <c:pt idx="4">
                  <c:v>94.957000000000008</c:v>
                </c:pt>
                <c:pt idx="5">
                  <c:v>15.956999999999999</c:v>
                </c:pt>
                <c:pt idx="6">
                  <c:v>0</c:v>
                </c:pt>
                <c:pt idx="7">
                  <c:v>29.804000000000002</c:v>
                </c:pt>
                <c:pt idx="8">
                  <c:v>794.70500000000004</c:v>
                </c:pt>
                <c:pt idx="9">
                  <c:v>475.779</c:v>
                </c:pt>
                <c:pt idx="10">
                  <c:v>212.26</c:v>
                </c:pt>
                <c:pt idx="11">
                  <c:v>156.07599999999999</c:v>
                </c:pt>
                <c:pt idx="12">
                  <c:v>103.628</c:v>
                </c:pt>
                <c:pt idx="13">
                  <c:v>11.899000000000001</c:v>
                </c:pt>
                <c:pt idx="14">
                  <c:v>14.398</c:v>
                </c:pt>
                <c:pt idx="15">
                  <c:v>77.36</c:v>
                </c:pt>
                <c:pt idx="16">
                  <c:v>18.905000000000001</c:v>
                </c:pt>
                <c:pt idx="17">
                  <c:v>60.694000000000003</c:v>
                </c:pt>
                <c:pt idx="18">
                  <c:v>461.61399999999998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7286528"/>
        <c:axId val="177284608"/>
      </c:barChart>
      <c:valAx>
        <c:axId val="1772846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Carbon (000 t)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177286528"/>
        <c:crosses val="max"/>
        <c:crossBetween val="between"/>
      </c:valAx>
      <c:catAx>
        <c:axId val="177286528"/>
        <c:scaling>
          <c:orientation val="maxMin"/>
        </c:scaling>
        <c:delete val="0"/>
        <c:axPos val="l"/>
        <c:majorTickMark val="out"/>
        <c:minorTickMark val="none"/>
        <c:tickLblPos val="nextTo"/>
        <c:crossAx val="177284608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/>
              <a:t>Evidence of management - PS sections with broadleaves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0.66643353893696022</c:v>
                </c:pt>
                <c:pt idx="2">
                  <c:v>0</c:v>
                </c:pt>
                <c:pt idx="3">
                  <c:v>2.7982106484715112</c:v>
                </c:pt>
                <c:pt idx="4">
                  <c:v>0.94970889904146127</c:v>
                </c:pt>
                <c:pt idx="5">
                  <c:v>0</c:v>
                </c:pt>
                <c:pt idx="6">
                  <c:v>0.30141929453929367</c:v>
                </c:pt>
                <c:pt idx="7">
                  <c:v>0</c:v>
                </c:pt>
                <c:pt idx="8">
                  <c:v>0</c:v>
                </c:pt>
                <c:pt idx="9">
                  <c:v>3.1283187300457609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1.2455290287653928</c:v>
                </c:pt>
                <c:pt idx="17">
                  <c:v>0</c:v>
                </c:pt>
                <c:pt idx="18">
                  <c:v>0.30141929453929367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4.5495996224904189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0.90425788361788095</c:v>
                </c:pt>
                <c:pt idx="28">
                  <c:v>1.5539846553164118</c:v>
                </c:pt>
                <c:pt idx="29">
                  <c:v>0</c:v>
                </c:pt>
                <c:pt idx="30">
                  <c:v>0.32237486815354899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0.3673342687077355</c:v>
                </c:pt>
                <c:pt idx="5">
                  <c:v>0</c:v>
                </c:pt>
                <c:pt idx="6">
                  <c:v>4.7082914555180553</c:v>
                </c:pt>
                <c:pt idx="7">
                  <c:v>0</c:v>
                </c:pt>
                <c:pt idx="8">
                  <c:v>0</c:v>
                </c:pt>
                <c:pt idx="9">
                  <c:v>12.555931778746244</c:v>
                </c:pt>
                <c:pt idx="10">
                  <c:v>11.434006664350461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17.698045776638686</c:v>
                </c:pt>
                <c:pt idx="19">
                  <c:v>0</c:v>
                </c:pt>
                <c:pt idx="20">
                  <c:v>0</c:v>
                </c:pt>
                <c:pt idx="21">
                  <c:v>4.3037243684523538</c:v>
                </c:pt>
                <c:pt idx="22">
                  <c:v>6.0384641463180886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3.1919983787258985</c:v>
                </c:pt>
                <c:pt idx="28">
                  <c:v>2.072813768556069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0.3860858644403195</c:v>
                </c:pt>
                <c:pt idx="6">
                  <c:v>1.0801839676493905</c:v>
                </c:pt>
                <c:pt idx="7">
                  <c:v>0</c:v>
                </c:pt>
                <c:pt idx="8">
                  <c:v>0</c:v>
                </c:pt>
                <c:pt idx="9">
                  <c:v>2.216860843739219</c:v>
                </c:pt>
                <c:pt idx="10">
                  <c:v>1.0504103725733884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4.8154553587249049</c:v>
                </c:pt>
                <c:pt idx="19">
                  <c:v>0</c:v>
                </c:pt>
                <c:pt idx="20">
                  <c:v>0</c:v>
                </c:pt>
                <c:pt idx="21">
                  <c:v>2.4885065432025106</c:v>
                </c:pt>
                <c:pt idx="22">
                  <c:v>5.7617380246453385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0.30141929453929367</c:v>
                </c:pt>
                <c:pt idx="28">
                  <c:v>1.3816032621886842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683072"/>
        <c:axId val="177684864"/>
      </c:barChart>
      <c:catAx>
        <c:axId val="177683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84864"/>
        <c:crosses val="autoZero"/>
        <c:auto val="1"/>
        <c:lblAlgn val="ctr"/>
        <c:lblOffset val="100"/>
        <c:noMultiLvlLbl val="0"/>
      </c:catAx>
      <c:valAx>
        <c:axId val="17768486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76830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3.0402198836402741E-2"/>
          <c:w val="0.74112301684418858"/>
          <c:h val="0.582598995122071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0.66643353893696022</c:v>
                </c:pt>
                <c:pt idx="2">
                  <c:v>0</c:v>
                </c:pt>
                <c:pt idx="3">
                  <c:v>2.7982106484715112</c:v>
                </c:pt>
                <c:pt idx="4">
                  <c:v>0.94970889904146127</c:v>
                </c:pt>
                <c:pt idx="5">
                  <c:v>0</c:v>
                </c:pt>
                <c:pt idx="6">
                  <c:v>0.30141929453929367</c:v>
                </c:pt>
                <c:pt idx="7">
                  <c:v>0</c:v>
                </c:pt>
                <c:pt idx="8">
                  <c:v>0</c:v>
                </c:pt>
                <c:pt idx="9">
                  <c:v>3.1283187300457609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1.2455290287653928</c:v>
                </c:pt>
                <c:pt idx="17">
                  <c:v>0</c:v>
                </c:pt>
                <c:pt idx="18">
                  <c:v>0.30141929453929367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4.5495996224904189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0.90425788361788095</c:v>
                </c:pt>
                <c:pt idx="28">
                  <c:v>1.5539846553164118</c:v>
                </c:pt>
                <c:pt idx="29">
                  <c:v>0</c:v>
                </c:pt>
                <c:pt idx="30">
                  <c:v>0.32237486815354899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0.3673342687077355</c:v>
                </c:pt>
                <c:pt idx="5">
                  <c:v>0</c:v>
                </c:pt>
                <c:pt idx="6">
                  <c:v>4.7082914555180553</c:v>
                </c:pt>
                <c:pt idx="7">
                  <c:v>0</c:v>
                </c:pt>
                <c:pt idx="8">
                  <c:v>0</c:v>
                </c:pt>
                <c:pt idx="9">
                  <c:v>12.555931778746244</c:v>
                </c:pt>
                <c:pt idx="10">
                  <c:v>11.434006664350461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17.698045776638686</c:v>
                </c:pt>
                <c:pt idx="19">
                  <c:v>0</c:v>
                </c:pt>
                <c:pt idx="20">
                  <c:v>0</c:v>
                </c:pt>
                <c:pt idx="21">
                  <c:v>4.3037243684523538</c:v>
                </c:pt>
                <c:pt idx="22">
                  <c:v>6.0384641463180886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3.1919983787258985</c:v>
                </c:pt>
                <c:pt idx="28">
                  <c:v>2.072813768556069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data'!$C$37:$C$68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0.3860858644403195</c:v>
                </c:pt>
                <c:pt idx="6">
                  <c:v>1.0801839676493905</c:v>
                </c:pt>
                <c:pt idx="7">
                  <c:v>0</c:v>
                </c:pt>
                <c:pt idx="8">
                  <c:v>0</c:v>
                </c:pt>
                <c:pt idx="9">
                  <c:v>2.216860843739219</c:v>
                </c:pt>
                <c:pt idx="10">
                  <c:v>1.0504103725733884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4.8154553587249049</c:v>
                </c:pt>
                <c:pt idx="19">
                  <c:v>0</c:v>
                </c:pt>
                <c:pt idx="20">
                  <c:v>0</c:v>
                </c:pt>
                <c:pt idx="21">
                  <c:v>2.4885065432025106</c:v>
                </c:pt>
                <c:pt idx="22">
                  <c:v>5.7617380246453385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0.30141929453929367</c:v>
                </c:pt>
                <c:pt idx="28">
                  <c:v>1.3816032621886842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489792"/>
        <c:axId val="177491328"/>
      </c:barChart>
      <c:catAx>
        <c:axId val="17748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491328"/>
        <c:crosses val="autoZero"/>
        <c:auto val="1"/>
        <c:lblAlgn val="ctr"/>
        <c:lblOffset val="100"/>
        <c:noMultiLvlLbl val="0"/>
      </c:catAx>
      <c:valAx>
        <c:axId val="17749132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74897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0.66643353893696022</c:v>
                </c:pt>
                <c:pt idx="2">
                  <c:v>0</c:v>
                </c:pt>
                <c:pt idx="3">
                  <c:v>2.7982106484715112</c:v>
                </c:pt>
                <c:pt idx="4">
                  <c:v>0.94970889904146127</c:v>
                </c:pt>
                <c:pt idx="5">
                  <c:v>0</c:v>
                </c:pt>
                <c:pt idx="6">
                  <c:v>0.30141929453929367</c:v>
                </c:pt>
                <c:pt idx="7">
                  <c:v>0</c:v>
                </c:pt>
                <c:pt idx="8">
                  <c:v>0</c:v>
                </c:pt>
                <c:pt idx="9">
                  <c:v>3.1283187300457609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1.2455290287653928</c:v>
                </c:pt>
                <c:pt idx="17">
                  <c:v>0</c:v>
                </c:pt>
                <c:pt idx="18">
                  <c:v>0.30141929453929367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4.5495996224904189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0.90425788361788095</c:v>
                </c:pt>
                <c:pt idx="28">
                  <c:v>1.5539846553164118</c:v>
                </c:pt>
                <c:pt idx="29">
                  <c:v>0</c:v>
                </c:pt>
                <c:pt idx="30">
                  <c:v>0.32237486815354899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0.3673342687077355</c:v>
                </c:pt>
                <c:pt idx="5">
                  <c:v>0</c:v>
                </c:pt>
                <c:pt idx="6">
                  <c:v>4.7082914555180553</c:v>
                </c:pt>
                <c:pt idx="7">
                  <c:v>0</c:v>
                </c:pt>
                <c:pt idx="8">
                  <c:v>0</c:v>
                </c:pt>
                <c:pt idx="9">
                  <c:v>12.555931778746244</c:v>
                </c:pt>
                <c:pt idx="10">
                  <c:v>11.434006664350461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17.698045776638686</c:v>
                </c:pt>
                <c:pt idx="19">
                  <c:v>0</c:v>
                </c:pt>
                <c:pt idx="20">
                  <c:v>0</c:v>
                </c:pt>
                <c:pt idx="21">
                  <c:v>4.3037243684523538</c:v>
                </c:pt>
                <c:pt idx="22">
                  <c:v>6.0384641463180886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3.1919983787258985</c:v>
                </c:pt>
                <c:pt idx="28">
                  <c:v>2.072813768556069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0.3860858644403195</c:v>
                </c:pt>
                <c:pt idx="6">
                  <c:v>1.0801839676493905</c:v>
                </c:pt>
                <c:pt idx="7">
                  <c:v>0</c:v>
                </c:pt>
                <c:pt idx="8">
                  <c:v>0</c:v>
                </c:pt>
                <c:pt idx="9">
                  <c:v>2.216860843739219</c:v>
                </c:pt>
                <c:pt idx="10">
                  <c:v>1.0504103725733884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4.8154553587249049</c:v>
                </c:pt>
                <c:pt idx="19">
                  <c:v>0</c:v>
                </c:pt>
                <c:pt idx="20">
                  <c:v>0</c:v>
                </c:pt>
                <c:pt idx="21">
                  <c:v>2.4885065432025106</c:v>
                </c:pt>
                <c:pt idx="22">
                  <c:v>5.7617380246453385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0.30141929453929367</c:v>
                </c:pt>
                <c:pt idx="28">
                  <c:v>1.3816032621886842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405888"/>
        <c:axId val="42407424"/>
      </c:barChart>
      <c:catAx>
        <c:axId val="4240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407424"/>
        <c:crosses val="autoZero"/>
        <c:auto val="1"/>
        <c:lblAlgn val="ctr"/>
        <c:lblOffset val="100"/>
        <c:noMultiLvlLbl val="0"/>
      </c:catAx>
      <c:valAx>
        <c:axId val="4240742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424058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Woodland by interpreted</a:t>
            </a:r>
            <a:r>
              <a:rPr lang="en-GB" baseline="0"/>
              <a:t> forest type</a:t>
            </a:r>
            <a:endParaRPr lang="en-GB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Hertfordshire and North London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29136.719896134593</c:v>
                </c:pt>
                <c:pt idx="1">
                  <c:v>3394.2409662755754</c:v>
                </c:pt>
                <c:pt idx="2">
                  <c:v>74.310998659825088</c:v>
                </c:pt>
                <c:pt idx="3">
                  <c:v>78.669678151096008</c:v>
                </c:pt>
                <c:pt idx="4">
                  <c:v>250.98406950820964</c:v>
                </c:pt>
                <c:pt idx="5">
                  <c:v>537.3570189177259</c:v>
                </c:pt>
                <c:pt idx="6">
                  <c:v>927.4866929401087</c:v>
                </c:pt>
                <c:pt idx="7">
                  <c:v>93.062372275324989</c:v>
                </c:pt>
                <c:pt idx="8">
                  <c:v>2.2866578299500002</c:v>
                </c:pt>
                <c:pt idx="9">
                  <c:v>50.428683417453968</c:v>
                </c:pt>
                <c:pt idx="10">
                  <c:v>434.62373453722313</c:v>
                </c:pt>
                <c:pt idx="11">
                  <c:v>191.35598670220497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0327010555649067"/>
          <c:h val="0.80764795105184883"/>
        </c:manualLayout>
      </c:layout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135084971321655E-2"/>
          <c:w val="0.74663879533660471"/>
          <c:h val="0.59843885608764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data'!$E$37:$E$68</c:f>
              <c:numCache>
                <c:formatCode>#,##0.00</c:formatCode>
                <c:ptCount val="32"/>
                <c:pt idx="0">
                  <c:v>0</c:v>
                </c:pt>
                <c:pt idx="1">
                  <c:v>0.66643353893696022</c:v>
                </c:pt>
                <c:pt idx="2">
                  <c:v>0</c:v>
                </c:pt>
                <c:pt idx="3">
                  <c:v>2.7982106484715112</c:v>
                </c:pt>
                <c:pt idx="4">
                  <c:v>0.94970889904146127</c:v>
                </c:pt>
                <c:pt idx="5">
                  <c:v>0</c:v>
                </c:pt>
                <c:pt idx="6">
                  <c:v>0.30141929453929367</c:v>
                </c:pt>
                <c:pt idx="7">
                  <c:v>0</c:v>
                </c:pt>
                <c:pt idx="8">
                  <c:v>0</c:v>
                </c:pt>
                <c:pt idx="9">
                  <c:v>3.1283187300457609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1.2455290287653928</c:v>
                </c:pt>
                <c:pt idx="17">
                  <c:v>0</c:v>
                </c:pt>
                <c:pt idx="18">
                  <c:v>0.30141929453929367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4.5495996224904189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0.90425788361788095</c:v>
                </c:pt>
                <c:pt idx="28">
                  <c:v>1.5539846553164118</c:v>
                </c:pt>
                <c:pt idx="29">
                  <c:v>0</c:v>
                </c:pt>
                <c:pt idx="30">
                  <c:v>0.32237486815354899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data'!$E$173:$E$204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0.3673342687077355</c:v>
                </c:pt>
                <c:pt idx="5">
                  <c:v>0</c:v>
                </c:pt>
                <c:pt idx="6">
                  <c:v>4.7082914555180553</c:v>
                </c:pt>
                <c:pt idx="7">
                  <c:v>0</c:v>
                </c:pt>
                <c:pt idx="8">
                  <c:v>0</c:v>
                </c:pt>
                <c:pt idx="9">
                  <c:v>12.555931778746244</c:v>
                </c:pt>
                <c:pt idx="10">
                  <c:v>11.434006664350461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17.698045776638686</c:v>
                </c:pt>
                <c:pt idx="19">
                  <c:v>0</c:v>
                </c:pt>
                <c:pt idx="20">
                  <c:v>0</c:v>
                </c:pt>
                <c:pt idx="21">
                  <c:v>4.3037243684523538</c:v>
                </c:pt>
                <c:pt idx="22">
                  <c:v>6.0384641463180886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3.1919983787258985</c:v>
                </c:pt>
                <c:pt idx="28">
                  <c:v>2.072813768556069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data'!$C$310:$C$341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data'!$E$310:$E$341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0.3860858644403195</c:v>
                </c:pt>
                <c:pt idx="6">
                  <c:v>1.0801839676493905</c:v>
                </c:pt>
                <c:pt idx="7">
                  <c:v>0</c:v>
                </c:pt>
                <c:pt idx="8">
                  <c:v>0</c:v>
                </c:pt>
                <c:pt idx="9">
                  <c:v>2.216860843739219</c:v>
                </c:pt>
                <c:pt idx="10">
                  <c:v>1.0504103725733884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0.30141929453929367</c:v>
                </c:pt>
                <c:pt idx="17">
                  <c:v>0</c:v>
                </c:pt>
                <c:pt idx="18">
                  <c:v>4.8154553587249049</c:v>
                </c:pt>
                <c:pt idx="19">
                  <c:v>0</c:v>
                </c:pt>
                <c:pt idx="20">
                  <c:v>0</c:v>
                </c:pt>
                <c:pt idx="21">
                  <c:v>2.4885065432025106</c:v>
                </c:pt>
                <c:pt idx="22">
                  <c:v>5.7617380246453385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0.30141929453929367</c:v>
                </c:pt>
                <c:pt idx="28">
                  <c:v>1.3816032621886842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461440"/>
        <c:axId val="177610752"/>
      </c:barChart>
      <c:catAx>
        <c:axId val="4246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7610752"/>
        <c:crosses val="autoZero"/>
        <c:auto val="1"/>
        <c:lblAlgn val="ctr"/>
        <c:lblOffset val="100"/>
        <c:noMultiLvlLbl val="0"/>
      </c:catAx>
      <c:valAx>
        <c:axId val="17761075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461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broadleaves and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11.112305068332576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1.899525365596898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1.9008132437947727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5.0268868317873405</c:v>
                </c:pt>
                <c:pt idx="10">
                  <c:v>4.8226745583081154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3.799050731193796</c:v>
                </c:pt>
                <c:pt idx="19">
                  <c:v>0</c:v>
                </c:pt>
                <c:pt idx="20">
                  <c:v>0</c:v>
                </c:pt>
                <c:pt idx="21">
                  <c:v>1.899525365596898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3.9766563528771068</c:v>
                </c:pt>
                <c:pt idx="28">
                  <c:v>11.774990583103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1.899525365596898</c:v>
                </c:pt>
                <c:pt idx="7">
                  <c:v>0</c:v>
                </c:pt>
                <c:pt idx="8">
                  <c:v>0</c:v>
                </c:pt>
                <c:pt idx="9">
                  <c:v>1.899525365596898</c:v>
                </c:pt>
                <c:pt idx="10">
                  <c:v>1.899525365596898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4.0638882562414125</c:v>
                </c:pt>
                <c:pt idx="22">
                  <c:v>5.9634136218383107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3.799050731193796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295168"/>
        <c:axId val="178296704"/>
      </c:barChart>
      <c:catAx>
        <c:axId val="178295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96704"/>
        <c:crosses val="autoZero"/>
        <c:auto val="1"/>
        <c:lblAlgn val="ctr"/>
        <c:lblOffset val="100"/>
        <c:noMultiLvlLbl val="0"/>
      </c:catAx>
      <c:valAx>
        <c:axId val="178296704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295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37979783151729"/>
          <c:y val="3.7190710678792378E-2"/>
          <c:w val="0.71078623513589989"/>
          <c:h val="0.592553875572101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data'!$E$103:$E$134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11.112305068332576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1.899525365596898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1.9008132437947727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data'!$E$239:$E$270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5.0268868317873405</c:v>
                </c:pt>
                <c:pt idx="10">
                  <c:v>4.8226745583081154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3.799050731193796</c:v>
                </c:pt>
                <c:pt idx="19">
                  <c:v>0</c:v>
                </c:pt>
                <c:pt idx="20">
                  <c:v>0</c:v>
                </c:pt>
                <c:pt idx="21">
                  <c:v>1.899525365596898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3.9766563528771068</c:v>
                </c:pt>
                <c:pt idx="28">
                  <c:v>11.774990583103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data'!$C$376:$C$407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data'!$E$376:$E$407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1.899525365596898</c:v>
                </c:pt>
                <c:pt idx="7">
                  <c:v>0</c:v>
                </c:pt>
                <c:pt idx="8">
                  <c:v>0</c:v>
                </c:pt>
                <c:pt idx="9">
                  <c:v>1.899525365596898</c:v>
                </c:pt>
                <c:pt idx="10">
                  <c:v>1.899525365596898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4.0638882562414125</c:v>
                </c:pt>
                <c:pt idx="22">
                  <c:v>5.9634136218383107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3.799050731193796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363008"/>
        <c:axId val="178368896"/>
      </c:barChart>
      <c:catAx>
        <c:axId val="1783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8368896"/>
        <c:crosses val="autoZero"/>
        <c:auto val="1"/>
        <c:lblAlgn val="ctr"/>
        <c:lblOffset val="100"/>
        <c:noMultiLvlLbl val="0"/>
      </c:catAx>
      <c:valAx>
        <c:axId val="17836889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836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n-GB" sz="1000" b="1" i="0" u="none" strike="noStrike" baseline="0">
                <a:effectLst/>
              </a:rPr>
              <a:t>Evidence of management - PS sections with neither broadleaves nor conifers</a:t>
            </a:r>
            <a:endParaRPr lang="en-GB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583247156153051E-2"/>
          <c:y val="0.11186440677966102"/>
          <c:w val="0.75077559462254395"/>
          <c:h val="0.628759286445126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8.677815184803805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0.40690276695464211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1.0015219700436369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8.2512213345257841</c:v>
                </c:pt>
                <c:pt idx="10">
                  <c:v>0.53557410660854554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8471680"/>
        <c:axId val="178473216"/>
      </c:barChart>
      <c:catAx>
        <c:axId val="17847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473216"/>
        <c:crosses val="autoZero"/>
        <c:auto val="1"/>
        <c:lblAlgn val="ctr"/>
        <c:lblOffset val="100"/>
        <c:noMultiLvlLbl val="0"/>
      </c:catAx>
      <c:valAx>
        <c:axId val="178473216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784716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83247156153051E-2"/>
          <c:y val="2.135084971321655E-2"/>
          <c:w val="0.74801773995970877"/>
          <c:h val="0.6097530424916296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'Management data'!$B$34</c:f>
              <c:strCache>
                <c:ptCount val="1"/>
                <c:pt idx="0">
                  <c:v>TYPE OF MANAGEMENT &lt; 3 YRS ONLY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data'!$E$136:$E$167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8.677815184803805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0.40690276695464211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1.0015219700436369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1"/>
          <c:order val="1"/>
          <c:tx>
            <c:strRef>
              <c:f>'Management data'!$B$170</c:f>
              <c:strCache>
                <c:ptCount val="1"/>
                <c:pt idx="0">
                  <c:v>TYPE OF MANAGEMENT &gt; 3 YRS ONLY</c:v>
                </c:pt>
              </c:strCache>
            </c:strRef>
          </c:tx>
          <c:spPr>
            <a:solidFill>
              <a:srgbClr val="0084A8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data'!$E$272:$E$303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8.2512213345257841</c:v>
                </c:pt>
                <c:pt idx="10">
                  <c:v>0.53557410660854554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ser>
          <c:idx val="2"/>
          <c:order val="2"/>
          <c:tx>
            <c:strRef>
              <c:f>'Management data'!$B$307</c:f>
              <c:strCache>
                <c:ptCount val="1"/>
                <c:pt idx="0">
                  <c:v>TYPE OF MANAGEMENT BOTH &lt;3 AND &gt; 3 YEARS IN SECTION</c:v>
                </c:pt>
              </c:strCache>
            </c:strRef>
          </c:tx>
          <c:spPr>
            <a:solidFill>
              <a:srgbClr val="76AD1C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'Management data'!$C$409:$C$440</c:f>
              <c:strCache>
                <c:ptCount val="32"/>
                <c:pt idx="0">
                  <c:v>Agroforestry</c:v>
                </c:pt>
                <c:pt idx="1">
                  <c:v>B / M / B *</c:v>
                </c:pt>
                <c:pt idx="2">
                  <c:v>Brashing</c:v>
                </c:pt>
                <c:pt idx="3">
                  <c:v>Cleaning</c:v>
                </c:pt>
                <c:pt idx="4">
                  <c:v>Clearfell</c:v>
                </c:pt>
                <c:pt idx="5">
                  <c:v>Conservation</c:v>
                </c:pt>
                <c:pt idx="6">
                  <c:v>Coppicing</c:v>
                </c:pt>
                <c:pt idx="7">
                  <c:v>De-stumped</c:v>
                </c:pt>
                <c:pt idx="8">
                  <c:v>Draining</c:v>
                </c:pt>
                <c:pt idx="9">
                  <c:v>Fencing - Complete</c:v>
                </c:pt>
                <c:pt idx="10">
                  <c:v>Fencing - Partial</c:v>
                </c:pt>
                <c:pt idx="11">
                  <c:v>Game Birds</c:v>
                </c:pt>
                <c:pt idx="12">
                  <c:v>Grazing</c:v>
                </c:pt>
                <c:pt idx="13">
                  <c:v>Mounded</c:v>
                </c:pt>
                <c:pt idx="14">
                  <c:v>Orchard</c:v>
                </c:pt>
                <c:pt idx="15">
                  <c:v>Ornamental</c:v>
                </c:pt>
                <c:pt idx="16">
                  <c:v>Other</c:v>
                </c:pt>
                <c:pt idx="17">
                  <c:v>Personal Recreation</c:v>
                </c:pt>
                <c:pt idx="18">
                  <c:v>Planting</c:v>
                </c:pt>
                <c:pt idx="19">
                  <c:v>Ploughed DM</c:v>
                </c:pt>
                <c:pt idx="20">
                  <c:v>Ploughed SM</c:v>
                </c:pt>
                <c:pt idx="21">
                  <c:v>Pollarding</c:v>
                </c:pt>
                <c:pt idx="22">
                  <c:v>Pruning</c:v>
                </c:pt>
                <c:pt idx="23">
                  <c:v>Public Recreation</c:v>
                </c:pt>
                <c:pt idx="24">
                  <c:v>Ripped</c:v>
                </c:pt>
                <c:pt idx="25">
                  <c:v>Scarified</c:v>
                </c:pt>
                <c:pt idx="26">
                  <c:v>Shelter / Screening</c:v>
                </c:pt>
                <c:pt idx="27">
                  <c:v>Thinning More than Once</c:v>
                </c:pt>
                <c:pt idx="28">
                  <c:v>Thinning Once</c:v>
                </c:pt>
                <c:pt idx="29">
                  <c:v>Timber Production</c:v>
                </c:pt>
                <c:pt idx="30">
                  <c:v>Weeding</c:v>
                </c:pt>
                <c:pt idx="31">
                  <c:v>Windrowed</c:v>
                </c:pt>
              </c:strCache>
            </c:strRef>
          </c:cat>
          <c:val>
            <c:numRef>
              <c:f>'Management data'!$E$409:$E$440</c:f>
              <c:numCache>
                <c:formatCode>#,##0.00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2229120"/>
        <c:axId val="42235008"/>
      </c:barChart>
      <c:catAx>
        <c:axId val="4222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42235008"/>
        <c:crosses val="autoZero"/>
        <c:auto val="1"/>
        <c:lblAlgn val="ctr"/>
        <c:lblOffset val="100"/>
        <c:noMultiLvlLbl val="0"/>
      </c:catAx>
      <c:valAx>
        <c:axId val="42235008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22291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Evidence of thinning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1.5539846553164118</c:v>
                </c:pt>
                <c:pt idx="1">
                  <c:v>0.90425788361788095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2.072813768556069</c:v>
                </c:pt>
                <c:pt idx="1">
                  <c:v>3.1919983787258985</c:v>
                </c:pt>
                <c:pt idx="3">
                  <c:v>15.657314026161265</c:v>
                </c:pt>
                <c:pt idx="4">
                  <c:v>0</c:v>
                </c:pt>
                <c:pt idx="6">
                  <c:v>29.605307272014887</c:v>
                </c:pt>
                <c:pt idx="7">
                  <c:v>9.9983207979018189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1.3816032621886842</c:v>
                </c:pt>
                <c:pt idx="1">
                  <c:v>0.30141929453929367</c:v>
                </c:pt>
                <c:pt idx="3">
                  <c:v>0</c:v>
                </c:pt>
                <c:pt idx="4">
                  <c:v>13.997466458570997</c:v>
                </c:pt>
                <c:pt idx="6">
                  <c:v>9.5517753025094994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914240"/>
        <c:axId val="177915776"/>
      </c:barChart>
      <c:catAx>
        <c:axId val="17791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15776"/>
        <c:crosses val="autoZero"/>
        <c:auto val="1"/>
        <c:lblAlgn val="ctr"/>
        <c:lblOffset val="100"/>
        <c:noMultiLvlLbl val="0"/>
      </c:catAx>
      <c:valAx>
        <c:axId val="177915776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1424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0.10847457627118644"/>
          <c:w val="0.75284384694932782"/>
          <c:h val="0.7508474576271186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'Thinning data'!$B$34</c:f>
              <c:strCache>
                <c:ptCount val="1"/>
                <c:pt idx="0">
                  <c:v>Thinning &lt;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data'!$E$37:$E$47</c:f>
              <c:numCache>
                <c:formatCode>#,##0.00</c:formatCode>
                <c:ptCount val="11"/>
                <c:pt idx="0">
                  <c:v>1.5539846553164118</c:v>
                </c:pt>
                <c:pt idx="1">
                  <c:v>0.90425788361788095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1"/>
          <c:order val="1"/>
          <c:tx>
            <c:strRef>
              <c:f>'Thinning data'!$B$50</c:f>
              <c:strCache>
                <c:ptCount val="1"/>
                <c:pt idx="0">
                  <c:v>Thinning &gt; 3 years ONLY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data'!$E$53:$E$63</c:f>
              <c:numCache>
                <c:formatCode>#,##0.00</c:formatCode>
                <c:ptCount val="11"/>
                <c:pt idx="0">
                  <c:v>2.072813768556069</c:v>
                </c:pt>
                <c:pt idx="1">
                  <c:v>3.1919983787258985</c:v>
                </c:pt>
                <c:pt idx="3">
                  <c:v>15.657314026161265</c:v>
                </c:pt>
                <c:pt idx="4">
                  <c:v>0</c:v>
                </c:pt>
                <c:pt idx="6">
                  <c:v>29.605307272014887</c:v>
                </c:pt>
                <c:pt idx="7">
                  <c:v>9.9983207979018189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ser>
          <c:idx val="2"/>
          <c:order val="2"/>
          <c:tx>
            <c:strRef>
              <c:f>'Thinning data'!$B$66</c:f>
              <c:strCache>
                <c:ptCount val="1"/>
                <c:pt idx="0">
                  <c:v>Thinning &lt; 3 years AND &gt; 3 years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'Thinning data'!$C$53:$C$63</c:f>
              <c:strCache>
                <c:ptCount val="11"/>
                <c:pt idx="0">
                  <c:v>First thinning</c:v>
                </c:pt>
                <c:pt idx="1">
                  <c:v>Subsequent thinning</c:v>
                </c:pt>
                <c:pt idx="3">
                  <c:v>First thinning</c:v>
                </c:pt>
                <c:pt idx="4">
                  <c:v>Subsequent thinning</c:v>
                </c:pt>
                <c:pt idx="6">
                  <c:v>First thinning</c:v>
                </c:pt>
                <c:pt idx="7">
                  <c:v>Subsequent thinning</c:v>
                </c:pt>
                <c:pt idx="9">
                  <c:v>First thinning</c:v>
                </c:pt>
                <c:pt idx="10">
                  <c:v>Subsequent thinning</c:v>
                </c:pt>
              </c:strCache>
            </c:strRef>
          </c:cat>
          <c:val>
            <c:numRef>
              <c:f>'Thinning data'!$E$69:$E$79</c:f>
              <c:numCache>
                <c:formatCode>#,##0.00</c:formatCode>
                <c:ptCount val="11"/>
                <c:pt idx="0">
                  <c:v>1.3816032621886842</c:v>
                </c:pt>
                <c:pt idx="1">
                  <c:v>0.30141929453929367</c:v>
                </c:pt>
                <c:pt idx="3">
                  <c:v>0</c:v>
                </c:pt>
                <c:pt idx="4">
                  <c:v>13.997466458570997</c:v>
                </c:pt>
                <c:pt idx="6">
                  <c:v>9.5517753025094994</c:v>
                </c:pt>
                <c:pt idx="7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7977216"/>
        <c:axId val="177978752"/>
      </c:barChart>
      <c:catAx>
        <c:axId val="177977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78752"/>
        <c:crosses val="autoZero"/>
        <c:auto val="1"/>
        <c:lblAlgn val="ctr"/>
        <c:lblOffset val="100"/>
        <c:noMultiLvlLbl val="0"/>
      </c:catAx>
      <c:valAx>
        <c:axId val="177978752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 sz="1400"/>
                  <a:t>% of PS sections (of type)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977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798345398138575"/>
          <c:y val="0.28983050847457625"/>
          <c:w val="0.14477766287487071"/>
          <c:h val="0.38813559322033897"/>
        </c:manualLayout>
      </c:layout>
      <c:overlay val="0"/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Suitability for harvesting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0.97122302158273377</c:v>
                </c:pt>
                <c:pt idx="1">
                  <c:v>0.97894736842105268</c:v>
                </c:pt>
                <c:pt idx="2">
                  <c:v>1</c:v>
                </c:pt>
                <c:pt idx="3">
                  <c:v>0.93023255813953487</c:v>
                </c:pt>
                <c:pt idx="4">
                  <c:v>0.97175141242937857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2.1582733812949641E-2</c:v>
                </c:pt>
                <c:pt idx="1">
                  <c:v>1.5789473684210527E-2</c:v>
                </c:pt>
                <c:pt idx="2">
                  <c:v>0</c:v>
                </c:pt>
                <c:pt idx="3">
                  <c:v>6.9767441860465115E-2</c:v>
                </c:pt>
                <c:pt idx="4">
                  <c:v>1.6949152542372881E-2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4.7961630695443642E-3</c:v>
                </c:pt>
                <c:pt idx="1">
                  <c:v>5.263157894736842E-3</c:v>
                </c:pt>
                <c:pt idx="2">
                  <c:v>0</c:v>
                </c:pt>
                <c:pt idx="3">
                  <c:v>0</c:v>
                </c:pt>
                <c:pt idx="4">
                  <c:v>5.6497175141242938E-3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2.3980815347721821E-3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5.6497175141242938E-3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877184"/>
        <c:axId val="178878720"/>
      </c:barChart>
      <c:catAx>
        <c:axId val="1788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878720"/>
        <c:crosses val="autoZero"/>
        <c:auto val="1"/>
        <c:lblAlgn val="ctr"/>
        <c:lblOffset val="100"/>
        <c:noMultiLvlLbl val="0"/>
      </c:catAx>
      <c:valAx>
        <c:axId val="178878720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8771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1695966907962769E-2"/>
          <c:y val="9.8305084745762716E-2"/>
          <c:w val="0.73422957600827299"/>
          <c:h val="0.6644067796610169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'Harvesting data'!$C$15</c:f>
              <c:strCache>
                <c:ptCount val="1"/>
                <c:pt idx="0">
                  <c:v>Wheeled vehicle 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data'!$C$16:$C$20</c:f>
              <c:numCache>
                <c:formatCode>0.0%</c:formatCode>
                <c:ptCount val="5"/>
                <c:pt idx="0">
                  <c:v>0.97122302158273377</c:v>
                </c:pt>
                <c:pt idx="1">
                  <c:v>0.97894736842105268</c:v>
                </c:pt>
                <c:pt idx="2">
                  <c:v>1</c:v>
                </c:pt>
                <c:pt idx="3">
                  <c:v>0.93023255813953487</c:v>
                </c:pt>
                <c:pt idx="4">
                  <c:v>0.97175141242937857</c:v>
                </c:pt>
              </c:numCache>
            </c:numRef>
          </c:val>
        </c:ser>
        <c:ser>
          <c:idx val="1"/>
          <c:order val="1"/>
          <c:tx>
            <c:strRef>
              <c:f>'Harvesting data'!$D$15</c:f>
              <c:strCache>
                <c:ptCount val="1"/>
                <c:pt idx="0">
                  <c:v>Tracked vehicle only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data'!$D$16:$D$20</c:f>
              <c:numCache>
                <c:formatCode>0.0%</c:formatCode>
                <c:ptCount val="5"/>
                <c:pt idx="0">
                  <c:v>2.1582733812949641E-2</c:v>
                </c:pt>
                <c:pt idx="1">
                  <c:v>1.5789473684210527E-2</c:v>
                </c:pt>
                <c:pt idx="2">
                  <c:v>0</c:v>
                </c:pt>
                <c:pt idx="3">
                  <c:v>6.9767441860465115E-2</c:v>
                </c:pt>
                <c:pt idx="4">
                  <c:v>1.6949152542372881E-2</c:v>
                </c:pt>
              </c:numCache>
            </c:numRef>
          </c:val>
        </c:ser>
        <c:ser>
          <c:idx val="2"/>
          <c:order val="2"/>
          <c:tx>
            <c:strRef>
              <c:f>'Harvesting data'!$E$15</c:f>
              <c:strCache>
                <c:ptCount val="1"/>
                <c:pt idx="0">
                  <c:v>Sky line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data'!$E$16:$E$20</c:f>
              <c:numCache>
                <c:formatCode>0.0%</c:formatCode>
                <c:ptCount val="5"/>
                <c:pt idx="0">
                  <c:v>4.7961630695443642E-3</c:v>
                </c:pt>
                <c:pt idx="1">
                  <c:v>5.263157894736842E-3</c:v>
                </c:pt>
                <c:pt idx="2">
                  <c:v>0</c:v>
                </c:pt>
                <c:pt idx="3">
                  <c:v>0</c:v>
                </c:pt>
                <c:pt idx="4">
                  <c:v>5.6497175141242938E-3</c:v>
                </c:pt>
              </c:numCache>
            </c:numRef>
          </c:val>
        </c:ser>
        <c:ser>
          <c:idx val="3"/>
          <c:order val="3"/>
          <c:tx>
            <c:strRef>
              <c:f>'Harvesting data'!$F$15</c:f>
              <c:strCache>
                <c:ptCount val="1"/>
                <c:pt idx="0">
                  <c:v>Mechanised harvesting impossible on site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'Harvesting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'Harvesting data'!$F$16:$F$20</c:f>
              <c:numCache>
                <c:formatCode>0.0%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'Harvesting data'!$G$15</c:f>
              <c:strCache>
                <c:ptCount val="1"/>
                <c:pt idx="0">
                  <c:v>Not possible to assess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dPt>
            <c:idx val="4"/>
            <c:invertIfNegative val="0"/>
            <c:bubble3D val="0"/>
          </c:dPt>
          <c:val>
            <c:numRef>
              <c:f>'Harvesting data'!$G$16:$G$20</c:f>
              <c:numCache>
                <c:formatCode>0.0%</c:formatCode>
                <c:ptCount val="5"/>
                <c:pt idx="0">
                  <c:v>2.3980815347721821E-3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5.6497175141242938E-3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23776"/>
        <c:axId val="178929664"/>
      </c:barChart>
      <c:catAx>
        <c:axId val="17892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929664"/>
        <c:crosses val="autoZero"/>
        <c:auto val="1"/>
        <c:lblAlgn val="ctr"/>
        <c:lblOffset val="100"/>
        <c:noMultiLvlLbl val="0"/>
      </c:catAx>
      <c:valAx>
        <c:axId val="178929664"/>
        <c:scaling>
          <c:orientation val="minMax"/>
          <c:max val="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sections (by type)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92377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589382570781522"/>
          <c:y val="0.17184344119994405"/>
          <c:w val="0.17410617429218481"/>
          <c:h val="0.5236944519866051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Distance to road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695966907962769E-2"/>
          <c:y val="0.11355932203389831"/>
          <c:w val="0.73319544984488105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0.56973995271867617</c:v>
                </c:pt>
                <c:pt idx="1">
                  <c:v>0.5803108808290155</c:v>
                </c:pt>
                <c:pt idx="2">
                  <c:v>0.7142857142857143</c:v>
                </c:pt>
                <c:pt idx="3">
                  <c:v>0.46666666666666667</c:v>
                </c:pt>
                <c:pt idx="4">
                  <c:v>0.5786516853932584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0.27186761229314421</c:v>
                </c:pt>
                <c:pt idx="1">
                  <c:v>0.23316062176165803</c:v>
                </c:pt>
                <c:pt idx="2">
                  <c:v>0.14285714285714285</c:v>
                </c:pt>
                <c:pt idx="3">
                  <c:v>0.42222222222222222</c:v>
                </c:pt>
                <c:pt idx="4">
                  <c:v>0.2808988764044944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5.4373522458628844E-2</c:v>
                </c:pt>
                <c:pt idx="1">
                  <c:v>7.2538860103626937E-2</c:v>
                </c:pt>
                <c:pt idx="2">
                  <c:v>0.14285714285714285</c:v>
                </c:pt>
                <c:pt idx="3">
                  <c:v>6.6666666666666666E-2</c:v>
                </c:pt>
                <c:pt idx="4">
                  <c:v>2.8089887640449437E-2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8.2742316784869971E-2</c:v>
                </c:pt>
                <c:pt idx="1">
                  <c:v>9.3264248704663211E-2</c:v>
                </c:pt>
                <c:pt idx="2">
                  <c:v>0</c:v>
                </c:pt>
                <c:pt idx="3">
                  <c:v>0</c:v>
                </c:pt>
                <c:pt idx="4">
                  <c:v>9.5505617977528087E-2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4.7281323877068557E-3</c:v>
                </c:pt>
                <c:pt idx="1">
                  <c:v>5.1813471502590676E-3</c:v>
                </c:pt>
                <c:pt idx="2">
                  <c:v>0</c:v>
                </c:pt>
                <c:pt idx="3">
                  <c:v>2.2222222222222223E-2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1.6548463356973995E-2</c:v>
                </c:pt>
                <c:pt idx="1">
                  <c:v>1.5544041450777202E-2</c:v>
                </c:pt>
                <c:pt idx="2">
                  <c:v>0</c:v>
                </c:pt>
                <c:pt idx="3">
                  <c:v>2.2222222222222223E-2</c:v>
                </c:pt>
                <c:pt idx="4">
                  <c:v>1.6853932584269662E-2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692480"/>
        <c:axId val="178694016"/>
      </c:barChart>
      <c:catAx>
        <c:axId val="17869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94016"/>
        <c:crosses val="autoZero"/>
        <c:auto val="1"/>
        <c:lblAlgn val="ctr"/>
        <c:lblOffset val="100"/>
        <c:noMultiLvlLbl val="0"/>
      </c:catAx>
      <c:valAx>
        <c:axId val="178694016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69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pieChart>
        <c:varyColors val="1"/>
        <c:ser>
          <c:idx val="0"/>
          <c:order val="0"/>
          <c:tx>
            <c:strRef>
              <c:f>'Table 3'!$B$7</c:f>
              <c:strCache>
                <c:ptCount val="1"/>
                <c:pt idx="0">
                  <c:v>Hertfordshire and North London</c:v>
                </c:pt>
              </c:strCache>
            </c:strRef>
          </c:tx>
          <c:dPt>
            <c:idx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bg1"/>
                </a:solidFill>
              </a:ln>
            </c:spPr>
          </c:dPt>
          <c:cat>
            <c:strRef>
              <c:f>'Table 3'!$B$8:$B$22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3'!$C$8:$C$22</c:f>
              <c:numCache>
                <c:formatCode>#,##0</c:formatCode>
                <c:ptCount val="15"/>
                <c:pt idx="0">
                  <c:v>29136.719896134593</c:v>
                </c:pt>
                <c:pt idx="1">
                  <c:v>3394.2409662755754</c:v>
                </c:pt>
                <c:pt idx="2">
                  <c:v>74.310998659825088</c:v>
                </c:pt>
                <c:pt idx="3">
                  <c:v>78.669678151096008</c:v>
                </c:pt>
                <c:pt idx="4">
                  <c:v>250.98406950820964</c:v>
                </c:pt>
                <c:pt idx="5">
                  <c:v>537.3570189177259</c:v>
                </c:pt>
                <c:pt idx="6">
                  <c:v>927.4866929401087</c:v>
                </c:pt>
                <c:pt idx="7">
                  <c:v>93.062372275324989</c:v>
                </c:pt>
                <c:pt idx="8">
                  <c:v>2.2866578299500002</c:v>
                </c:pt>
                <c:pt idx="9">
                  <c:v>50.428683417453968</c:v>
                </c:pt>
                <c:pt idx="10">
                  <c:v>434.62373453722313</c:v>
                </c:pt>
                <c:pt idx="11">
                  <c:v>191.35598670220497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legend>
      <c:legendPos val="r"/>
      <c:layout>
        <c:manualLayout>
          <c:xMode val="edge"/>
          <c:yMode val="edge"/>
          <c:x val="0.71471923930923942"/>
          <c:y val="0.10030376921771236"/>
          <c:w val="0.24829010530336712"/>
          <c:h val="0.80764795105184883"/>
        </c:manualLayout>
      </c:layout>
      <c:overlay val="0"/>
      <c:txPr>
        <a:bodyPr/>
        <a:lstStyle/>
        <a:p>
          <a:pPr>
            <a:defRPr sz="1400"/>
          </a:pPr>
          <a:endParaRPr lang="en-US"/>
        </a:p>
      </c:txPr>
    </c:legend>
    <c:plotVisOnly val="1"/>
    <c:dispBlanksAs val="gap"/>
    <c:showDLblsOverMax val="0"/>
  </c:chart>
  <c:spPr>
    <a:noFill/>
    <a:ln>
      <a:noFill/>
    </a:ln>
  </c:spPr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720913887220331E-2"/>
          <c:y val="0.11355925107125926"/>
          <c:w val="0.71953636668202858"/>
          <c:h val="0.628813559322033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distance data'!$C$15</c:f>
              <c:strCache>
                <c:ptCount val="1"/>
                <c:pt idx="0">
                  <c:v>&lt; 200m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data'!$C$16:$C$20</c:f>
              <c:numCache>
                <c:formatCode>0.0%</c:formatCode>
                <c:ptCount val="5"/>
                <c:pt idx="0">
                  <c:v>0.56973995271867617</c:v>
                </c:pt>
                <c:pt idx="1">
                  <c:v>0.5803108808290155</c:v>
                </c:pt>
                <c:pt idx="2">
                  <c:v>0.7142857142857143</c:v>
                </c:pt>
                <c:pt idx="3">
                  <c:v>0.46666666666666667</c:v>
                </c:pt>
                <c:pt idx="4">
                  <c:v>0.5786516853932584</c:v>
                </c:pt>
              </c:numCache>
            </c:numRef>
          </c:val>
        </c:ser>
        <c:ser>
          <c:idx val="1"/>
          <c:order val="1"/>
          <c:tx>
            <c:strRef>
              <c:f>'Road distance data'!$D$15</c:f>
              <c:strCache>
                <c:ptCount val="1"/>
                <c:pt idx="0">
                  <c:v>200m - 400m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data'!$D$16:$D$20</c:f>
              <c:numCache>
                <c:formatCode>0.0%</c:formatCode>
                <c:ptCount val="5"/>
                <c:pt idx="0">
                  <c:v>0.27186761229314421</c:v>
                </c:pt>
                <c:pt idx="1">
                  <c:v>0.23316062176165803</c:v>
                </c:pt>
                <c:pt idx="2">
                  <c:v>0.14285714285714285</c:v>
                </c:pt>
                <c:pt idx="3">
                  <c:v>0.42222222222222222</c:v>
                </c:pt>
                <c:pt idx="4">
                  <c:v>0.2808988764044944</c:v>
                </c:pt>
              </c:numCache>
            </c:numRef>
          </c:val>
        </c:ser>
        <c:ser>
          <c:idx val="2"/>
          <c:order val="2"/>
          <c:tx>
            <c:strRef>
              <c:f>'Road distance data'!$E$15</c:f>
              <c:strCache>
                <c:ptCount val="1"/>
                <c:pt idx="0">
                  <c:v>400m - 600m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data'!$E$16:$E$20</c:f>
              <c:numCache>
                <c:formatCode>0.0%</c:formatCode>
                <c:ptCount val="5"/>
                <c:pt idx="0">
                  <c:v>5.4373522458628844E-2</c:v>
                </c:pt>
                <c:pt idx="1">
                  <c:v>7.2538860103626937E-2</c:v>
                </c:pt>
                <c:pt idx="2">
                  <c:v>0.14285714285714285</c:v>
                </c:pt>
                <c:pt idx="3">
                  <c:v>6.6666666666666666E-2</c:v>
                </c:pt>
                <c:pt idx="4">
                  <c:v>2.8089887640449437E-2</c:v>
                </c:pt>
              </c:numCache>
            </c:numRef>
          </c:val>
        </c:ser>
        <c:ser>
          <c:idx val="3"/>
          <c:order val="3"/>
          <c:tx>
            <c:strRef>
              <c:f>'Road distance data'!$F$15</c:f>
              <c:strCache>
                <c:ptCount val="1"/>
                <c:pt idx="0">
                  <c:v>600m - 800m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data'!$F$16:$F$20</c:f>
              <c:numCache>
                <c:formatCode>0.0%</c:formatCode>
                <c:ptCount val="5"/>
                <c:pt idx="0">
                  <c:v>8.2742316784869971E-2</c:v>
                </c:pt>
                <c:pt idx="1">
                  <c:v>9.3264248704663211E-2</c:v>
                </c:pt>
                <c:pt idx="2">
                  <c:v>0</c:v>
                </c:pt>
                <c:pt idx="3">
                  <c:v>0</c:v>
                </c:pt>
                <c:pt idx="4">
                  <c:v>9.5505617977528087E-2</c:v>
                </c:pt>
              </c:numCache>
            </c:numRef>
          </c:val>
        </c:ser>
        <c:ser>
          <c:idx val="4"/>
          <c:order val="4"/>
          <c:tx>
            <c:strRef>
              <c:f>'Road distance data'!$G$15</c:f>
              <c:strCache>
                <c:ptCount val="1"/>
                <c:pt idx="0">
                  <c:v>800m - 1000m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data'!$G$16:$G$20</c:f>
              <c:numCache>
                <c:formatCode>0.0%</c:formatCode>
                <c:ptCount val="5"/>
                <c:pt idx="0">
                  <c:v>4.7281323877068557E-3</c:v>
                </c:pt>
                <c:pt idx="1">
                  <c:v>5.1813471502590676E-3</c:v>
                </c:pt>
                <c:pt idx="2">
                  <c:v>0</c:v>
                </c:pt>
                <c:pt idx="3">
                  <c:v>2.2222222222222223E-2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'Road distance data'!$H$15</c:f>
              <c:strCache>
                <c:ptCount val="1"/>
                <c:pt idx="0">
                  <c:v>&gt; 1000m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invertIfNegative val="0"/>
          <c:cat>
            <c:strRef>
              <c:f>'Road distance data'!$B$16:$B$20</c:f>
              <c:strCache>
                <c:ptCount val="5"/>
                <c:pt idx="0">
                  <c:v>Hertfordshire and North London</c:v>
                </c:pt>
                <c:pt idx="1">
                  <c:v>Broadleaf</c:v>
                </c:pt>
                <c:pt idx="2">
                  <c:v>Conifer</c:v>
                </c:pt>
                <c:pt idx="3">
                  <c:v>Mixed</c:v>
                </c:pt>
                <c:pt idx="4">
                  <c:v>None</c:v>
                </c:pt>
              </c:strCache>
            </c:strRef>
          </c:cat>
          <c:val>
            <c:numRef>
              <c:f>'Road distance data'!$H$16:$H$20</c:f>
              <c:numCache>
                <c:formatCode>0.0%</c:formatCode>
                <c:ptCount val="5"/>
                <c:pt idx="0">
                  <c:v>1.6548463356973995E-2</c:v>
                </c:pt>
                <c:pt idx="1">
                  <c:v>1.5544041450777202E-2</c:v>
                </c:pt>
                <c:pt idx="2">
                  <c:v>0</c:v>
                </c:pt>
                <c:pt idx="3">
                  <c:v>2.2222222222222223E-2</c:v>
                </c:pt>
                <c:pt idx="4">
                  <c:v>1.6853932584269662E-2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760320"/>
        <c:axId val="178766208"/>
      </c:barChart>
      <c:catAx>
        <c:axId val="17876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766208"/>
        <c:crosses val="autoZero"/>
        <c:auto val="1"/>
        <c:lblAlgn val="ctr"/>
        <c:lblOffset val="100"/>
        <c:noMultiLvlLbl val="0"/>
      </c:catAx>
      <c:valAx>
        <c:axId val="178766208"/>
        <c:scaling>
          <c:orientation val="minMax"/>
          <c:max val="1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section of type on the private sector estate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76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00620475698035"/>
          <c:y val="0.26101694915254237"/>
          <c:w val="0.16132368148914167"/>
          <c:h val="0.38813559322033897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Road or ride in survey square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42.134212403607556</c:v>
                </c:pt>
                <c:pt idx="1">
                  <c:v>70.345219515267729</c:v>
                </c:pt>
                <c:pt idx="2">
                  <c:v>53.638805855176074</c:v>
                </c:pt>
                <c:pt idx="3">
                  <c:v>42.054176477598418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57.865787596392437</c:v>
                </c:pt>
                <c:pt idx="1">
                  <c:v>29.654780484732264</c:v>
                </c:pt>
                <c:pt idx="2">
                  <c:v>46.361194144823926</c:v>
                </c:pt>
                <c:pt idx="3">
                  <c:v>57.945823522401575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8978816"/>
        <c:axId val="178980352"/>
      </c:barChart>
      <c:catAx>
        <c:axId val="178978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80352"/>
        <c:crosses val="autoZero"/>
        <c:auto val="1"/>
        <c:lblAlgn val="ctr"/>
        <c:lblOffset val="100"/>
        <c:noMultiLvlLbl val="0"/>
      </c:catAx>
      <c:valAx>
        <c:axId val="178980352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8978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725956566701142"/>
          <c:y val="0.48474576271186443"/>
          <c:w val="4.1365046535677408E-2"/>
          <c:h val="9.4915254237288083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88831437435366E-2"/>
          <c:y val="0.10169491525423729"/>
          <c:w val="0.86246122026887284"/>
          <c:h val="0.838983050847457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'Road data'!$C$13</c:f>
              <c:strCache>
                <c:ptCount val="1"/>
                <c:pt idx="0">
                  <c:v>Yes</c:v>
                </c:pt>
              </c:strCache>
            </c:strRef>
          </c:tx>
          <c:spPr>
            <a:solidFill>
              <a:srgbClr val="074F28"/>
            </a:solidFill>
            <a:ln>
              <a:solidFill>
                <a:schemeClr val="bg1"/>
              </a:solidFill>
            </a:ln>
          </c:spPr>
          <c:invertIfNegative val="0"/>
          <c:dPt>
            <c:idx val="0"/>
            <c:invertIfNegative val="0"/>
            <c:bubble3D val="0"/>
          </c:dPt>
          <c:dPt>
            <c:idx val="1"/>
            <c:invertIfNegative val="0"/>
            <c:bubble3D val="0"/>
            <c:spPr>
              <a:solidFill>
                <a:srgbClr val="3B9946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1B4E83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E32E30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data'!$F$13,'Road data'!$F$16,'Road data'!$F$19,'Road data'!$F$22)</c:f>
              <c:numCache>
                <c:formatCode>#,##0.00</c:formatCode>
                <c:ptCount val="4"/>
                <c:pt idx="0">
                  <c:v>42.134212403607556</c:v>
                </c:pt>
                <c:pt idx="1">
                  <c:v>70.345219515267729</c:v>
                </c:pt>
                <c:pt idx="2">
                  <c:v>53.638805855176074</c:v>
                </c:pt>
                <c:pt idx="3">
                  <c:v>42.054176477598418</c:v>
                </c:pt>
              </c:numCache>
            </c:numRef>
          </c:val>
        </c:ser>
        <c:ser>
          <c:idx val="1"/>
          <c:order val="1"/>
          <c:tx>
            <c:strRef>
              <c:f>'Road data'!$C$14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rgbClr val="80B79E"/>
            </a:solidFill>
            <a:ln>
              <a:solidFill>
                <a:schemeClr val="bg1"/>
              </a:solidFill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B6D99F"/>
              </a:solidFill>
              <a:ln>
                <a:solidFill>
                  <a:schemeClr val="bg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rgbClr val="8DA6C1"/>
              </a:solidFill>
              <a:ln>
                <a:solidFill>
                  <a:schemeClr val="bg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rgbClr val="F19698"/>
              </a:solidFill>
              <a:ln>
                <a:solidFill>
                  <a:schemeClr val="bg1"/>
                </a:solidFill>
              </a:ln>
            </c:spPr>
          </c:dPt>
          <c:cat>
            <c:strRef>
              <c:f>('Road data'!$B$13,'Road data'!$B$16,'Road data'!$B$19,'Road data'!$B$22)</c:f>
              <c:strCache>
                <c:ptCount val="4"/>
                <c:pt idx="0">
                  <c:v>Broadleaf</c:v>
                </c:pt>
                <c:pt idx="1">
                  <c:v>Conifer</c:v>
                </c:pt>
                <c:pt idx="2">
                  <c:v>Mixed</c:v>
                </c:pt>
                <c:pt idx="3">
                  <c:v>None</c:v>
                </c:pt>
              </c:strCache>
            </c:strRef>
          </c:cat>
          <c:val>
            <c:numRef>
              <c:f>('Road data'!$F$14,'Road data'!$F$17,'Road data'!$F$20,'Road data'!$F$23)</c:f>
              <c:numCache>
                <c:formatCode>#,##0.00</c:formatCode>
                <c:ptCount val="4"/>
                <c:pt idx="0">
                  <c:v>57.865787596392437</c:v>
                </c:pt>
                <c:pt idx="1">
                  <c:v>29.654780484732264</c:v>
                </c:pt>
                <c:pt idx="2">
                  <c:v>46.361194144823926</c:v>
                </c:pt>
                <c:pt idx="3">
                  <c:v>57.945823522401575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025408"/>
        <c:axId val="179026944"/>
      </c:barChart>
      <c:catAx>
        <c:axId val="17902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26944"/>
        <c:crosses val="autoZero"/>
        <c:auto val="1"/>
        <c:lblAlgn val="ctr"/>
        <c:lblOffset val="100"/>
        <c:noMultiLvlLbl val="0"/>
      </c:catAx>
      <c:valAx>
        <c:axId val="179026944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squares with section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9025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1174608364393328"/>
          <c:y val="0.48474576271186443"/>
          <c:w val="7.6878616757718038E-2"/>
          <c:h val="9.4915254237288083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GB"/>
              <a:t>Type of road or ride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5149948293691834E-2"/>
          <c:y val="0.20338983050847459"/>
          <c:w val="0.86659772492244058"/>
          <c:h val="0.49491525423728816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13.757557722393882</c:v>
                </c:pt>
                <c:pt idx="1">
                  <c:v>2.7799235439113694</c:v>
                </c:pt>
                <c:pt idx="2">
                  <c:v>28.584128423203676</c:v>
                </c:pt>
                <c:pt idx="3">
                  <c:v>0</c:v>
                </c:pt>
                <c:pt idx="4">
                  <c:v>3.2222109151910989</c:v>
                </c:pt>
                <c:pt idx="5">
                  <c:v>0</c:v>
                </c:pt>
                <c:pt idx="6">
                  <c:v>0</c:v>
                </c:pt>
                <c:pt idx="8">
                  <c:v>42.350286598125734</c:v>
                </c:pt>
                <c:pt idx="9">
                  <c:v>0</c:v>
                </c:pt>
                <c:pt idx="10">
                  <c:v>70.345219515267729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5.2876229912197905</c:v>
                </c:pt>
                <c:pt idx="17">
                  <c:v>11.387472572785489</c:v>
                </c:pt>
                <c:pt idx="18">
                  <c:v>42.251329163030476</c:v>
                </c:pt>
                <c:pt idx="19">
                  <c:v>0</c:v>
                </c:pt>
                <c:pt idx="20">
                  <c:v>4.3119401918344815</c:v>
                </c:pt>
                <c:pt idx="21">
                  <c:v>0</c:v>
                </c:pt>
                <c:pt idx="22">
                  <c:v>0</c:v>
                </c:pt>
                <c:pt idx="24">
                  <c:v>13.689929753093743</c:v>
                </c:pt>
                <c:pt idx="25">
                  <c:v>5.4077618233177933</c:v>
                </c:pt>
                <c:pt idx="26">
                  <c:v>27.207836483442811</c:v>
                </c:pt>
                <c:pt idx="27">
                  <c:v>0</c:v>
                </c:pt>
                <c:pt idx="28">
                  <c:v>2.3232957547665212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7807744"/>
        <c:axId val="177809280"/>
      </c:barChart>
      <c:catAx>
        <c:axId val="17780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809280"/>
        <c:crosses val="autoZero"/>
        <c:auto val="1"/>
        <c:lblAlgn val="ctr"/>
        <c:lblOffset val="100"/>
        <c:noMultiLvlLbl val="0"/>
      </c:catAx>
      <c:valAx>
        <c:axId val="177809280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77807744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63847722030811E-2"/>
          <c:y val="7.5692486119288721E-2"/>
          <c:w val="0.84610918743173835"/>
          <c:h val="0.54934353021382998"/>
        </c:manualLayout>
      </c:layout>
      <c:barChart>
        <c:barDir val="col"/>
        <c:grouping val="clustered"/>
        <c:varyColors val="0"/>
        <c:ser>
          <c:idx val="7"/>
          <c:order val="0"/>
          <c:tx>
            <c:strRef>
              <c:f>'Road data'!$C$25</c:f>
              <c:strCache>
                <c:ptCount val="1"/>
                <c:pt idx="0">
                  <c:v>Type of road or ride</c:v>
                </c:pt>
              </c:strCache>
            </c:strRef>
          </c:tx>
          <c:spPr>
            <a:solidFill>
              <a:srgbClr val="80B79E"/>
            </a:solidFill>
          </c:spPr>
          <c:invertIfNegative val="0"/>
          <c:dPt>
            <c:idx val="8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9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0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1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2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3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4"/>
            <c:invertIfNegative val="0"/>
            <c:bubble3D val="0"/>
            <c:spPr>
              <a:solidFill>
                <a:srgbClr val="B6D99F"/>
              </a:solidFill>
            </c:spPr>
          </c:dPt>
          <c:dPt>
            <c:idx val="16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7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8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19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0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1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2"/>
            <c:invertIfNegative val="0"/>
            <c:bubble3D val="0"/>
            <c:spPr>
              <a:solidFill>
                <a:srgbClr val="8DA6C1"/>
              </a:solidFill>
            </c:spPr>
          </c:dPt>
          <c:dPt>
            <c:idx val="24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5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6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7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8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29"/>
            <c:invertIfNegative val="0"/>
            <c:bubble3D val="0"/>
            <c:spPr>
              <a:solidFill>
                <a:srgbClr val="F19698"/>
              </a:solidFill>
            </c:spPr>
          </c:dPt>
          <c:dPt>
            <c:idx val="30"/>
            <c:invertIfNegative val="0"/>
            <c:bubble3D val="0"/>
            <c:spPr>
              <a:solidFill>
                <a:srgbClr val="F19698"/>
              </a:solidFill>
            </c:spPr>
          </c:dPt>
          <c:cat>
            <c:strRef>
              <c:f>'Road data'!$C$26:$C$56</c:f>
              <c:strCache>
                <c:ptCount val="31"/>
                <c:pt idx="0">
                  <c:v>Public road</c:v>
                </c:pt>
                <c:pt idx="1">
                  <c:v>Forest road sealed</c:v>
                </c:pt>
                <c:pt idx="2">
                  <c:v>Forest road unsealed</c:v>
                </c:pt>
                <c:pt idx="3">
                  <c:v>Ride sealed</c:v>
                </c:pt>
                <c:pt idx="4">
                  <c:v>Ride unsurfaced</c:v>
                </c:pt>
                <c:pt idx="5">
                  <c:v>Extraction track</c:v>
                </c:pt>
                <c:pt idx="6">
                  <c:v>Extraction track dozed</c:v>
                </c:pt>
                <c:pt idx="8">
                  <c:v>Public road</c:v>
                </c:pt>
                <c:pt idx="9">
                  <c:v>Forest road sealed</c:v>
                </c:pt>
                <c:pt idx="10">
                  <c:v>Forest road unsealed</c:v>
                </c:pt>
                <c:pt idx="11">
                  <c:v>Ride sealed</c:v>
                </c:pt>
                <c:pt idx="12">
                  <c:v>Ride unsurfaced</c:v>
                </c:pt>
                <c:pt idx="13">
                  <c:v>Extraction track</c:v>
                </c:pt>
                <c:pt idx="14">
                  <c:v>Extraction track dozed</c:v>
                </c:pt>
                <c:pt idx="16">
                  <c:v>Public road</c:v>
                </c:pt>
                <c:pt idx="17">
                  <c:v>Forest road sealed</c:v>
                </c:pt>
                <c:pt idx="18">
                  <c:v>Forest road unsealed</c:v>
                </c:pt>
                <c:pt idx="19">
                  <c:v>Ride sealed</c:v>
                </c:pt>
                <c:pt idx="20">
                  <c:v>Ride unsurfaced</c:v>
                </c:pt>
                <c:pt idx="21">
                  <c:v>Extraction track</c:v>
                </c:pt>
                <c:pt idx="22">
                  <c:v>Extraction track dozed</c:v>
                </c:pt>
                <c:pt idx="24">
                  <c:v>Public road</c:v>
                </c:pt>
                <c:pt idx="25">
                  <c:v>Forest road sealed</c:v>
                </c:pt>
                <c:pt idx="26">
                  <c:v>Forest road unsealed</c:v>
                </c:pt>
                <c:pt idx="27">
                  <c:v>Ride sealed</c:v>
                </c:pt>
                <c:pt idx="28">
                  <c:v>Ride unsurfaced</c:v>
                </c:pt>
                <c:pt idx="29">
                  <c:v>Extraction track</c:v>
                </c:pt>
                <c:pt idx="30">
                  <c:v>Extraction track dozed</c:v>
                </c:pt>
              </c:strCache>
            </c:strRef>
          </c:cat>
          <c:val>
            <c:numRef>
              <c:f>'Road data'!$F$26:$F$56</c:f>
              <c:numCache>
                <c:formatCode>#,##0.00</c:formatCode>
                <c:ptCount val="31"/>
                <c:pt idx="0">
                  <c:v>13.757557722393882</c:v>
                </c:pt>
                <c:pt idx="1">
                  <c:v>2.7799235439113694</c:v>
                </c:pt>
                <c:pt idx="2">
                  <c:v>28.584128423203676</c:v>
                </c:pt>
                <c:pt idx="3">
                  <c:v>0</c:v>
                </c:pt>
                <c:pt idx="4">
                  <c:v>3.2222109151910989</c:v>
                </c:pt>
                <c:pt idx="5">
                  <c:v>0</c:v>
                </c:pt>
                <c:pt idx="6">
                  <c:v>0</c:v>
                </c:pt>
                <c:pt idx="8">
                  <c:v>42.350286598125734</c:v>
                </c:pt>
                <c:pt idx="9">
                  <c:v>0</c:v>
                </c:pt>
                <c:pt idx="10">
                  <c:v>70.345219515267729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5.2876229912197905</c:v>
                </c:pt>
                <c:pt idx="17">
                  <c:v>11.387472572785489</c:v>
                </c:pt>
                <c:pt idx="18">
                  <c:v>42.251329163030476</c:v>
                </c:pt>
                <c:pt idx="19">
                  <c:v>0</c:v>
                </c:pt>
                <c:pt idx="20">
                  <c:v>4.3119401918344815</c:v>
                </c:pt>
                <c:pt idx="21">
                  <c:v>0</c:v>
                </c:pt>
                <c:pt idx="22">
                  <c:v>0</c:v>
                </c:pt>
                <c:pt idx="24">
                  <c:v>13.689929753093743</c:v>
                </c:pt>
                <c:pt idx="25">
                  <c:v>5.4077618233177933</c:v>
                </c:pt>
                <c:pt idx="26">
                  <c:v>27.207836483442811</c:v>
                </c:pt>
                <c:pt idx="27">
                  <c:v>0</c:v>
                </c:pt>
                <c:pt idx="28">
                  <c:v>2.3232957547665212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8209152"/>
        <c:axId val="178210688"/>
      </c:barChart>
      <c:catAx>
        <c:axId val="17820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78210688"/>
        <c:crosses val="autoZero"/>
        <c:auto val="1"/>
        <c:lblAlgn val="ctr"/>
        <c:lblOffset val="100"/>
        <c:noMultiLvlLbl val="0"/>
      </c:catAx>
      <c:valAx>
        <c:axId val="178210688"/>
        <c:scaling>
          <c:orientation val="minMax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% of survey squares of type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78209152"/>
        <c:crosses val="autoZero"/>
        <c:crossBetween val="between"/>
      </c:valAx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userShapes r:id="rId1"/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Mean</a:t>
            </a:r>
            <a:r>
              <a:rPr lang="en-US" baseline="0"/>
              <a:t> yield class weighted by area</a:t>
            </a:r>
            <a:endParaRPr lang="en-US"/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6.89</c:v>
                </c:pt>
                <c:pt idx="1">
                  <c:v>12.1</c:v>
                </c:pt>
                <c:pt idx="2">
                  <c:v>4.17</c:v>
                </c:pt>
                <c:pt idx="3">
                  <c:v>14</c:v>
                </c:pt>
                <c:pt idx="4">
                  <c:v>12.84</c:v>
                </c:pt>
                <c:pt idx="5">
                  <c:v>15.18</c:v>
                </c:pt>
                <c:pt idx="6">
                  <c:v>13.09</c:v>
                </c:pt>
                <c:pt idx="7">
                  <c:v>9.61</c:v>
                </c:pt>
                <c:pt idx="8">
                  <c:v>9.17</c:v>
                </c:pt>
                <c:pt idx="9">
                  <c:v>0</c:v>
                </c:pt>
                <c:pt idx="10">
                  <c:v>11.26</c:v>
                </c:pt>
                <c:pt idx="11">
                  <c:v>4.16</c:v>
                </c:pt>
                <c:pt idx="12">
                  <c:v>5.9</c:v>
                </c:pt>
                <c:pt idx="13">
                  <c:v>4.99</c:v>
                </c:pt>
                <c:pt idx="14">
                  <c:v>4.97</c:v>
                </c:pt>
                <c:pt idx="15">
                  <c:v>4.0199999999999996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2.79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6.24</c:v>
                </c:pt>
                <c:pt idx="1">
                  <c:v>11.74</c:v>
                </c:pt>
                <c:pt idx="2">
                  <c:v>5.58</c:v>
                </c:pt>
                <c:pt idx="3">
                  <c:v>10</c:v>
                </c:pt>
                <c:pt idx="4">
                  <c:v>10.61</c:v>
                </c:pt>
                <c:pt idx="5">
                  <c:v>19.71</c:v>
                </c:pt>
                <c:pt idx="6">
                  <c:v>14.08</c:v>
                </c:pt>
                <c:pt idx="7">
                  <c:v>10.210000000000001</c:v>
                </c:pt>
                <c:pt idx="8">
                  <c:v>9.84</c:v>
                </c:pt>
                <c:pt idx="9">
                  <c:v>0</c:v>
                </c:pt>
                <c:pt idx="10">
                  <c:v>12.26</c:v>
                </c:pt>
                <c:pt idx="11">
                  <c:v>4.9800000000000004</c:v>
                </c:pt>
                <c:pt idx="12">
                  <c:v>5.9</c:v>
                </c:pt>
                <c:pt idx="13">
                  <c:v>7.38</c:v>
                </c:pt>
                <c:pt idx="14">
                  <c:v>7.3</c:v>
                </c:pt>
                <c:pt idx="15">
                  <c:v>7.42</c:v>
                </c:pt>
                <c:pt idx="16">
                  <c:v>7.29</c:v>
                </c:pt>
                <c:pt idx="17">
                  <c:v>2.65</c:v>
                </c:pt>
                <c:pt idx="18">
                  <c:v>3.87</c:v>
                </c:pt>
                <c:pt idx="19">
                  <c:v>7.35</c:v>
                </c:pt>
                <c:pt idx="20">
                  <c:v>4.93</c:v>
                </c:pt>
                <c:pt idx="21">
                  <c:v>5.07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5397760"/>
        <c:axId val="95399296"/>
      </c:barChart>
      <c:catAx>
        <c:axId val="95397760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5399296"/>
        <c:crosses val="autoZero"/>
        <c:auto val="1"/>
        <c:lblAlgn val="ctr"/>
        <c:lblOffset val="100"/>
        <c:noMultiLvlLbl val="0"/>
      </c:catAx>
      <c:valAx>
        <c:axId val="9539929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5397760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'Yield class data'!$D$4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data'!$D$5:$D$26</c:f>
              <c:numCache>
                <c:formatCode>#,##0.0</c:formatCode>
                <c:ptCount val="22"/>
                <c:pt idx="0">
                  <c:v>6.89</c:v>
                </c:pt>
                <c:pt idx="1">
                  <c:v>12.1</c:v>
                </c:pt>
                <c:pt idx="2">
                  <c:v>4.17</c:v>
                </c:pt>
                <c:pt idx="3">
                  <c:v>14</c:v>
                </c:pt>
                <c:pt idx="4">
                  <c:v>12.84</c:v>
                </c:pt>
                <c:pt idx="5">
                  <c:v>15.18</c:v>
                </c:pt>
                <c:pt idx="6">
                  <c:v>13.09</c:v>
                </c:pt>
                <c:pt idx="7">
                  <c:v>9.61</c:v>
                </c:pt>
                <c:pt idx="8">
                  <c:v>9.17</c:v>
                </c:pt>
                <c:pt idx="9">
                  <c:v>0</c:v>
                </c:pt>
                <c:pt idx="10">
                  <c:v>11.26</c:v>
                </c:pt>
                <c:pt idx="11">
                  <c:v>4.16</c:v>
                </c:pt>
                <c:pt idx="12">
                  <c:v>5.9</c:v>
                </c:pt>
                <c:pt idx="13">
                  <c:v>4.99</c:v>
                </c:pt>
                <c:pt idx="14">
                  <c:v>4.97</c:v>
                </c:pt>
                <c:pt idx="15">
                  <c:v>4.0199999999999996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2.79</c:v>
                </c:pt>
              </c:numCache>
            </c:numRef>
          </c:val>
        </c:ser>
        <c:ser>
          <c:idx val="1"/>
          <c:order val="1"/>
          <c:tx>
            <c:strRef>
              <c:f>'Yield class data'!$E$4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'Yield class data'!$B$5:$C$26</c:f>
              <c:multiLvlStrCache>
                <c:ptCount val="22"/>
                <c:lvl>
                  <c:pt idx="0">
                    <c:v>All species</c:v>
                  </c:pt>
                  <c:pt idx="1">
                    <c:v>All conifers</c:v>
                  </c:pt>
                  <c:pt idx="2">
                    <c:v>All broadleaves</c:v>
                  </c:pt>
                  <c:pt idx="3">
                    <c:v>Sitka spruce</c:v>
                  </c:pt>
                  <c:pt idx="4">
                    <c:v>Scots pine</c:v>
                  </c:pt>
                  <c:pt idx="5">
                    <c:v>Corsican pine</c:v>
                  </c:pt>
                  <c:pt idx="6">
                    <c:v>Norway spruce</c:v>
                  </c:pt>
                  <c:pt idx="7">
                    <c:v>Larches</c:v>
                  </c:pt>
                  <c:pt idx="8">
                    <c:v>Douglas fir</c:v>
                  </c:pt>
                  <c:pt idx="9">
                    <c:v>Lodgepole pine</c:v>
                  </c:pt>
                  <c:pt idx="10">
                    <c:v>Other conifers</c:v>
                  </c:pt>
                  <c:pt idx="11">
                    <c:v>Oak</c:v>
                  </c:pt>
                  <c:pt idx="12">
                    <c:v>Beech</c:v>
                  </c:pt>
                  <c:pt idx="13">
                    <c:v>Sycamore</c:v>
                  </c:pt>
                  <c:pt idx="14">
                    <c:v>Ash</c:v>
                  </c:pt>
                  <c:pt idx="15">
                    <c:v>Birch</c:v>
                  </c:pt>
                  <c:pt idx="16">
                    <c:v>Sweet chestnut</c:v>
                  </c:pt>
                  <c:pt idx="17">
                    <c:v>Hazel</c:v>
                  </c:pt>
                  <c:pt idx="18">
                    <c:v>Hawthorn</c:v>
                  </c:pt>
                  <c:pt idx="19">
                    <c:v>Alder</c:v>
                  </c:pt>
                  <c:pt idx="20">
                    <c:v>Willow</c:v>
                  </c:pt>
                  <c:pt idx="21">
                    <c:v>Other broadleaves</c:v>
                  </c:pt>
                </c:lvl>
                <c:lvl>
                  <c:pt idx="0">
                    <c:v> </c:v>
                  </c:pt>
                  <c:pt idx="3">
                    <c:v>Conifers</c:v>
                  </c:pt>
                  <c:pt idx="11">
                    <c:v>Broadleaves</c:v>
                  </c:pt>
                </c:lvl>
              </c:multiLvlStrCache>
            </c:multiLvlStrRef>
          </c:cat>
          <c:val>
            <c:numRef>
              <c:f>'Yield class data'!$E$5:$E$26</c:f>
              <c:numCache>
                <c:formatCode>#,##0.0</c:formatCode>
                <c:ptCount val="22"/>
                <c:pt idx="0">
                  <c:v>6.24</c:v>
                </c:pt>
                <c:pt idx="1">
                  <c:v>11.74</c:v>
                </c:pt>
                <c:pt idx="2">
                  <c:v>5.58</c:v>
                </c:pt>
                <c:pt idx="3">
                  <c:v>10</c:v>
                </c:pt>
                <c:pt idx="4">
                  <c:v>10.61</c:v>
                </c:pt>
                <c:pt idx="5">
                  <c:v>19.71</c:v>
                </c:pt>
                <c:pt idx="6">
                  <c:v>14.08</c:v>
                </c:pt>
                <c:pt idx="7">
                  <c:v>10.210000000000001</c:v>
                </c:pt>
                <c:pt idx="8">
                  <c:v>9.84</c:v>
                </c:pt>
                <c:pt idx="9">
                  <c:v>0</c:v>
                </c:pt>
                <c:pt idx="10">
                  <c:v>12.26</c:v>
                </c:pt>
                <c:pt idx="11">
                  <c:v>4.9800000000000004</c:v>
                </c:pt>
                <c:pt idx="12">
                  <c:v>5.9</c:v>
                </c:pt>
                <c:pt idx="13">
                  <c:v>7.38</c:v>
                </c:pt>
                <c:pt idx="14">
                  <c:v>7.3</c:v>
                </c:pt>
                <c:pt idx="15">
                  <c:v>7.42</c:v>
                </c:pt>
                <c:pt idx="16">
                  <c:v>7.29</c:v>
                </c:pt>
                <c:pt idx="17">
                  <c:v>2.65</c:v>
                </c:pt>
                <c:pt idx="18">
                  <c:v>3.87</c:v>
                </c:pt>
                <c:pt idx="19">
                  <c:v>7.35</c:v>
                </c:pt>
                <c:pt idx="20">
                  <c:v>4.93</c:v>
                </c:pt>
                <c:pt idx="21">
                  <c:v>5.07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5446912"/>
        <c:axId val="95448448"/>
      </c:barChart>
      <c:catAx>
        <c:axId val="95446912"/>
        <c:scaling>
          <c:orientation val="maxMin"/>
        </c:scaling>
        <c:delete val="0"/>
        <c:axPos val="l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95448448"/>
        <c:crosses val="autoZero"/>
        <c:auto val="1"/>
        <c:lblAlgn val="ctr"/>
        <c:lblOffset val="100"/>
        <c:noMultiLvlLbl val="0"/>
      </c:catAx>
      <c:valAx>
        <c:axId val="9544844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Yield class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crossAx val="9544691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25-year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0.47899999999999998</c:v>
                </c:pt>
                <c:pt idx="1">
                  <c:v>0.64900000000000002</c:v>
                </c:pt>
                <c:pt idx="2">
                  <c:v>0.48699999999999999</c:v>
                </c:pt>
                <c:pt idx="3">
                  <c:v>1.6120000000000001</c:v>
                </c:pt>
                <c:pt idx="4">
                  <c:v>2.3420000000000001</c:v>
                </c:pt>
                <c:pt idx="5">
                  <c:v>8.0280000000000005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27.532</c:v>
                </c:pt>
                <c:pt idx="1">
                  <c:v>62.685000000000002</c:v>
                </c:pt>
                <c:pt idx="2">
                  <c:v>49.244</c:v>
                </c:pt>
                <c:pt idx="3">
                  <c:v>23.475999999999999</c:v>
                </c:pt>
                <c:pt idx="4">
                  <c:v>55.321999999999996</c:v>
                </c:pt>
                <c:pt idx="5">
                  <c:v>66.457000000000008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424576"/>
        <c:axId val="104426496"/>
      </c:lineChart>
      <c:catAx>
        <c:axId val="10442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04426496"/>
        <c:crosses val="autoZero"/>
        <c:auto val="1"/>
        <c:lblAlgn val="ctr"/>
        <c:lblOffset val="100"/>
        <c:noMultiLvlLbl val="0"/>
      </c:catAx>
      <c:valAx>
        <c:axId val="10442649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04424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0.47899999999999998</c:v>
                </c:pt>
                <c:pt idx="1">
                  <c:v>0.64900000000000002</c:v>
                </c:pt>
                <c:pt idx="2">
                  <c:v>0.48699999999999999</c:v>
                </c:pt>
                <c:pt idx="3">
                  <c:v>1.6120000000000001</c:v>
                </c:pt>
                <c:pt idx="4">
                  <c:v>2.3420000000000001</c:v>
                </c:pt>
                <c:pt idx="5">
                  <c:v>8.0280000000000005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9 chart data'!$P$34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data'!$R$35:$R$40</c:f>
              <c:numCache>
                <c:formatCode>#,##0</c:formatCode>
                <c:ptCount val="6"/>
                <c:pt idx="0">
                  <c:v>27.532</c:v>
                </c:pt>
                <c:pt idx="1">
                  <c:v>62.685000000000002</c:v>
                </c:pt>
                <c:pt idx="2">
                  <c:v>49.244</c:v>
                </c:pt>
                <c:pt idx="3">
                  <c:v>23.475999999999999</c:v>
                </c:pt>
                <c:pt idx="4">
                  <c:v>55.321999999999996</c:v>
                </c:pt>
                <c:pt idx="5">
                  <c:v>66.457000000000008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478400"/>
        <c:axId val="125480320"/>
      </c:lineChart>
      <c:catAx>
        <c:axId val="125478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480320"/>
        <c:crosses val="autoZero"/>
        <c:auto val="1"/>
        <c:lblAlgn val="ctr"/>
        <c:lblOffset val="100"/>
        <c:noMultiLvlLbl val="0"/>
      </c:catAx>
      <c:valAx>
        <c:axId val="1254803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478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0.47899999999999998</c:v>
                </c:pt>
                <c:pt idx="1">
                  <c:v>0.64900000000000002</c:v>
                </c:pt>
                <c:pt idx="2">
                  <c:v>0.48699999999999999</c:v>
                </c:pt>
                <c:pt idx="3">
                  <c:v>1.6120000000000001</c:v>
                </c:pt>
                <c:pt idx="4">
                  <c:v>2.3420000000000001</c:v>
                </c:pt>
                <c:pt idx="5">
                  <c:v>8.0280000000000005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5203584"/>
        <c:axId val="125205504"/>
      </c:barChart>
      <c:catAx>
        <c:axId val="125203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205504"/>
        <c:crosses val="autoZero"/>
        <c:auto val="1"/>
        <c:lblAlgn val="ctr"/>
        <c:lblOffset val="100"/>
        <c:noMultiLvlLbl val="0"/>
      </c:catAx>
      <c:valAx>
        <c:axId val="1252055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203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woodland size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24360.367060613684</c:v>
                </c:pt>
                <c:pt idx="1">
                  <c:v>3211.3308848738507</c:v>
                </c:pt>
                <c:pt idx="2">
                  <c:v>71.385971332325113</c:v>
                </c:pt>
                <c:pt idx="3">
                  <c:v>73.880758796096998</c:v>
                </c:pt>
                <c:pt idx="4">
                  <c:v>181.50818545725957</c:v>
                </c:pt>
                <c:pt idx="5">
                  <c:v>447.75929294034995</c:v>
                </c:pt>
                <c:pt idx="6">
                  <c:v>741.85231545040108</c:v>
                </c:pt>
                <c:pt idx="7">
                  <c:v>91.623263748274994</c:v>
                </c:pt>
                <c:pt idx="8">
                  <c:v>2.2866578299500002</c:v>
                </c:pt>
                <c:pt idx="9">
                  <c:v>31.663175264875012</c:v>
                </c:pt>
                <c:pt idx="10">
                  <c:v>403.56690235847219</c:v>
                </c:pt>
                <c:pt idx="11">
                  <c:v>171.19373732295497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4776.3528343889029</c:v>
                </c:pt>
                <c:pt idx="1">
                  <c:v>182.91008154372523</c:v>
                </c:pt>
                <c:pt idx="2">
                  <c:v>2.9250273275000001</c:v>
                </c:pt>
                <c:pt idx="3">
                  <c:v>4.7889193549990008</c:v>
                </c:pt>
                <c:pt idx="4">
                  <c:v>69.475884119950052</c:v>
                </c:pt>
                <c:pt idx="5">
                  <c:v>89.597725977375944</c:v>
                </c:pt>
                <c:pt idx="6">
                  <c:v>185.63437826354775</c:v>
                </c:pt>
                <c:pt idx="7">
                  <c:v>1.4391085270499999</c:v>
                </c:pt>
                <c:pt idx="8">
                  <c:v>0</c:v>
                </c:pt>
                <c:pt idx="9">
                  <c:v>17.728293012728969</c:v>
                </c:pt>
                <c:pt idx="10">
                  <c:v>31.278749723775977</c:v>
                </c:pt>
                <c:pt idx="11">
                  <c:v>20.977547052750001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04110336"/>
        <c:axId val="104116224"/>
      </c:barChart>
      <c:catAx>
        <c:axId val="104110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41162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1162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0411033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data'!$D$35:$D$40</c:f>
              <c:numCache>
                <c:formatCode>#,##0</c:formatCode>
                <c:ptCount val="6"/>
                <c:pt idx="0">
                  <c:v>0.47899999999999998</c:v>
                </c:pt>
                <c:pt idx="1">
                  <c:v>0.64900000000000002</c:v>
                </c:pt>
                <c:pt idx="2">
                  <c:v>0.48699999999999999</c:v>
                </c:pt>
                <c:pt idx="3">
                  <c:v>1.6120000000000001</c:v>
                </c:pt>
                <c:pt idx="4">
                  <c:v>2.3420000000000001</c:v>
                </c:pt>
                <c:pt idx="5">
                  <c:v>8.0280000000000005</c:v>
                </c:pt>
              </c:numCache>
            </c:numRef>
          </c:val>
        </c:ser>
        <c:ser>
          <c:idx val="1"/>
          <c:order val="1"/>
          <c:tx>
            <c:strRef>
              <c:f>'Section 9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data'!$L$35:$L$40</c:f>
                <c:numCache>
                  <c:formatCode>General</c:formatCode>
                  <c:ptCount val="6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</c:numCache>
              </c:numRef>
            </c:plus>
            <c:minus>
              <c:numRef>
                <c:f>'Section 9 chart data'!$L$35:$L$40</c:f>
                <c:numCache>
                  <c:formatCode>General</c:formatCode>
                  <c:ptCount val="6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</c:numCache>
              </c:numRef>
            </c:minus>
          </c:errBars>
          <c:cat>
            <c:strRef>
              <c:f>'Section 9 chart data'!$C$35:$C$40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data'!$J$35:$J$40</c:f>
              <c:numCache>
                <c:formatCode>#,##0</c:formatCode>
                <c:ptCount val="6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5285504"/>
        <c:axId val="125287424"/>
      </c:barChart>
      <c:catAx>
        <c:axId val="12528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287424"/>
        <c:crosses val="autoZero"/>
        <c:auto val="1"/>
        <c:lblAlgn val="ctr"/>
        <c:lblOffset val="100"/>
        <c:noMultiLvlLbl val="0"/>
      </c:catAx>
      <c:valAx>
        <c:axId val="1252874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28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55.21</c:v>
                </c:pt>
                <c:pt idx="1">
                  <c:v>62.914999999999999</c:v>
                </c:pt>
                <c:pt idx="2">
                  <c:v>71.599999999999994</c:v>
                </c:pt>
                <c:pt idx="3">
                  <c:v>75.543999999999997</c:v>
                </c:pt>
                <c:pt idx="4">
                  <c:v>76.349999999999994</c:v>
                </c:pt>
                <c:pt idx="5">
                  <c:v>65.826999999999998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922.53700000000003</c:v>
                </c:pt>
                <c:pt idx="1">
                  <c:v>869.86900000000003</c:v>
                </c:pt>
                <c:pt idx="2">
                  <c:v>697.58699999999999</c:v>
                </c:pt>
                <c:pt idx="3">
                  <c:v>674.92100000000005</c:v>
                </c:pt>
                <c:pt idx="4">
                  <c:v>521.42999999999995</c:v>
                </c:pt>
                <c:pt idx="5">
                  <c:v>403.87299999999999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408576"/>
        <c:axId val="126410752"/>
      </c:barChart>
      <c:catAx>
        <c:axId val="126408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6410752"/>
        <c:crosses val="autoZero"/>
        <c:auto val="1"/>
        <c:lblAlgn val="ctr"/>
        <c:lblOffset val="100"/>
        <c:noMultiLvlLbl val="0"/>
      </c:catAx>
      <c:valAx>
        <c:axId val="1264107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4085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data'!$B$14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data'!$D$15:$D$20</c:f>
              <c:numCache>
                <c:formatCode>#,##0</c:formatCode>
                <c:ptCount val="6"/>
                <c:pt idx="0">
                  <c:v>55.21</c:v>
                </c:pt>
                <c:pt idx="1">
                  <c:v>62.914999999999999</c:v>
                </c:pt>
                <c:pt idx="2">
                  <c:v>71.599999999999994</c:v>
                </c:pt>
                <c:pt idx="3">
                  <c:v>75.543999999999997</c:v>
                </c:pt>
                <c:pt idx="4">
                  <c:v>76.349999999999994</c:v>
                </c:pt>
                <c:pt idx="5">
                  <c:v>65.826999999999998</c:v>
                </c:pt>
              </c:numCache>
            </c:numRef>
          </c:val>
        </c:ser>
        <c:ser>
          <c:idx val="1"/>
          <c:order val="1"/>
          <c:tx>
            <c:strRef>
              <c:f>'Section 9 chart data'!$H$14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data'!$L$15:$L$20</c:f>
                <c:numCache>
                  <c:formatCode>General</c:formatCode>
                  <c:ptCount val="6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</c:numCache>
              </c:numRef>
            </c:plus>
            <c:minus>
              <c:numRef>
                <c:f>'Section 9 chart data'!$L$15:$L$20</c:f>
                <c:numCache>
                  <c:formatCode>General</c:formatCode>
                  <c:ptCount val="6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</c:numCache>
              </c:numRef>
            </c:minus>
          </c:errBars>
          <c:cat>
            <c:strRef>
              <c:f>'Section 9 chart data'!$C$15:$C$20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data'!$J$15:$J$20</c:f>
              <c:numCache>
                <c:formatCode>#,##0</c:formatCode>
                <c:ptCount val="6"/>
                <c:pt idx="0">
                  <c:v>922.53700000000003</c:v>
                </c:pt>
                <c:pt idx="1">
                  <c:v>869.86900000000003</c:v>
                </c:pt>
                <c:pt idx="2">
                  <c:v>697.58699999999999</c:v>
                </c:pt>
                <c:pt idx="3">
                  <c:v>674.92100000000005</c:v>
                </c:pt>
                <c:pt idx="4">
                  <c:v>521.42999999999995</c:v>
                </c:pt>
                <c:pt idx="5">
                  <c:v>403.87299999999999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5536128"/>
        <c:axId val="125550592"/>
      </c:barChart>
      <c:catAx>
        <c:axId val="125536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5550592"/>
        <c:crosses val="autoZero"/>
        <c:auto val="1"/>
        <c:lblAlgn val="ctr"/>
        <c:lblOffset val="100"/>
        <c:noMultiLvlLbl val="0"/>
      </c:catAx>
      <c:valAx>
        <c:axId val="125550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5536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25-year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2.359</c:v>
                </c:pt>
                <c:pt idx="1">
                  <c:v>2.214</c:v>
                </c:pt>
                <c:pt idx="2">
                  <c:v>2.1459999999999999</c:v>
                </c:pt>
                <c:pt idx="3">
                  <c:v>2.02</c:v>
                </c:pt>
                <c:pt idx="4">
                  <c:v>1.9690000000000001</c:v>
                </c:pt>
                <c:pt idx="5">
                  <c:v>1.8939999999999999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36.777999999999999</c:v>
                </c:pt>
                <c:pt idx="1">
                  <c:v>33.469000000000001</c:v>
                </c:pt>
                <c:pt idx="2">
                  <c:v>25.771000000000001</c:v>
                </c:pt>
                <c:pt idx="3">
                  <c:v>23.196999999999999</c:v>
                </c:pt>
                <c:pt idx="4">
                  <c:v>21.369</c:v>
                </c:pt>
                <c:pt idx="5">
                  <c:v>21.231999999999999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1855872"/>
        <c:axId val="111862144"/>
      </c:barChart>
      <c:catAx>
        <c:axId val="111855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11862144"/>
        <c:crosses val="autoZero"/>
        <c:auto val="1"/>
        <c:lblAlgn val="ctr"/>
        <c:lblOffset val="100"/>
        <c:noMultiLvlLbl val="0"/>
      </c:catAx>
      <c:valAx>
        <c:axId val="11186214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1855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9 chart data'!$B$24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data'!$D$25:$D$30</c:f>
              <c:numCache>
                <c:formatCode>#,##0</c:formatCode>
                <c:ptCount val="6"/>
                <c:pt idx="0">
                  <c:v>2.359</c:v>
                </c:pt>
                <c:pt idx="1">
                  <c:v>2.214</c:v>
                </c:pt>
                <c:pt idx="2">
                  <c:v>2.1459999999999999</c:v>
                </c:pt>
                <c:pt idx="3">
                  <c:v>2.02</c:v>
                </c:pt>
                <c:pt idx="4">
                  <c:v>1.9690000000000001</c:v>
                </c:pt>
                <c:pt idx="5">
                  <c:v>1.8939999999999999</c:v>
                </c:pt>
              </c:numCache>
            </c:numRef>
          </c:val>
        </c:ser>
        <c:ser>
          <c:idx val="1"/>
          <c:order val="1"/>
          <c:tx>
            <c:strRef>
              <c:f>'Section 9 chart data'!$H$24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9 chart data'!$L$25:$L$30</c:f>
                <c:numCache>
                  <c:formatCode>General</c:formatCode>
                  <c:ptCount val="6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</c:numCache>
              </c:numRef>
            </c:plus>
            <c:minus>
              <c:numRef>
                <c:f>'Section 9 chart data'!$L$25:$L$30</c:f>
                <c:numCache>
                  <c:formatCode>General</c:formatCode>
                  <c:ptCount val="6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</c:numCache>
              </c:numRef>
            </c:minus>
          </c:errBars>
          <c:cat>
            <c:strRef>
              <c:f>'Section 9 chart data'!$C$25:$C$30</c:f>
              <c:strCache>
                <c:ptCount val="6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</c:strCache>
            </c:strRef>
          </c:cat>
          <c:val>
            <c:numRef>
              <c:f>'Section 9 chart data'!$J$25:$J$30</c:f>
              <c:numCache>
                <c:formatCode>#,##0</c:formatCode>
                <c:ptCount val="6"/>
                <c:pt idx="0">
                  <c:v>36.777999999999999</c:v>
                </c:pt>
                <c:pt idx="1">
                  <c:v>33.469000000000001</c:v>
                </c:pt>
                <c:pt idx="2">
                  <c:v>25.771000000000001</c:v>
                </c:pt>
                <c:pt idx="3">
                  <c:v>23.196999999999999</c:v>
                </c:pt>
                <c:pt idx="4">
                  <c:v>21.369</c:v>
                </c:pt>
                <c:pt idx="5">
                  <c:v>21.231999999999999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11950080"/>
        <c:axId val="111956352"/>
      </c:barChart>
      <c:catAx>
        <c:axId val="1119500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11956352"/>
        <c:crosses val="autoZero"/>
        <c:auto val="1"/>
        <c:lblAlgn val="ctr"/>
        <c:lblOffset val="100"/>
        <c:noMultiLvlLbl val="0"/>
      </c:catAx>
      <c:valAx>
        <c:axId val="111956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11950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25-year summary of softwood standing volume, increment and availabilty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50.957999999999998</c:v>
                </c:pt>
                <c:pt idx="1">
                  <c:v>58.476999999999997</c:v>
                </c:pt>
                <c:pt idx="2">
                  <c:v>66.335999999999999</c:v>
                </c:pt>
                <c:pt idx="3">
                  <c:v>74.632999999999996</c:v>
                </c:pt>
                <c:pt idx="4">
                  <c:v>76.852000000000004</c:v>
                </c:pt>
                <c:pt idx="5">
                  <c:v>74.983000000000004</c:v>
                </c:pt>
                <c:pt idx="7">
                  <c:v>895.16200000000003</c:v>
                </c:pt>
                <c:pt idx="8">
                  <c:v>934.06</c:v>
                </c:pt>
                <c:pt idx="9">
                  <c:v>791.22400000000005</c:v>
                </c:pt>
                <c:pt idx="10">
                  <c:v>676.29399999999998</c:v>
                </c:pt>
                <c:pt idx="11">
                  <c:v>682.95799999999997</c:v>
                </c:pt>
                <c:pt idx="12">
                  <c:v>524.90499999999997</c:v>
                </c:pt>
                <c:pt idx="14">
                  <c:v>946.12</c:v>
                </c:pt>
                <c:pt idx="15">
                  <c:v>992.53699999999992</c:v>
                </c:pt>
                <c:pt idx="16">
                  <c:v>857.56000000000006</c:v>
                </c:pt>
                <c:pt idx="17">
                  <c:v>750.92700000000002</c:v>
                </c:pt>
                <c:pt idx="18">
                  <c:v>759.81</c:v>
                </c:pt>
                <c:pt idx="19">
                  <c:v>599.88799999999992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022208"/>
        <c:axId val="125024128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9.4359999999999999</c:v>
                </c:pt>
                <c:pt idx="1">
                  <c:v>11.07</c:v>
                </c:pt>
                <c:pt idx="2">
                  <c:v>10.73</c:v>
                </c:pt>
                <c:pt idx="3">
                  <c:v>10.1</c:v>
                </c:pt>
                <c:pt idx="4">
                  <c:v>9.8450000000000006</c:v>
                </c:pt>
                <c:pt idx="5">
                  <c:v>9.4699999999999989</c:v>
                </c:pt>
                <c:pt idx="7">
                  <c:v>147.11199999999999</c:v>
                </c:pt>
                <c:pt idx="8">
                  <c:v>167.345</c:v>
                </c:pt>
                <c:pt idx="9">
                  <c:v>128.85500000000002</c:v>
                </c:pt>
                <c:pt idx="10">
                  <c:v>115.985</c:v>
                </c:pt>
                <c:pt idx="11">
                  <c:v>106.845</c:v>
                </c:pt>
                <c:pt idx="12">
                  <c:v>106.16</c:v>
                </c:pt>
                <c:pt idx="14">
                  <c:v>156.548</c:v>
                </c:pt>
                <c:pt idx="15">
                  <c:v>178.41499999999999</c:v>
                </c:pt>
                <c:pt idx="16">
                  <c:v>139.58500000000001</c:v>
                </c:pt>
                <c:pt idx="17">
                  <c:v>126.08499999999999</c:v>
                </c:pt>
                <c:pt idx="18">
                  <c:v>116.69</c:v>
                </c:pt>
                <c:pt idx="19">
                  <c:v>115.63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025664"/>
        <c:axId val="125035648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1.9159999999999999</c:v>
                </c:pt>
                <c:pt idx="1">
                  <c:v>3.2450000000000001</c:v>
                </c:pt>
                <c:pt idx="2">
                  <c:v>2.4350000000000001</c:v>
                </c:pt>
                <c:pt idx="3">
                  <c:v>8.06</c:v>
                </c:pt>
                <c:pt idx="4">
                  <c:v>11.71</c:v>
                </c:pt>
                <c:pt idx="5">
                  <c:v>40.14</c:v>
                </c:pt>
                <c:pt idx="7">
                  <c:v>108.212</c:v>
                </c:pt>
                <c:pt idx="8">
                  <c:v>310.18</c:v>
                </c:pt>
                <c:pt idx="9">
                  <c:v>243.785</c:v>
                </c:pt>
                <c:pt idx="10">
                  <c:v>109.32000000000001</c:v>
                </c:pt>
                <c:pt idx="11">
                  <c:v>264.89999999999998</c:v>
                </c:pt>
                <c:pt idx="12">
                  <c:v>292.14499999999998</c:v>
                </c:pt>
                <c:pt idx="14">
                  <c:v>110.128</c:v>
                </c:pt>
                <c:pt idx="15">
                  <c:v>313.42500000000001</c:v>
                </c:pt>
                <c:pt idx="16">
                  <c:v>246.22</c:v>
                </c:pt>
                <c:pt idx="17">
                  <c:v>117.38</c:v>
                </c:pt>
                <c:pt idx="18">
                  <c:v>276.60999999999996</c:v>
                </c:pt>
                <c:pt idx="19">
                  <c:v>332.28500000000003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25664"/>
        <c:axId val="125035648"/>
      </c:lineChart>
      <c:catAx>
        <c:axId val="1250222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50241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024128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022208"/>
        <c:crosses val="autoZero"/>
        <c:crossBetween val="between"/>
      </c:valAx>
      <c:catAx>
        <c:axId val="125025664"/>
        <c:scaling>
          <c:orientation val="minMax"/>
        </c:scaling>
        <c:delete val="1"/>
        <c:axPos val="b"/>
        <c:majorTickMark val="out"/>
        <c:minorTickMark val="none"/>
        <c:tickLblPos val="nextTo"/>
        <c:crossAx val="125035648"/>
        <c:crosses val="autoZero"/>
        <c:auto val="0"/>
        <c:lblAlgn val="ctr"/>
        <c:lblOffset val="100"/>
        <c:noMultiLvlLbl val="0"/>
      </c:catAx>
      <c:valAx>
        <c:axId val="125035648"/>
        <c:scaling>
          <c:orientation val="minMax"/>
          <c:max val="45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025664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9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9 chart data'!$C$15:$C$21,'Section 9 chart data'!$I$15:$I$21,'Section 9 chart data'!$Q$15:$Q$20)</c:f>
              <c:strCache>
                <c:ptCount val="20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7">
                  <c:v>2013–16</c:v>
                </c:pt>
                <c:pt idx="8">
                  <c:v>2017–21</c:v>
                </c:pt>
                <c:pt idx="9">
                  <c:v>2022–26</c:v>
                </c:pt>
                <c:pt idx="10">
                  <c:v>2027–31</c:v>
                </c:pt>
                <c:pt idx="11">
                  <c:v>2032–36</c:v>
                </c:pt>
                <c:pt idx="12">
                  <c:v>2037–41</c:v>
                </c:pt>
                <c:pt idx="14">
                  <c:v>2013–16</c:v>
                </c:pt>
                <c:pt idx="15">
                  <c:v>2017–21</c:v>
                </c:pt>
                <c:pt idx="16">
                  <c:v>2022–26</c:v>
                </c:pt>
                <c:pt idx="17">
                  <c:v>2027–31</c:v>
                </c:pt>
                <c:pt idx="18">
                  <c:v>2032–36</c:v>
                </c:pt>
                <c:pt idx="19">
                  <c:v>2037–41</c:v>
                </c:pt>
              </c:strCache>
            </c:strRef>
          </c:cat>
          <c:val>
            <c:numRef>
              <c:f>('Section 9 chart data'!$D$5:$D$11,'Section 9 chart data'!$J$5:$J$11,'Section 9 chart data'!$R$5:$R$10)</c:f>
              <c:numCache>
                <c:formatCode>#,##0</c:formatCode>
                <c:ptCount val="20"/>
                <c:pt idx="0">
                  <c:v>50.957999999999998</c:v>
                </c:pt>
                <c:pt idx="1">
                  <c:v>58.476999999999997</c:v>
                </c:pt>
                <c:pt idx="2">
                  <c:v>66.335999999999999</c:v>
                </c:pt>
                <c:pt idx="3">
                  <c:v>74.632999999999996</c:v>
                </c:pt>
                <c:pt idx="4">
                  <c:v>76.852000000000004</c:v>
                </c:pt>
                <c:pt idx="5">
                  <c:v>74.983000000000004</c:v>
                </c:pt>
                <c:pt idx="7">
                  <c:v>895.16200000000003</c:v>
                </c:pt>
                <c:pt idx="8">
                  <c:v>934.06</c:v>
                </c:pt>
                <c:pt idx="9">
                  <c:v>791.22400000000005</c:v>
                </c:pt>
                <c:pt idx="10">
                  <c:v>676.29399999999998</c:v>
                </c:pt>
                <c:pt idx="11">
                  <c:v>682.95799999999997</c:v>
                </c:pt>
                <c:pt idx="12">
                  <c:v>524.90499999999997</c:v>
                </c:pt>
                <c:pt idx="14">
                  <c:v>946.12</c:v>
                </c:pt>
                <c:pt idx="15">
                  <c:v>992.53699999999992</c:v>
                </c:pt>
                <c:pt idx="16">
                  <c:v>857.56000000000006</c:v>
                </c:pt>
                <c:pt idx="17">
                  <c:v>750.92700000000002</c:v>
                </c:pt>
                <c:pt idx="18">
                  <c:v>759.81</c:v>
                </c:pt>
                <c:pt idx="19">
                  <c:v>599.88799999999992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5744640"/>
        <c:axId val="12574656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9 chart data'!$B$23:$F$23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9 chart data'!$F$25:$F$31,'Section 9 chart data'!$N$25:$N$31,'Section 9 chart data'!$T$25:$T$30)</c:f>
              <c:numCache>
                <c:formatCode>#,##0</c:formatCode>
                <c:ptCount val="20"/>
                <c:pt idx="0">
                  <c:v>9.4359999999999999</c:v>
                </c:pt>
                <c:pt idx="1">
                  <c:v>11.07</c:v>
                </c:pt>
                <c:pt idx="2">
                  <c:v>10.73</c:v>
                </c:pt>
                <c:pt idx="3">
                  <c:v>10.1</c:v>
                </c:pt>
                <c:pt idx="4">
                  <c:v>9.8450000000000006</c:v>
                </c:pt>
                <c:pt idx="5">
                  <c:v>9.4699999999999989</c:v>
                </c:pt>
                <c:pt idx="7">
                  <c:v>147.11199999999999</c:v>
                </c:pt>
                <c:pt idx="8">
                  <c:v>167.345</c:v>
                </c:pt>
                <c:pt idx="9">
                  <c:v>128.85500000000002</c:v>
                </c:pt>
                <c:pt idx="10">
                  <c:v>115.985</c:v>
                </c:pt>
                <c:pt idx="11">
                  <c:v>106.845</c:v>
                </c:pt>
                <c:pt idx="12">
                  <c:v>106.16</c:v>
                </c:pt>
                <c:pt idx="14">
                  <c:v>156.548</c:v>
                </c:pt>
                <c:pt idx="15">
                  <c:v>178.41499999999999</c:v>
                </c:pt>
                <c:pt idx="16">
                  <c:v>139.58500000000001</c:v>
                </c:pt>
                <c:pt idx="17">
                  <c:v>126.08499999999999</c:v>
                </c:pt>
                <c:pt idx="18">
                  <c:v>116.69</c:v>
                </c:pt>
                <c:pt idx="19">
                  <c:v>115.63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5752448"/>
        <c:axId val="125753984"/>
      </c:barChart>
      <c:lineChart>
        <c:grouping val="standard"/>
        <c:varyColors val="0"/>
        <c:ser>
          <c:idx val="2"/>
          <c:order val="2"/>
          <c:tx>
            <c:strRef>
              <c:f>'Section 9 chart data'!$B$33:$F$33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9 chart data'!$F$35:$F$41,'Section 9 chart data'!$N$35:$N$41,'Section 9 chart data'!$T$35:$T$40)</c:f>
              <c:numCache>
                <c:formatCode>#,##0</c:formatCode>
                <c:ptCount val="20"/>
                <c:pt idx="0">
                  <c:v>1.9159999999999999</c:v>
                </c:pt>
                <c:pt idx="1">
                  <c:v>3.2450000000000001</c:v>
                </c:pt>
                <c:pt idx="2">
                  <c:v>2.4350000000000001</c:v>
                </c:pt>
                <c:pt idx="3">
                  <c:v>8.06</c:v>
                </c:pt>
                <c:pt idx="4">
                  <c:v>11.71</c:v>
                </c:pt>
                <c:pt idx="5">
                  <c:v>40.14</c:v>
                </c:pt>
                <c:pt idx="7">
                  <c:v>108.212</c:v>
                </c:pt>
                <c:pt idx="8">
                  <c:v>310.18</c:v>
                </c:pt>
                <c:pt idx="9">
                  <c:v>243.785</c:v>
                </c:pt>
                <c:pt idx="10">
                  <c:v>109.32000000000001</c:v>
                </c:pt>
                <c:pt idx="11">
                  <c:v>264.89999999999998</c:v>
                </c:pt>
                <c:pt idx="12">
                  <c:v>292.14499999999998</c:v>
                </c:pt>
                <c:pt idx="14">
                  <c:v>110.128</c:v>
                </c:pt>
                <c:pt idx="15">
                  <c:v>313.42500000000001</c:v>
                </c:pt>
                <c:pt idx="16">
                  <c:v>246.22</c:v>
                </c:pt>
                <c:pt idx="17">
                  <c:v>117.38</c:v>
                </c:pt>
                <c:pt idx="18">
                  <c:v>276.60999999999996</c:v>
                </c:pt>
                <c:pt idx="19">
                  <c:v>332.28500000000003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752448"/>
        <c:axId val="125753984"/>
      </c:lineChart>
      <c:catAx>
        <c:axId val="1257446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257465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57465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744640"/>
        <c:crosses val="autoZero"/>
        <c:crossBetween val="between"/>
      </c:valAx>
      <c:catAx>
        <c:axId val="12575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25753984"/>
        <c:crosses val="autoZero"/>
        <c:auto val="0"/>
        <c:lblAlgn val="ctr"/>
        <c:lblOffset val="100"/>
        <c:noMultiLvlLbl val="0"/>
      </c:catAx>
      <c:valAx>
        <c:axId val="125753984"/>
        <c:scaling>
          <c:orientation val="minMax"/>
          <c:max val="12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575244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softwood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  <c:pt idx="6">
                  <c:v>11.055</c:v>
                </c:pt>
                <c:pt idx="7">
                  <c:v>36.366</c:v>
                </c:pt>
                <c:pt idx="8">
                  <c:v>24.172000000000001</c:v>
                </c:pt>
                <c:pt idx="9">
                  <c:v>15.317</c:v>
                </c:pt>
                <c:pt idx="10">
                  <c:v>17.748999999999999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29.880000000000003</c:v>
                </c:pt>
                <c:pt idx="1">
                  <c:v>70.006</c:v>
                </c:pt>
                <c:pt idx="2">
                  <c:v>55.102999999999994</c:v>
                </c:pt>
                <c:pt idx="3">
                  <c:v>26.435000000000002</c:v>
                </c:pt>
                <c:pt idx="4">
                  <c:v>58.941999999999993</c:v>
                </c:pt>
                <c:pt idx="5">
                  <c:v>63.747</c:v>
                </c:pt>
                <c:pt idx="6">
                  <c:v>15.016999999999999</c:v>
                </c:pt>
                <c:pt idx="7">
                  <c:v>41.8</c:v>
                </c:pt>
                <c:pt idx="8">
                  <c:v>27.03</c:v>
                </c:pt>
                <c:pt idx="9">
                  <c:v>18.030999999999999</c:v>
                </c:pt>
                <c:pt idx="10">
                  <c:v>20.64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100032"/>
        <c:axId val="127101952"/>
      </c:lineChart>
      <c:catAx>
        <c:axId val="12710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7101952"/>
        <c:crosses val="autoZero"/>
        <c:auto val="1"/>
        <c:lblAlgn val="ctr"/>
        <c:lblOffset val="100"/>
        <c:noMultiLvlLbl val="0"/>
      </c:catAx>
      <c:valAx>
        <c:axId val="12710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710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  <c:pt idx="6">
                  <c:v>11.055</c:v>
                </c:pt>
                <c:pt idx="7">
                  <c:v>36.366</c:v>
                </c:pt>
                <c:pt idx="8">
                  <c:v>24.172000000000001</c:v>
                </c:pt>
                <c:pt idx="9">
                  <c:v>15.317</c:v>
                </c:pt>
                <c:pt idx="10">
                  <c:v>17.748999999999999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10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data'!$R$50:$R$60</c:f>
              <c:numCache>
                <c:formatCode>#,##0</c:formatCode>
                <c:ptCount val="11"/>
                <c:pt idx="0">
                  <c:v>29.880000000000003</c:v>
                </c:pt>
                <c:pt idx="1">
                  <c:v>70.006</c:v>
                </c:pt>
                <c:pt idx="2">
                  <c:v>55.102999999999994</c:v>
                </c:pt>
                <c:pt idx="3">
                  <c:v>26.435000000000002</c:v>
                </c:pt>
                <c:pt idx="4">
                  <c:v>58.941999999999993</c:v>
                </c:pt>
                <c:pt idx="5">
                  <c:v>63.747</c:v>
                </c:pt>
                <c:pt idx="6">
                  <c:v>15.016999999999999</c:v>
                </c:pt>
                <c:pt idx="7">
                  <c:v>41.8</c:v>
                </c:pt>
                <c:pt idx="8">
                  <c:v>27.03</c:v>
                </c:pt>
                <c:pt idx="9">
                  <c:v>18.030999999999999</c:v>
                </c:pt>
                <c:pt idx="10">
                  <c:v>20.64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798464"/>
        <c:axId val="124800384"/>
      </c:lineChart>
      <c:catAx>
        <c:axId val="124798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4800384"/>
        <c:crosses val="autoZero"/>
        <c:auto val="1"/>
        <c:lblAlgn val="ctr"/>
        <c:lblOffset val="100"/>
        <c:noMultiLvlLbl val="0"/>
      </c:catAx>
      <c:valAx>
        <c:axId val="1248003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47984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softwood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  <c:pt idx="6">
                    <c:v>2.597925</c:v>
                  </c:pt>
                  <c:pt idx="7">
                    <c:v>15.219171000000001</c:v>
                  </c:pt>
                  <c:pt idx="8">
                    <c:v>7.1863355999999996</c:v>
                  </c:pt>
                  <c:pt idx="9">
                    <c:v>3.2027847000000005</c:v>
                  </c:pt>
                  <c:pt idx="10">
                    <c:v>3.3030888999999997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  <c:pt idx="6">
                    <c:v>2.597925</c:v>
                  </c:pt>
                  <c:pt idx="7">
                    <c:v>15.219171000000001</c:v>
                  </c:pt>
                  <c:pt idx="8">
                    <c:v>7.1863355999999996</c:v>
                  </c:pt>
                  <c:pt idx="9">
                    <c:v>3.2027847000000005</c:v>
                  </c:pt>
                  <c:pt idx="10">
                    <c:v>3.3030888999999997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  <c:pt idx="6">
                  <c:v>11.055</c:v>
                </c:pt>
                <c:pt idx="7">
                  <c:v>36.366</c:v>
                </c:pt>
                <c:pt idx="8">
                  <c:v>24.172000000000001</c:v>
                </c:pt>
                <c:pt idx="9">
                  <c:v>15.317</c:v>
                </c:pt>
                <c:pt idx="10">
                  <c:v>17.748999999999999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4859520"/>
        <c:axId val="124861440"/>
      </c:barChart>
      <c:catAx>
        <c:axId val="124859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4861440"/>
        <c:crosses val="autoZero"/>
        <c:auto val="1"/>
        <c:lblAlgn val="ctr"/>
        <c:lblOffset val="100"/>
        <c:noMultiLvlLbl val="0"/>
      </c:catAx>
      <c:valAx>
        <c:axId val="1248614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48595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13757591454182"/>
          <c:y val="0.10643303985103642"/>
          <c:w val="0.77647207504609961"/>
          <c:h val="0.6224206720728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'Table 4'!$C$6</c:f>
              <c:strCache>
                <c:ptCount val="1"/>
                <c:pt idx="0">
                  <c:v>2 ha and over</c:v>
                </c:pt>
              </c:strCache>
            </c:strRef>
          </c:tx>
          <c:spPr>
            <a:solidFill>
              <a:srgbClr val="318C3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4'!$C$8:$C$22</c:f>
              <c:numCache>
                <c:formatCode>#,##0</c:formatCode>
                <c:ptCount val="15"/>
                <c:pt idx="0">
                  <c:v>24360.367060613684</c:v>
                </c:pt>
                <c:pt idx="1">
                  <c:v>3211.3308848738507</c:v>
                </c:pt>
                <c:pt idx="2">
                  <c:v>71.385971332325113</c:v>
                </c:pt>
                <c:pt idx="3">
                  <c:v>73.880758796096998</c:v>
                </c:pt>
                <c:pt idx="4">
                  <c:v>181.50818545725957</c:v>
                </c:pt>
                <c:pt idx="5">
                  <c:v>447.75929294034995</c:v>
                </c:pt>
                <c:pt idx="6">
                  <c:v>741.85231545040108</c:v>
                </c:pt>
                <c:pt idx="7">
                  <c:v>91.623263748274994</c:v>
                </c:pt>
                <c:pt idx="8">
                  <c:v>2.2866578299500002</c:v>
                </c:pt>
                <c:pt idx="9">
                  <c:v>31.663175264875012</c:v>
                </c:pt>
                <c:pt idx="10">
                  <c:v>403.56690235847219</c:v>
                </c:pt>
                <c:pt idx="11">
                  <c:v>171.19373732295497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4'!$D$6</c:f>
              <c:strCache>
                <c:ptCount val="1"/>
                <c:pt idx="0">
                  <c:v>0.5 – &lt; 2 ha</c:v>
                </c:pt>
              </c:strCache>
            </c:strRef>
          </c:tx>
          <c:spPr>
            <a:solidFill>
              <a:srgbClr val="B6D99F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'Table 4'!$B$8:$B$22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4'!$D$8:$D$22</c:f>
              <c:numCache>
                <c:formatCode>#,##0</c:formatCode>
                <c:ptCount val="15"/>
                <c:pt idx="0">
                  <c:v>4776.3528343889029</c:v>
                </c:pt>
                <c:pt idx="1">
                  <c:v>182.91008154372523</c:v>
                </c:pt>
                <c:pt idx="2">
                  <c:v>2.9250273275000001</c:v>
                </c:pt>
                <c:pt idx="3">
                  <c:v>4.7889193549990008</c:v>
                </c:pt>
                <c:pt idx="4">
                  <c:v>69.475884119950052</c:v>
                </c:pt>
                <c:pt idx="5">
                  <c:v>89.597725977375944</c:v>
                </c:pt>
                <c:pt idx="6">
                  <c:v>185.63437826354775</c:v>
                </c:pt>
                <c:pt idx="7">
                  <c:v>1.4391085270499999</c:v>
                </c:pt>
                <c:pt idx="8">
                  <c:v>0</c:v>
                </c:pt>
                <c:pt idx="9">
                  <c:v>17.728293012728969</c:v>
                </c:pt>
                <c:pt idx="10">
                  <c:v>31.278749723775977</c:v>
                </c:pt>
                <c:pt idx="11">
                  <c:v>20.977547052750001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118736000"/>
        <c:axId val="118737536"/>
      </c:barChart>
      <c:catAx>
        <c:axId val="11873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8737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737536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n-US"/>
          </a:p>
        </c:txPr>
        <c:crossAx val="11873600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0000155949779874"/>
          <c:y val="0.18909473282846168"/>
          <c:w val="0.19215727445833974"/>
          <c:h val="6.8073214785795033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n-US"/>
    </a:p>
  </c:txPr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data'!$D$50:$D$60</c:f>
              <c:numCache>
                <c:formatCode>#,##0</c:formatCode>
                <c:ptCount val="11"/>
                <c:pt idx="0">
                  <c:v>2.827</c:v>
                </c:pt>
                <c:pt idx="1">
                  <c:v>7.97</c:v>
                </c:pt>
                <c:pt idx="2">
                  <c:v>6.3460000000000001</c:v>
                </c:pt>
                <c:pt idx="3">
                  <c:v>4.5709999999999997</c:v>
                </c:pt>
                <c:pt idx="4">
                  <c:v>5.9619999999999997</c:v>
                </c:pt>
                <c:pt idx="5">
                  <c:v>5.3179999999999996</c:v>
                </c:pt>
                <c:pt idx="6">
                  <c:v>3.9620000000000002</c:v>
                </c:pt>
                <c:pt idx="7">
                  <c:v>5.4340000000000002</c:v>
                </c:pt>
                <c:pt idx="8">
                  <c:v>2.8580000000000001</c:v>
                </c:pt>
                <c:pt idx="9">
                  <c:v>2.714</c:v>
                </c:pt>
                <c:pt idx="10">
                  <c:v>2.891</c:v>
                </c:pt>
              </c:numCache>
            </c:numRef>
          </c:val>
        </c:ser>
        <c:ser>
          <c:idx val="1"/>
          <c:order val="1"/>
          <c:tx>
            <c:strRef>
              <c:f>'Section 10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data'!$L$50:$L$60</c:f>
                <c:numCache>
                  <c:formatCode>General</c:formatCode>
                  <c:ptCount val="11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  <c:pt idx="6">
                    <c:v>2.597925</c:v>
                  </c:pt>
                  <c:pt idx="7">
                    <c:v>15.219171000000001</c:v>
                  </c:pt>
                  <c:pt idx="8">
                    <c:v>7.1863355999999996</c:v>
                  </c:pt>
                  <c:pt idx="9">
                    <c:v>3.2027847000000005</c:v>
                  </c:pt>
                  <c:pt idx="10">
                    <c:v>3.3030888999999997</c:v>
                  </c:pt>
                </c:numCache>
              </c:numRef>
            </c:plus>
            <c:minus>
              <c:numRef>
                <c:f>'Section 10 chart data'!$L$50:$L$60</c:f>
                <c:numCache>
                  <c:formatCode>General</c:formatCode>
                  <c:ptCount val="11"/>
                  <c:pt idx="0">
                    <c:v>4.8451922999999999</c:v>
                  </c:pt>
                  <c:pt idx="1">
                    <c:v>13.430793999999999</c:v>
                  </c:pt>
                  <c:pt idx="2">
                    <c:v>14.6319757</c:v>
                  </c:pt>
                  <c:pt idx="3">
                    <c:v>5.2233096000000003</c:v>
                  </c:pt>
                  <c:pt idx="4">
                    <c:v>30.919127999999997</c:v>
                  </c:pt>
                  <c:pt idx="5">
                    <c:v>19.7840594</c:v>
                  </c:pt>
                  <c:pt idx="6">
                    <c:v>2.597925</c:v>
                  </c:pt>
                  <c:pt idx="7">
                    <c:v>15.219171000000001</c:v>
                  </c:pt>
                  <c:pt idx="8">
                    <c:v>7.1863355999999996</c:v>
                  </c:pt>
                  <c:pt idx="9">
                    <c:v>3.2027847000000005</c:v>
                  </c:pt>
                  <c:pt idx="10">
                    <c:v>3.3030888999999997</c:v>
                  </c:pt>
                </c:numCache>
              </c:numRef>
            </c:minus>
          </c:errBars>
          <c:cat>
            <c:strRef>
              <c:f>'Section 10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data'!$J$50:$J$60</c:f>
              <c:numCache>
                <c:formatCode>#,##0</c:formatCode>
                <c:ptCount val="11"/>
                <c:pt idx="0">
                  <c:v>27.053000000000001</c:v>
                </c:pt>
                <c:pt idx="1">
                  <c:v>62.036000000000001</c:v>
                </c:pt>
                <c:pt idx="2">
                  <c:v>48.756999999999998</c:v>
                </c:pt>
                <c:pt idx="3">
                  <c:v>21.864000000000001</c:v>
                </c:pt>
                <c:pt idx="4">
                  <c:v>52.98</c:v>
                </c:pt>
                <c:pt idx="5">
                  <c:v>58.429000000000002</c:v>
                </c:pt>
                <c:pt idx="6">
                  <c:v>11.055</c:v>
                </c:pt>
                <c:pt idx="7">
                  <c:v>36.366</c:v>
                </c:pt>
                <c:pt idx="8">
                  <c:v>24.172000000000001</c:v>
                </c:pt>
                <c:pt idx="9">
                  <c:v>15.317</c:v>
                </c:pt>
                <c:pt idx="10">
                  <c:v>17.748999999999999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022208"/>
        <c:axId val="127024128"/>
      </c:barChart>
      <c:catAx>
        <c:axId val="127022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7024128"/>
        <c:crosses val="autoZero"/>
        <c:auto val="1"/>
        <c:lblAlgn val="ctr"/>
        <c:lblOffset val="100"/>
        <c:noMultiLvlLbl val="0"/>
      </c:catAx>
      <c:valAx>
        <c:axId val="12702412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7022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55.21</c:v>
                </c:pt>
                <c:pt idx="1">
                  <c:v>62.914999999999999</c:v>
                </c:pt>
                <c:pt idx="2">
                  <c:v>71.599999999999994</c:v>
                </c:pt>
                <c:pt idx="3">
                  <c:v>75.543999999999997</c:v>
                </c:pt>
                <c:pt idx="4">
                  <c:v>76.349999999999994</c:v>
                </c:pt>
                <c:pt idx="5">
                  <c:v>65.826999999999998</c:v>
                </c:pt>
                <c:pt idx="6">
                  <c:v>46.866</c:v>
                </c:pt>
                <c:pt idx="7">
                  <c:v>50.24</c:v>
                </c:pt>
                <c:pt idx="8">
                  <c:v>54.426000000000002</c:v>
                </c:pt>
                <c:pt idx="9">
                  <c:v>44.185000000000002</c:v>
                </c:pt>
                <c:pt idx="10">
                  <c:v>36.475000000000001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  <c:pt idx="6">
                    <c:v>91.268997500000012</c:v>
                  </c:pt>
                  <c:pt idx="7">
                    <c:v>86.366080800000006</c:v>
                  </c:pt>
                  <c:pt idx="8">
                    <c:v>67.630937799999998</c:v>
                  </c:pt>
                  <c:pt idx="9">
                    <c:v>74.435464400000015</c:v>
                  </c:pt>
                  <c:pt idx="10">
                    <c:v>84.980629499999992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  <c:pt idx="6">
                    <c:v>91.268997500000012</c:v>
                  </c:pt>
                  <c:pt idx="7">
                    <c:v>86.366080800000006</c:v>
                  </c:pt>
                  <c:pt idx="8">
                    <c:v>67.630937799999998</c:v>
                  </c:pt>
                  <c:pt idx="9">
                    <c:v>74.435464400000015</c:v>
                  </c:pt>
                  <c:pt idx="10">
                    <c:v>84.980629499999992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922.53700000000003</c:v>
                </c:pt>
                <c:pt idx="1">
                  <c:v>869.86900000000003</c:v>
                </c:pt>
                <c:pt idx="2">
                  <c:v>697.58699999999999</c:v>
                </c:pt>
                <c:pt idx="3">
                  <c:v>674.92100000000005</c:v>
                </c:pt>
                <c:pt idx="4">
                  <c:v>521.42999999999995</c:v>
                </c:pt>
                <c:pt idx="5">
                  <c:v>403.87299999999999</c:v>
                </c:pt>
                <c:pt idx="6">
                  <c:v>376.36700000000002</c:v>
                </c:pt>
                <c:pt idx="7">
                  <c:v>402.26400000000001</c:v>
                </c:pt>
                <c:pt idx="8">
                  <c:v>360.31400000000002</c:v>
                </c:pt>
                <c:pt idx="9">
                  <c:v>391.14800000000002</c:v>
                </c:pt>
                <c:pt idx="10">
                  <c:v>463.61500000000001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732544"/>
        <c:axId val="126747008"/>
      </c:barChart>
      <c:catAx>
        <c:axId val="126732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6747008"/>
        <c:crosses val="autoZero"/>
        <c:auto val="1"/>
        <c:lblAlgn val="ctr"/>
        <c:lblOffset val="100"/>
        <c:noMultiLvlLbl val="0"/>
      </c:catAx>
      <c:valAx>
        <c:axId val="1267470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732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data'!$D$20:$D$30</c:f>
              <c:numCache>
                <c:formatCode>#,##0</c:formatCode>
                <c:ptCount val="11"/>
                <c:pt idx="0">
                  <c:v>55.21</c:v>
                </c:pt>
                <c:pt idx="1">
                  <c:v>62.914999999999999</c:v>
                </c:pt>
                <c:pt idx="2">
                  <c:v>71.599999999999994</c:v>
                </c:pt>
                <c:pt idx="3">
                  <c:v>75.543999999999997</c:v>
                </c:pt>
                <c:pt idx="4">
                  <c:v>76.349999999999994</c:v>
                </c:pt>
                <c:pt idx="5">
                  <c:v>65.826999999999998</c:v>
                </c:pt>
                <c:pt idx="6">
                  <c:v>46.866</c:v>
                </c:pt>
                <c:pt idx="7">
                  <c:v>50.24</c:v>
                </c:pt>
                <c:pt idx="8">
                  <c:v>54.426000000000002</c:v>
                </c:pt>
                <c:pt idx="9">
                  <c:v>44.185000000000002</c:v>
                </c:pt>
                <c:pt idx="10">
                  <c:v>36.475000000000001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data'!$L$20:$L$30</c:f>
                <c:numCache>
                  <c:formatCode>General</c:formatCode>
                  <c:ptCount val="11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  <c:pt idx="6">
                    <c:v>91.268997500000012</c:v>
                  </c:pt>
                  <c:pt idx="7">
                    <c:v>86.366080800000006</c:v>
                  </c:pt>
                  <c:pt idx="8">
                    <c:v>67.630937799999998</c:v>
                  </c:pt>
                  <c:pt idx="9">
                    <c:v>74.435464400000015</c:v>
                  </c:pt>
                  <c:pt idx="10">
                    <c:v>84.980629499999992</c:v>
                  </c:pt>
                </c:numCache>
              </c:numRef>
            </c:plus>
            <c:minus>
              <c:numRef>
                <c:f>'Section 10 chart data'!$L$20:$L$30</c:f>
                <c:numCache>
                  <c:formatCode>General</c:formatCode>
                  <c:ptCount val="11"/>
                  <c:pt idx="0">
                    <c:v>164.3038397</c:v>
                  </c:pt>
                  <c:pt idx="1">
                    <c:v>165.53607070000001</c:v>
                  </c:pt>
                  <c:pt idx="2">
                    <c:v>158.49176639999999</c:v>
                  </c:pt>
                  <c:pt idx="3">
                    <c:v>167.24542380000003</c:v>
                  </c:pt>
                  <c:pt idx="4">
                    <c:v>117.89532299999999</c:v>
                  </c:pt>
                  <c:pt idx="5">
                    <c:v>90.023291699999987</c:v>
                  </c:pt>
                  <c:pt idx="6">
                    <c:v>91.268997500000012</c:v>
                  </c:pt>
                  <c:pt idx="7">
                    <c:v>86.366080800000006</c:v>
                  </c:pt>
                  <c:pt idx="8">
                    <c:v>67.630937799999998</c:v>
                  </c:pt>
                  <c:pt idx="9">
                    <c:v>74.435464400000015</c:v>
                  </c:pt>
                  <c:pt idx="10">
                    <c:v>84.980629499999992</c:v>
                  </c:pt>
                </c:numCache>
              </c:numRef>
            </c:minus>
          </c:errBars>
          <c:cat>
            <c:strRef>
              <c:f>'Section 10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data'!$J$20:$J$30</c:f>
              <c:numCache>
                <c:formatCode>#,##0</c:formatCode>
                <c:ptCount val="11"/>
                <c:pt idx="0">
                  <c:v>922.53700000000003</c:v>
                </c:pt>
                <c:pt idx="1">
                  <c:v>869.86900000000003</c:v>
                </c:pt>
                <c:pt idx="2">
                  <c:v>697.58699999999999</c:v>
                </c:pt>
                <c:pt idx="3">
                  <c:v>674.92100000000005</c:v>
                </c:pt>
                <c:pt idx="4">
                  <c:v>521.42999999999995</c:v>
                </c:pt>
                <c:pt idx="5">
                  <c:v>403.87299999999999</c:v>
                </c:pt>
                <c:pt idx="6">
                  <c:v>376.36700000000002</c:v>
                </c:pt>
                <c:pt idx="7">
                  <c:v>402.26400000000001</c:v>
                </c:pt>
                <c:pt idx="8">
                  <c:v>360.31400000000002</c:v>
                </c:pt>
                <c:pt idx="9">
                  <c:v>391.14800000000002</c:v>
                </c:pt>
                <c:pt idx="10">
                  <c:v>463.61500000000001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810368"/>
        <c:axId val="126816640"/>
      </c:barChart>
      <c:catAx>
        <c:axId val="12681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6816640"/>
        <c:crosses val="autoZero"/>
        <c:auto val="1"/>
        <c:lblAlgn val="ctr"/>
        <c:lblOffset val="100"/>
        <c:noMultiLvlLbl val="0"/>
      </c:catAx>
      <c:valAx>
        <c:axId val="12681664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81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conifers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2.359</c:v>
                </c:pt>
                <c:pt idx="1">
                  <c:v>2.214</c:v>
                </c:pt>
                <c:pt idx="2">
                  <c:v>2.1459999999999999</c:v>
                </c:pt>
                <c:pt idx="3">
                  <c:v>2.02</c:v>
                </c:pt>
                <c:pt idx="4">
                  <c:v>1.9690000000000001</c:v>
                </c:pt>
                <c:pt idx="5">
                  <c:v>1.8939999999999999</c:v>
                </c:pt>
                <c:pt idx="6">
                  <c:v>1.5269999999999999</c:v>
                </c:pt>
                <c:pt idx="7">
                  <c:v>1.5760000000000001</c:v>
                </c:pt>
                <c:pt idx="8">
                  <c:v>1.6040000000000001</c:v>
                </c:pt>
                <c:pt idx="9">
                  <c:v>1.472</c:v>
                </c:pt>
                <c:pt idx="10">
                  <c:v>1.3620000000000001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  <c:pt idx="6">
                    <c:v>4.0409487999999998</c:v>
                  </c:pt>
                  <c:pt idx="7">
                    <c:v>4.5283644000000001</c:v>
                  </c:pt>
                  <c:pt idx="8">
                    <c:v>4.6320715000000003</c:v>
                  </c:pt>
                  <c:pt idx="9">
                    <c:v>5.3396769999999991</c:v>
                  </c:pt>
                  <c:pt idx="10">
                    <c:v>6.0112765000000001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  <c:pt idx="6">
                    <c:v>4.0409487999999998</c:v>
                  </c:pt>
                  <c:pt idx="7">
                    <c:v>4.5283644000000001</c:v>
                  </c:pt>
                  <c:pt idx="8">
                    <c:v>4.6320715000000003</c:v>
                  </c:pt>
                  <c:pt idx="9">
                    <c:v>5.3396769999999991</c:v>
                  </c:pt>
                  <c:pt idx="10">
                    <c:v>6.0112765000000001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36.777999999999999</c:v>
                </c:pt>
                <c:pt idx="1">
                  <c:v>33.469000000000001</c:v>
                </c:pt>
                <c:pt idx="2">
                  <c:v>25.771000000000001</c:v>
                </c:pt>
                <c:pt idx="3">
                  <c:v>23.196999999999999</c:v>
                </c:pt>
                <c:pt idx="4">
                  <c:v>21.369</c:v>
                </c:pt>
                <c:pt idx="5">
                  <c:v>21.231999999999999</c:v>
                </c:pt>
                <c:pt idx="6">
                  <c:v>21.391999999999999</c:v>
                </c:pt>
                <c:pt idx="7">
                  <c:v>25.074000000000002</c:v>
                </c:pt>
                <c:pt idx="8">
                  <c:v>26.914999999999999</c:v>
                </c:pt>
                <c:pt idx="9">
                  <c:v>28.91</c:v>
                </c:pt>
                <c:pt idx="10">
                  <c:v>32.759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8096384"/>
        <c:axId val="178098560"/>
      </c:barChart>
      <c:catAx>
        <c:axId val="1780963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8098560"/>
        <c:crosses val="autoZero"/>
        <c:auto val="1"/>
        <c:lblAlgn val="ctr"/>
        <c:lblOffset val="100"/>
        <c:noMultiLvlLbl val="0"/>
      </c:catAx>
      <c:valAx>
        <c:axId val="178098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8096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10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data'!$D$35:$D$45</c:f>
              <c:numCache>
                <c:formatCode>#,##0</c:formatCode>
                <c:ptCount val="11"/>
                <c:pt idx="0">
                  <c:v>2.359</c:v>
                </c:pt>
                <c:pt idx="1">
                  <c:v>2.214</c:v>
                </c:pt>
                <c:pt idx="2">
                  <c:v>2.1459999999999999</c:v>
                </c:pt>
                <c:pt idx="3">
                  <c:v>2.02</c:v>
                </c:pt>
                <c:pt idx="4">
                  <c:v>1.9690000000000001</c:v>
                </c:pt>
                <c:pt idx="5">
                  <c:v>1.8939999999999999</c:v>
                </c:pt>
                <c:pt idx="6">
                  <c:v>1.5269999999999999</c:v>
                </c:pt>
                <c:pt idx="7">
                  <c:v>1.5760000000000001</c:v>
                </c:pt>
                <c:pt idx="8">
                  <c:v>1.6040000000000001</c:v>
                </c:pt>
                <c:pt idx="9">
                  <c:v>1.472</c:v>
                </c:pt>
                <c:pt idx="10">
                  <c:v>1.3620000000000001</c:v>
                </c:pt>
              </c:numCache>
            </c:numRef>
          </c:val>
        </c:ser>
        <c:ser>
          <c:idx val="1"/>
          <c:order val="1"/>
          <c:tx>
            <c:strRef>
              <c:f>'Section 10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10 chart data'!$L$35:$L$45</c:f>
                <c:numCache>
                  <c:formatCode>General</c:formatCode>
                  <c:ptCount val="11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  <c:pt idx="6">
                    <c:v>4.0409487999999998</c:v>
                  </c:pt>
                  <c:pt idx="7">
                    <c:v>4.5283644000000001</c:v>
                  </c:pt>
                  <c:pt idx="8">
                    <c:v>4.6320715000000003</c:v>
                  </c:pt>
                  <c:pt idx="9">
                    <c:v>5.3396769999999991</c:v>
                  </c:pt>
                  <c:pt idx="10">
                    <c:v>6.0112765000000001</c:v>
                  </c:pt>
                </c:numCache>
              </c:numRef>
            </c:plus>
            <c:minus>
              <c:numRef>
                <c:f>'Section 10 chart data'!$L$35:$L$45</c:f>
                <c:numCache>
                  <c:formatCode>General</c:formatCode>
                  <c:ptCount val="11"/>
                  <c:pt idx="0">
                    <c:v>6.9252973999999998</c:v>
                  </c:pt>
                  <c:pt idx="1">
                    <c:v>6.4996798000000009</c:v>
                  </c:pt>
                  <c:pt idx="2">
                    <c:v>5.7005452000000005</c:v>
                  </c:pt>
                  <c:pt idx="3">
                    <c:v>5.351547899999999</c:v>
                  </c:pt>
                  <c:pt idx="4">
                    <c:v>3.9746340000000004</c:v>
                  </c:pt>
                  <c:pt idx="5">
                    <c:v>3.7580640000000001</c:v>
                  </c:pt>
                  <c:pt idx="6">
                    <c:v>4.0409487999999998</c:v>
                  </c:pt>
                  <c:pt idx="7">
                    <c:v>4.5283644000000001</c:v>
                  </c:pt>
                  <c:pt idx="8">
                    <c:v>4.6320715000000003</c:v>
                  </c:pt>
                  <c:pt idx="9">
                    <c:v>5.3396769999999991</c:v>
                  </c:pt>
                  <c:pt idx="10">
                    <c:v>6.0112765000000001</c:v>
                  </c:pt>
                </c:numCache>
              </c:numRef>
            </c:minus>
          </c:errBars>
          <c:cat>
            <c:strRef>
              <c:f>'Section 10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10 chart data'!$J$35:$J$45</c:f>
              <c:numCache>
                <c:formatCode>#,##0</c:formatCode>
                <c:ptCount val="11"/>
                <c:pt idx="0">
                  <c:v>36.777999999999999</c:v>
                </c:pt>
                <c:pt idx="1">
                  <c:v>33.469000000000001</c:v>
                </c:pt>
                <c:pt idx="2">
                  <c:v>25.771000000000001</c:v>
                </c:pt>
                <c:pt idx="3">
                  <c:v>23.196999999999999</c:v>
                </c:pt>
                <c:pt idx="4">
                  <c:v>21.369</c:v>
                </c:pt>
                <c:pt idx="5">
                  <c:v>21.231999999999999</c:v>
                </c:pt>
                <c:pt idx="6">
                  <c:v>21.391999999999999</c:v>
                </c:pt>
                <c:pt idx="7">
                  <c:v>25.074000000000002</c:v>
                </c:pt>
                <c:pt idx="8">
                  <c:v>26.914999999999999</c:v>
                </c:pt>
                <c:pt idx="9">
                  <c:v>28.91</c:v>
                </c:pt>
                <c:pt idx="10">
                  <c:v>32.759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6429440"/>
        <c:axId val="126435712"/>
      </c:barChart>
      <c:catAx>
        <c:axId val="12642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6435712"/>
        <c:crosses val="autoZero"/>
        <c:auto val="1"/>
        <c:lblAlgn val="ctr"/>
        <c:lblOffset val="100"/>
        <c:noMultiLvlLbl val="0"/>
      </c:catAx>
      <c:valAx>
        <c:axId val="126435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6429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softwood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50.957999999999998</c:v>
                </c:pt>
                <c:pt idx="1">
                  <c:v>58.476999999999997</c:v>
                </c:pt>
                <c:pt idx="2">
                  <c:v>66.335999999999999</c:v>
                </c:pt>
                <c:pt idx="3">
                  <c:v>74.632999999999996</c:v>
                </c:pt>
                <c:pt idx="4">
                  <c:v>76.852000000000004</c:v>
                </c:pt>
                <c:pt idx="5">
                  <c:v>74.983000000000004</c:v>
                </c:pt>
                <c:pt idx="6">
                  <c:v>44.311</c:v>
                </c:pt>
                <c:pt idx="7">
                  <c:v>48.722999999999999</c:v>
                </c:pt>
                <c:pt idx="8">
                  <c:v>51.951000000000001</c:v>
                </c:pt>
                <c:pt idx="9">
                  <c:v>55.564</c:v>
                </c:pt>
                <c:pt idx="10">
                  <c:v>35.637</c:v>
                </c:pt>
                <c:pt idx="12">
                  <c:v>895.16200000000003</c:v>
                </c:pt>
                <c:pt idx="13">
                  <c:v>934.06</c:v>
                </c:pt>
                <c:pt idx="14">
                  <c:v>791.22400000000005</c:v>
                </c:pt>
                <c:pt idx="15">
                  <c:v>676.29399999999998</c:v>
                </c:pt>
                <c:pt idx="16">
                  <c:v>682.95799999999997</c:v>
                </c:pt>
                <c:pt idx="17">
                  <c:v>524.90499999999997</c:v>
                </c:pt>
                <c:pt idx="18">
                  <c:v>338.92200000000003</c:v>
                </c:pt>
                <c:pt idx="19">
                  <c:v>390.60899999999998</c:v>
                </c:pt>
                <c:pt idx="20">
                  <c:v>334.15100000000001</c:v>
                </c:pt>
                <c:pt idx="21">
                  <c:v>347.86599999999999</c:v>
                </c:pt>
                <c:pt idx="22">
                  <c:v>415.83199999999999</c:v>
                </c:pt>
                <c:pt idx="24">
                  <c:v>946.12</c:v>
                </c:pt>
                <c:pt idx="25">
                  <c:v>992.53699999999992</c:v>
                </c:pt>
                <c:pt idx="26">
                  <c:v>857.56000000000006</c:v>
                </c:pt>
                <c:pt idx="27">
                  <c:v>750.92700000000002</c:v>
                </c:pt>
                <c:pt idx="28">
                  <c:v>759.81</c:v>
                </c:pt>
                <c:pt idx="29">
                  <c:v>599.88799999999992</c:v>
                </c:pt>
                <c:pt idx="30">
                  <c:v>383.233</c:v>
                </c:pt>
                <c:pt idx="31">
                  <c:v>439.33199999999999</c:v>
                </c:pt>
                <c:pt idx="32">
                  <c:v>386.10200000000003</c:v>
                </c:pt>
                <c:pt idx="33">
                  <c:v>403.43</c:v>
                </c:pt>
                <c:pt idx="34">
                  <c:v>451.46899999999999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7000576"/>
        <c:axId val="127002496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9.4359999999999999</c:v>
                </c:pt>
                <c:pt idx="1">
                  <c:v>11.07</c:v>
                </c:pt>
                <c:pt idx="2">
                  <c:v>10.73</c:v>
                </c:pt>
                <c:pt idx="3">
                  <c:v>10.1</c:v>
                </c:pt>
                <c:pt idx="4">
                  <c:v>9.8450000000000006</c:v>
                </c:pt>
                <c:pt idx="5">
                  <c:v>9.4699999999999989</c:v>
                </c:pt>
                <c:pt idx="6">
                  <c:v>7.6349999999999998</c:v>
                </c:pt>
                <c:pt idx="7">
                  <c:v>7.8800000000000008</c:v>
                </c:pt>
                <c:pt idx="8">
                  <c:v>8.02</c:v>
                </c:pt>
                <c:pt idx="9">
                  <c:v>7.3599999999999994</c:v>
                </c:pt>
                <c:pt idx="10">
                  <c:v>6.8100000000000005</c:v>
                </c:pt>
                <c:pt idx="12">
                  <c:v>147.11199999999999</c:v>
                </c:pt>
                <c:pt idx="13">
                  <c:v>167.345</c:v>
                </c:pt>
                <c:pt idx="14">
                  <c:v>128.85500000000002</c:v>
                </c:pt>
                <c:pt idx="15">
                  <c:v>115.985</c:v>
                </c:pt>
                <c:pt idx="16">
                  <c:v>106.845</c:v>
                </c:pt>
                <c:pt idx="17">
                  <c:v>106.16</c:v>
                </c:pt>
                <c:pt idx="18">
                  <c:v>106.96</c:v>
                </c:pt>
                <c:pt idx="19">
                  <c:v>125.37</c:v>
                </c:pt>
                <c:pt idx="20">
                  <c:v>134.57499999999999</c:v>
                </c:pt>
                <c:pt idx="21">
                  <c:v>144.55000000000001</c:v>
                </c:pt>
                <c:pt idx="22">
                  <c:v>163.79500000000002</c:v>
                </c:pt>
                <c:pt idx="24">
                  <c:v>156.548</c:v>
                </c:pt>
                <c:pt idx="25">
                  <c:v>178.41499999999999</c:v>
                </c:pt>
                <c:pt idx="26">
                  <c:v>139.58500000000001</c:v>
                </c:pt>
                <c:pt idx="27">
                  <c:v>126.08499999999999</c:v>
                </c:pt>
                <c:pt idx="28">
                  <c:v>116.69</c:v>
                </c:pt>
                <c:pt idx="29">
                  <c:v>115.63</c:v>
                </c:pt>
                <c:pt idx="30">
                  <c:v>114.595</c:v>
                </c:pt>
                <c:pt idx="31">
                  <c:v>133.25</c:v>
                </c:pt>
                <c:pt idx="32">
                  <c:v>142.595</c:v>
                </c:pt>
                <c:pt idx="33">
                  <c:v>151.91</c:v>
                </c:pt>
                <c:pt idx="34">
                  <c:v>170.60500000000002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27004032"/>
        <c:axId val="12655116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6">
                  <c:v>19.810000000000002</c:v>
                </c:pt>
                <c:pt idx="7">
                  <c:v>27.17</c:v>
                </c:pt>
                <c:pt idx="8">
                  <c:v>14.290000000000001</c:v>
                </c:pt>
                <c:pt idx="9">
                  <c:v>13.57</c:v>
                </c:pt>
                <c:pt idx="10">
                  <c:v>14.455</c:v>
                </c:pt>
                <c:pt idx="12">
                  <c:v>108.212</c:v>
                </c:pt>
                <c:pt idx="13">
                  <c:v>310.18</c:v>
                </c:pt>
                <c:pt idx="14">
                  <c:v>243.785</c:v>
                </c:pt>
                <c:pt idx="15">
                  <c:v>109.32000000000001</c:v>
                </c:pt>
                <c:pt idx="16">
                  <c:v>264.89999999999998</c:v>
                </c:pt>
                <c:pt idx="17">
                  <c:v>292.14499999999998</c:v>
                </c:pt>
                <c:pt idx="18">
                  <c:v>55.274999999999999</c:v>
                </c:pt>
                <c:pt idx="19">
                  <c:v>181.82999999999998</c:v>
                </c:pt>
                <c:pt idx="20">
                  <c:v>120.86</c:v>
                </c:pt>
                <c:pt idx="21">
                  <c:v>76.585000000000008</c:v>
                </c:pt>
                <c:pt idx="22">
                  <c:v>88.74499999999999</c:v>
                </c:pt>
                <c:pt idx="24">
                  <c:v>119.52000000000001</c:v>
                </c:pt>
                <c:pt idx="25">
                  <c:v>350.03</c:v>
                </c:pt>
                <c:pt idx="26">
                  <c:v>275.51499999999999</c:v>
                </c:pt>
                <c:pt idx="27">
                  <c:v>132.17500000000001</c:v>
                </c:pt>
                <c:pt idx="28">
                  <c:v>294.70999999999998</c:v>
                </c:pt>
                <c:pt idx="29">
                  <c:v>318.73500000000001</c:v>
                </c:pt>
                <c:pt idx="30">
                  <c:v>75.084999999999994</c:v>
                </c:pt>
                <c:pt idx="31">
                  <c:v>209</c:v>
                </c:pt>
                <c:pt idx="32">
                  <c:v>135.15</c:v>
                </c:pt>
                <c:pt idx="33">
                  <c:v>90.155000000000001</c:v>
                </c:pt>
                <c:pt idx="34">
                  <c:v>103.2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004032"/>
        <c:axId val="126551168"/>
      </c:lineChart>
      <c:catAx>
        <c:axId val="12700057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2700249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27002496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000576"/>
        <c:crosses val="autoZero"/>
        <c:crossBetween val="between"/>
      </c:valAx>
      <c:catAx>
        <c:axId val="127004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26551168"/>
        <c:crosses val="autoZero"/>
        <c:auto val="0"/>
        <c:lblAlgn val="ctr"/>
        <c:lblOffset val="100"/>
        <c:noMultiLvlLbl val="0"/>
      </c:catAx>
      <c:valAx>
        <c:axId val="126551168"/>
        <c:scaling>
          <c:orientation val="minMax"/>
          <c:max val="5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2700403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10 chart data'!$B$3:$F$3</c:f>
              <c:strCache>
                <c:ptCount val="1"/>
                <c:pt idx="0">
                  <c:v>Annual standing volume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10 chart data'!$C$20:$C$31,'Section 10 chart data'!$I$20:$I$31,'Section 10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10 chart data'!$D$5:$D$16,'Section 10 chart data'!$J$5:$J$16,'Section 10 chart data'!$R$5:$R$15)</c:f>
              <c:numCache>
                <c:formatCode>#,##0</c:formatCode>
                <c:ptCount val="35"/>
                <c:pt idx="0">
                  <c:v>50.957999999999998</c:v>
                </c:pt>
                <c:pt idx="1">
                  <c:v>58.476999999999997</c:v>
                </c:pt>
                <c:pt idx="2">
                  <c:v>66.335999999999999</c:v>
                </c:pt>
                <c:pt idx="3">
                  <c:v>74.632999999999996</c:v>
                </c:pt>
                <c:pt idx="4">
                  <c:v>76.852000000000004</c:v>
                </c:pt>
                <c:pt idx="5">
                  <c:v>74.983000000000004</c:v>
                </c:pt>
                <c:pt idx="6">
                  <c:v>44.311</c:v>
                </c:pt>
                <c:pt idx="7">
                  <c:v>48.722999999999999</c:v>
                </c:pt>
                <c:pt idx="8">
                  <c:v>51.951000000000001</c:v>
                </c:pt>
                <c:pt idx="9">
                  <c:v>55.564</c:v>
                </c:pt>
                <c:pt idx="10">
                  <c:v>35.637</c:v>
                </c:pt>
                <c:pt idx="12">
                  <c:v>895.16200000000003</c:v>
                </c:pt>
                <c:pt idx="13">
                  <c:v>934.06</c:v>
                </c:pt>
                <c:pt idx="14">
                  <c:v>791.22400000000005</c:v>
                </c:pt>
                <c:pt idx="15">
                  <c:v>676.29399999999998</c:v>
                </c:pt>
                <c:pt idx="16">
                  <c:v>682.95799999999997</c:v>
                </c:pt>
                <c:pt idx="17">
                  <c:v>524.90499999999997</c:v>
                </c:pt>
                <c:pt idx="18">
                  <c:v>338.92200000000003</c:v>
                </c:pt>
                <c:pt idx="19">
                  <c:v>390.60899999999998</c:v>
                </c:pt>
                <c:pt idx="20">
                  <c:v>334.15100000000001</c:v>
                </c:pt>
                <c:pt idx="21">
                  <c:v>347.86599999999999</c:v>
                </c:pt>
                <c:pt idx="22">
                  <c:v>415.83199999999999</c:v>
                </c:pt>
                <c:pt idx="24">
                  <c:v>946.12</c:v>
                </c:pt>
                <c:pt idx="25">
                  <c:v>992.53699999999992</c:v>
                </c:pt>
                <c:pt idx="26">
                  <c:v>857.56000000000006</c:v>
                </c:pt>
                <c:pt idx="27">
                  <c:v>750.92700000000002</c:v>
                </c:pt>
                <c:pt idx="28">
                  <c:v>759.81</c:v>
                </c:pt>
                <c:pt idx="29">
                  <c:v>599.88799999999992</c:v>
                </c:pt>
                <c:pt idx="30">
                  <c:v>383.233</c:v>
                </c:pt>
                <c:pt idx="31">
                  <c:v>439.33199999999999</c:v>
                </c:pt>
                <c:pt idx="32">
                  <c:v>386.10200000000003</c:v>
                </c:pt>
                <c:pt idx="33">
                  <c:v>403.43</c:v>
                </c:pt>
                <c:pt idx="34">
                  <c:v>451.46899999999999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147904"/>
        <c:axId val="179149824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10 chart data'!$B$33:$F$33</c:f>
              <c:strCache>
                <c:ptCount val="1"/>
                <c:pt idx="0">
                  <c:v>Periodic net increment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10 chart data'!$F$35:$F$46,'Section 10 chart data'!$N$35:$N$46,'Section 10 chart data'!$T$35:$T$45)</c:f>
              <c:numCache>
                <c:formatCode>#,##0</c:formatCode>
                <c:ptCount val="35"/>
                <c:pt idx="0">
                  <c:v>9.4359999999999999</c:v>
                </c:pt>
                <c:pt idx="1">
                  <c:v>11.07</c:v>
                </c:pt>
                <c:pt idx="2">
                  <c:v>10.73</c:v>
                </c:pt>
                <c:pt idx="3">
                  <c:v>10.1</c:v>
                </c:pt>
                <c:pt idx="4">
                  <c:v>9.8450000000000006</c:v>
                </c:pt>
                <c:pt idx="5">
                  <c:v>9.4699999999999989</c:v>
                </c:pt>
                <c:pt idx="6">
                  <c:v>7.6349999999999998</c:v>
                </c:pt>
                <c:pt idx="7">
                  <c:v>7.8800000000000008</c:v>
                </c:pt>
                <c:pt idx="8">
                  <c:v>8.02</c:v>
                </c:pt>
                <c:pt idx="9">
                  <c:v>7.3599999999999994</c:v>
                </c:pt>
                <c:pt idx="10">
                  <c:v>6.8100000000000005</c:v>
                </c:pt>
                <c:pt idx="12">
                  <c:v>147.11199999999999</c:v>
                </c:pt>
                <c:pt idx="13">
                  <c:v>167.345</c:v>
                </c:pt>
                <c:pt idx="14">
                  <c:v>128.85500000000002</c:v>
                </c:pt>
                <c:pt idx="15">
                  <c:v>115.985</c:v>
                </c:pt>
                <c:pt idx="16">
                  <c:v>106.845</c:v>
                </c:pt>
                <c:pt idx="17">
                  <c:v>106.16</c:v>
                </c:pt>
                <c:pt idx="18">
                  <c:v>106.96</c:v>
                </c:pt>
                <c:pt idx="19">
                  <c:v>125.37</c:v>
                </c:pt>
                <c:pt idx="20">
                  <c:v>134.57499999999999</c:v>
                </c:pt>
                <c:pt idx="21">
                  <c:v>144.55000000000001</c:v>
                </c:pt>
                <c:pt idx="22">
                  <c:v>163.79500000000002</c:v>
                </c:pt>
                <c:pt idx="24">
                  <c:v>156.548</c:v>
                </c:pt>
                <c:pt idx="25">
                  <c:v>178.41499999999999</c:v>
                </c:pt>
                <c:pt idx="26">
                  <c:v>139.58500000000001</c:v>
                </c:pt>
                <c:pt idx="27">
                  <c:v>126.08499999999999</c:v>
                </c:pt>
                <c:pt idx="28">
                  <c:v>116.69</c:v>
                </c:pt>
                <c:pt idx="29">
                  <c:v>115.63</c:v>
                </c:pt>
                <c:pt idx="30">
                  <c:v>114.595</c:v>
                </c:pt>
                <c:pt idx="31">
                  <c:v>133.25</c:v>
                </c:pt>
                <c:pt idx="32">
                  <c:v>142.595</c:v>
                </c:pt>
                <c:pt idx="33">
                  <c:v>151.91</c:v>
                </c:pt>
                <c:pt idx="34">
                  <c:v>170.60500000000002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155712"/>
        <c:axId val="179157248"/>
      </c:barChart>
      <c:lineChart>
        <c:grouping val="standard"/>
        <c:varyColors val="0"/>
        <c:ser>
          <c:idx val="2"/>
          <c:order val="2"/>
          <c:tx>
            <c:strRef>
              <c:f>'Section 10 chart data'!$B$48:$F$48</c:f>
              <c:strCache>
                <c:ptCount val="1"/>
                <c:pt idx="0">
                  <c:v>Periodic availability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10 chart data'!$F$50:$F$61,'Section 10 chart data'!$N$50:$N$61,'Section 10 chart data'!$T$50:$T$60)</c:f>
              <c:numCache>
                <c:formatCode>#,##0</c:formatCode>
                <c:ptCount val="35"/>
                <c:pt idx="0">
                  <c:v>11.308</c:v>
                </c:pt>
                <c:pt idx="1">
                  <c:v>39.85</c:v>
                </c:pt>
                <c:pt idx="2">
                  <c:v>31.73</c:v>
                </c:pt>
                <c:pt idx="3">
                  <c:v>22.854999999999997</c:v>
                </c:pt>
                <c:pt idx="4">
                  <c:v>29.81</c:v>
                </c:pt>
                <c:pt idx="5">
                  <c:v>26.589999999999996</c:v>
                </c:pt>
                <c:pt idx="6">
                  <c:v>19.810000000000002</c:v>
                </c:pt>
                <c:pt idx="7">
                  <c:v>27.17</c:v>
                </c:pt>
                <c:pt idx="8">
                  <c:v>14.290000000000001</c:v>
                </c:pt>
                <c:pt idx="9">
                  <c:v>13.57</c:v>
                </c:pt>
                <c:pt idx="10">
                  <c:v>14.455</c:v>
                </c:pt>
                <c:pt idx="12">
                  <c:v>108.212</c:v>
                </c:pt>
                <c:pt idx="13">
                  <c:v>310.18</c:v>
                </c:pt>
                <c:pt idx="14">
                  <c:v>243.785</c:v>
                </c:pt>
                <c:pt idx="15">
                  <c:v>109.32000000000001</c:v>
                </c:pt>
                <c:pt idx="16">
                  <c:v>264.89999999999998</c:v>
                </c:pt>
                <c:pt idx="17">
                  <c:v>292.14499999999998</c:v>
                </c:pt>
                <c:pt idx="18">
                  <c:v>55.274999999999999</c:v>
                </c:pt>
                <c:pt idx="19">
                  <c:v>181.82999999999998</c:v>
                </c:pt>
                <c:pt idx="20">
                  <c:v>120.86</c:v>
                </c:pt>
                <c:pt idx="21">
                  <c:v>76.585000000000008</c:v>
                </c:pt>
                <c:pt idx="22">
                  <c:v>88.74499999999999</c:v>
                </c:pt>
                <c:pt idx="24">
                  <c:v>119.52000000000001</c:v>
                </c:pt>
                <c:pt idx="25">
                  <c:v>350.03</c:v>
                </c:pt>
                <c:pt idx="26">
                  <c:v>275.51499999999999</c:v>
                </c:pt>
                <c:pt idx="27">
                  <c:v>132.17500000000001</c:v>
                </c:pt>
                <c:pt idx="28">
                  <c:v>294.70999999999998</c:v>
                </c:pt>
                <c:pt idx="29">
                  <c:v>318.73500000000001</c:v>
                </c:pt>
                <c:pt idx="30">
                  <c:v>75.084999999999994</c:v>
                </c:pt>
                <c:pt idx="31">
                  <c:v>209</c:v>
                </c:pt>
                <c:pt idx="32">
                  <c:v>135.15</c:v>
                </c:pt>
                <c:pt idx="33">
                  <c:v>90.155000000000001</c:v>
                </c:pt>
                <c:pt idx="34">
                  <c:v>103.2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155712"/>
        <c:axId val="179157248"/>
      </c:lineChart>
      <c:catAx>
        <c:axId val="179147904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7914982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149824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147904"/>
        <c:crosses val="autoZero"/>
        <c:crossBetween val="between"/>
      </c:valAx>
      <c:catAx>
        <c:axId val="179155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79157248"/>
        <c:crosses val="autoZero"/>
        <c:auto val="0"/>
        <c:lblAlgn val="ctr"/>
        <c:lblOffset val="100"/>
        <c:noMultiLvlLbl val="0"/>
      </c:catAx>
      <c:valAx>
        <c:axId val="179157248"/>
        <c:scaling>
          <c:orientation val="minMax"/>
          <c:max val="12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15571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Summary of 50-year hardwood forecast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63.548999999999999</c:v>
                </c:pt>
                <c:pt idx="1">
                  <c:v>48.540999999999997</c:v>
                </c:pt>
                <c:pt idx="2">
                  <c:v>21.111999999999998</c:v>
                </c:pt>
                <c:pt idx="3">
                  <c:v>20.292000000000002</c:v>
                </c:pt>
                <c:pt idx="4">
                  <c:v>17.062999999999999</c:v>
                </c:pt>
                <c:pt idx="5">
                  <c:v>18.001000000000001</c:v>
                </c:pt>
                <c:pt idx="6">
                  <c:v>22.27</c:v>
                </c:pt>
                <c:pt idx="7">
                  <c:v>22.626000000000001</c:v>
                </c:pt>
                <c:pt idx="8">
                  <c:v>49.206000000000003</c:v>
                </c:pt>
                <c:pt idx="9">
                  <c:v>21.638999999999999</c:v>
                </c:pt>
                <c:pt idx="10">
                  <c:v>25.542999999999999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63.747</c:v>
                </c:pt>
                <c:pt idx="1">
                  <c:v>48.828999999999994</c:v>
                </c:pt>
                <c:pt idx="2">
                  <c:v>21.353999999999999</c:v>
                </c:pt>
                <c:pt idx="3">
                  <c:v>20.586000000000002</c:v>
                </c:pt>
                <c:pt idx="4">
                  <c:v>17.68</c:v>
                </c:pt>
                <c:pt idx="5">
                  <c:v>18.628</c:v>
                </c:pt>
                <c:pt idx="6">
                  <c:v>22.788</c:v>
                </c:pt>
                <c:pt idx="7">
                  <c:v>22.951000000000001</c:v>
                </c:pt>
                <c:pt idx="8">
                  <c:v>50.244</c:v>
                </c:pt>
                <c:pt idx="9">
                  <c:v>21.814</c:v>
                </c:pt>
                <c:pt idx="10">
                  <c:v>25.896999999999998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04864"/>
        <c:axId val="179206784"/>
      </c:lineChart>
      <c:catAx>
        <c:axId val="179204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206784"/>
        <c:crosses val="autoZero"/>
        <c:auto val="1"/>
        <c:lblAlgn val="ctr"/>
        <c:lblOffset val="100"/>
        <c:noMultiLvlLbl val="0"/>
      </c:catAx>
      <c:valAx>
        <c:axId val="17920678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204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ln>
              <a:solidFill>
                <a:srgbClr val="3B9946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ln>
              <a:solidFill>
                <a:srgbClr val="B6D99F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63.548999999999999</c:v>
                </c:pt>
                <c:pt idx="1">
                  <c:v>48.540999999999997</c:v>
                </c:pt>
                <c:pt idx="2">
                  <c:v>21.111999999999998</c:v>
                </c:pt>
                <c:pt idx="3">
                  <c:v>20.292000000000002</c:v>
                </c:pt>
                <c:pt idx="4">
                  <c:v>17.062999999999999</c:v>
                </c:pt>
                <c:pt idx="5">
                  <c:v>18.001000000000001</c:v>
                </c:pt>
                <c:pt idx="6">
                  <c:v>22.27</c:v>
                </c:pt>
                <c:pt idx="7">
                  <c:v>22.626000000000001</c:v>
                </c:pt>
                <c:pt idx="8">
                  <c:v>49.206000000000003</c:v>
                </c:pt>
                <c:pt idx="9">
                  <c:v>21.638999999999999</c:v>
                </c:pt>
                <c:pt idx="10">
                  <c:v>25.542999999999999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'Section 11 chart data'!$P$49</c:f>
              <c:strCache>
                <c:ptCount val="1"/>
                <c:pt idx="0">
                  <c:v>FC+PS</c:v>
                </c:pt>
              </c:strCache>
            </c:strRef>
          </c:tx>
          <c:spPr>
            <a:ln>
              <a:solidFill>
                <a:srgbClr val="074F28"/>
              </a:solidFill>
            </a:ln>
          </c:spPr>
          <c:marker>
            <c:symbol val="none"/>
          </c:marker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data'!$R$50:$R$60</c:f>
              <c:numCache>
                <c:formatCode>#,##0</c:formatCode>
                <c:ptCount val="11"/>
                <c:pt idx="0">
                  <c:v>63.747</c:v>
                </c:pt>
                <c:pt idx="1">
                  <c:v>48.828999999999994</c:v>
                </c:pt>
                <c:pt idx="2">
                  <c:v>21.353999999999999</c:v>
                </c:pt>
                <c:pt idx="3">
                  <c:v>20.586000000000002</c:v>
                </c:pt>
                <c:pt idx="4">
                  <c:v>17.68</c:v>
                </c:pt>
                <c:pt idx="5">
                  <c:v>18.628</c:v>
                </c:pt>
                <c:pt idx="6">
                  <c:v>22.788</c:v>
                </c:pt>
                <c:pt idx="7">
                  <c:v>22.951000000000001</c:v>
                </c:pt>
                <c:pt idx="8">
                  <c:v>50.244</c:v>
                </c:pt>
                <c:pt idx="9">
                  <c:v>21.814</c:v>
                </c:pt>
                <c:pt idx="10">
                  <c:v>25.896999999999998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250304"/>
        <c:axId val="179252224"/>
      </c:lineChart>
      <c:catAx>
        <c:axId val="179250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252224"/>
        <c:crosses val="autoZero"/>
        <c:auto val="1"/>
        <c:lblAlgn val="ctr"/>
        <c:lblOffset val="100"/>
        <c:noMultiLvlLbl val="0"/>
      </c:catAx>
      <c:valAx>
        <c:axId val="1792522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Average annual volume per period (000s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2503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hardwood timber availability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34.284685500000002</c:v>
                  </c:pt>
                  <c:pt idx="1">
                    <c:v>16.955371299999999</c:v>
                  </c:pt>
                  <c:pt idx="2">
                    <c:v>6.401158399999999</c:v>
                  </c:pt>
                  <c:pt idx="3">
                    <c:v>6.4406808</c:v>
                  </c:pt>
                  <c:pt idx="4">
                    <c:v>3.7862797000000001</c:v>
                  </c:pt>
                  <c:pt idx="5">
                    <c:v>3.8558142000000002</c:v>
                  </c:pt>
                  <c:pt idx="6">
                    <c:v>4.2045759999999994</c:v>
                  </c:pt>
                  <c:pt idx="7">
                    <c:v>4.3260912000000005</c:v>
                  </c:pt>
                  <c:pt idx="8">
                    <c:v>15.4949694</c:v>
                  </c:pt>
                  <c:pt idx="9">
                    <c:v>5.4746669999999993</c:v>
                  </c:pt>
                  <c:pt idx="10">
                    <c:v>7.0192164000000004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34.284685500000002</c:v>
                  </c:pt>
                  <c:pt idx="1">
                    <c:v>16.955371299999999</c:v>
                  </c:pt>
                  <c:pt idx="2">
                    <c:v>6.401158399999999</c:v>
                  </c:pt>
                  <c:pt idx="3">
                    <c:v>6.4406808</c:v>
                  </c:pt>
                  <c:pt idx="4">
                    <c:v>3.7862797000000001</c:v>
                  </c:pt>
                  <c:pt idx="5">
                    <c:v>3.8558142000000002</c:v>
                  </c:pt>
                  <c:pt idx="6">
                    <c:v>4.2045759999999994</c:v>
                  </c:pt>
                  <c:pt idx="7">
                    <c:v>4.3260912000000005</c:v>
                  </c:pt>
                  <c:pt idx="8">
                    <c:v>15.4949694</c:v>
                  </c:pt>
                  <c:pt idx="9">
                    <c:v>5.4746669999999993</c:v>
                  </c:pt>
                  <c:pt idx="10">
                    <c:v>7.0192164000000004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63.548999999999999</c:v>
                </c:pt>
                <c:pt idx="1">
                  <c:v>48.540999999999997</c:v>
                </c:pt>
                <c:pt idx="2">
                  <c:v>21.111999999999998</c:v>
                </c:pt>
                <c:pt idx="3">
                  <c:v>20.292000000000002</c:v>
                </c:pt>
                <c:pt idx="4">
                  <c:v>17.062999999999999</c:v>
                </c:pt>
                <c:pt idx="5">
                  <c:v>18.001000000000001</c:v>
                </c:pt>
                <c:pt idx="6">
                  <c:v>22.27</c:v>
                </c:pt>
                <c:pt idx="7">
                  <c:v>22.626000000000001</c:v>
                </c:pt>
                <c:pt idx="8">
                  <c:v>49.206000000000003</c:v>
                </c:pt>
                <c:pt idx="9">
                  <c:v>21.638999999999999</c:v>
                </c:pt>
                <c:pt idx="10">
                  <c:v>25.542999999999999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340032"/>
        <c:axId val="179341952"/>
      </c:barChart>
      <c:catAx>
        <c:axId val="1793400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341952"/>
        <c:crosses val="autoZero"/>
        <c:auto val="1"/>
        <c:lblAlgn val="ctr"/>
        <c:lblOffset val="100"/>
        <c:noMultiLvlLbl val="0"/>
      </c:catAx>
      <c:valAx>
        <c:axId val="179341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3400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 sz="1800" b="1">
                <a:effectLst/>
              </a:rPr>
              <a:t>Woodland area by interpreted forest type and ownership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1195993271312335E-2"/>
          <c:y val="8.4407869540489983E-2"/>
          <c:w val="0.52880391940499216"/>
          <c:h val="0.82762464780485867"/>
        </c:manualLayout>
      </c:layout>
      <c:doughnutChart>
        <c:varyColors val="1"/>
        <c:ser>
          <c:idx val="0"/>
          <c:order val="0"/>
          <c:tx>
            <c:strRef>
              <c:f>'Table 5'!$C$5:$D$5</c:f>
              <c:strCache>
                <c:ptCount val="1"/>
                <c:pt idx="0">
                  <c:v>Forestry Commission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delete val="1"/>
            </c:dLbl>
            <c:dLbl>
              <c:idx val="1"/>
              <c:layout>
                <c:manualLayout>
                  <c:x val="3.8516602720572592E-2"/>
                  <c:y val="-0.2128279470296000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 anchor="ctr" anchorCtr="0"/>
              <a:lstStyle/>
              <a:p>
                <a:pPr>
                  <a:defRPr sz="800" baseline="0">
                    <a:latin typeface="Verdana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5'!$C$8:$C$22</c:f>
              <c:numCache>
                <c:formatCode>#,##0</c:formatCode>
                <c:ptCount val="15"/>
                <c:pt idx="0">
                  <c:v>369.01522991024763</c:v>
                </c:pt>
                <c:pt idx="1">
                  <c:v>247.16188844413534</c:v>
                </c:pt>
                <c:pt idx="2">
                  <c:v>1.4170834917499999</c:v>
                </c:pt>
                <c:pt idx="3">
                  <c:v>1.9961590454</c:v>
                </c:pt>
                <c:pt idx="4">
                  <c:v>12.642408020202641</c:v>
                </c:pt>
                <c:pt idx="5">
                  <c:v>35.083455500150002</c:v>
                </c:pt>
                <c:pt idx="6">
                  <c:v>139.71975238412492</c:v>
                </c:pt>
                <c:pt idx="7">
                  <c:v>0</c:v>
                </c:pt>
                <c:pt idx="8">
                  <c:v>0</c:v>
                </c:pt>
                <c:pt idx="9">
                  <c:v>0.75984510689999996</c:v>
                </c:pt>
                <c:pt idx="10">
                  <c:v>18.409940867652999</c:v>
                </c:pt>
                <c:pt idx="11">
                  <c:v>2.9267039499999998E-3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ser>
          <c:idx val="1"/>
          <c:order val="1"/>
          <c:tx>
            <c:strRef>
              <c:f>'Table 5'!$E$5:$F$5</c:f>
              <c:strCache>
                <c:ptCount val="1"/>
                <c:pt idx="0">
                  <c:v>Other ownership</c:v>
                </c:pt>
              </c:strCache>
            </c:strRef>
          </c:tx>
          <c:spPr>
            <a:ln w="12700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rgbClr val="B6D99F"/>
              </a:solidFill>
              <a:ln w="12700">
                <a:solidFill>
                  <a:schemeClr val="bg1"/>
                </a:solidFill>
              </a:ln>
            </c:spPr>
          </c:dPt>
          <c:dPt>
            <c:idx val="1"/>
            <c:bubble3D val="0"/>
            <c:spPr>
              <a:solidFill>
                <a:srgbClr val="00734C"/>
              </a:solidFill>
              <a:ln w="12700">
                <a:solidFill>
                  <a:schemeClr val="bg1"/>
                </a:solidFill>
              </a:ln>
            </c:spPr>
          </c:dPt>
          <c:dPt>
            <c:idx val="2"/>
            <c:bubble3D val="0"/>
            <c:spPr>
              <a:solidFill>
                <a:schemeClr val="tx1">
                  <a:lumMod val="50000"/>
                  <a:lumOff val="50000"/>
                </a:schemeClr>
              </a:solidFill>
              <a:ln w="12700">
                <a:solidFill>
                  <a:schemeClr val="bg1"/>
                </a:solidFill>
              </a:ln>
            </c:spPr>
          </c:dPt>
          <c:dPt>
            <c:idx val="3"/>
            <c:bubble3D val="0"/>
            <c:spPr>
              <a:solidFill>
                <a:srgbClr val="A87000"/>
              </a:solidFill>
              <a:ln w="12700">
                <a:solidFill>
                  <a:schemeClr val="bg1"/>
                </a:solidFill>
              </a:ln>
            </c:spPr>
          </c:dPt>
          <c:dPt>
            <c:idx val="4"/>
            <c:bubble3D val="0"/>
            <c:spPr>
              <a:solidFill>
                <a:srgbClr val="95BB56"/>
              </a:solidFill>
              <a:ln w="12700">
                <a:solidFill>
                  <a:schemeClr val="bg1"/>
                </a:solidFill>
              </a:ln>
            </c:spPr>
          </c:dPt>
          <c:dPt>
            <c:idx val="5"/>
            <c:bubble3D val="0"/>
            <c:spPr>
              <a:solidFill>
                <a:srgbClr val="318C36"/>
              </a:solidFill>
              <a:ln w="12700">
                <a:solidFill>
                  <a:schemeClr val="bg1"/>
                </a:solidFill>
              </a:ln>
            </c:spPr>
          </c:dPt>
          <c:dPt>
            <c:idx val="6"/>
            <c:bubble3D val="0"/>
            <c:spPr>
              <a:solidFill>
                <a:srgbClr val="FFFF73"/>
              </a:solidFill>
              <a:ln w="12700">
                <a:solidFill>
                  <a:schemeClr val="bg1"/>
                </a:solidFill>
              </a:ln>
            </c:spPr>
          </c:dPt>
          <c:dPt>
            <c:idx val="7"/>
            <c:bubble3D val="0"/>
            <c:spPr>
              <a:solidFill>
                <a:srgbClr val="2EFF29"/>
              </a:solidFill>
              <a:ln w="12700">
                <a:solidFill>
                  <a:schemeClr val="bg1"/>
                </a:solidFill>
              </a:ln>
            </c:spPr>
          </c:dPt>
          <c:dPt>
            <c:idx val="8"/>
            <c:bubble3D val="0"/>
            <c:spPr>
              <a:solidFill>
                <a:srgbClr val="0070C0"/>
              </a:solidFill>
              <a:ln w="12700">
                <a:solidFill>
                  <a:schemeClr val="bg1"/>
                </a:solidFill>
              </a:ln>
            </c:spPr>
          </c:dPt>
          <c:dPt>
            <c:idx val="9"/>
            <c:bubble3D val="0"/>
            <c:spPr>
              <a:solidFill>
                <a:srgbClr val="FFD37F"/>
              </a:solidFill>
              <a:ln w="12700">
                <a:solidFill>
                  <a:schemeClr val="bg1"/>
                </a:solidFill>
              </a:ln>
            </c:spPr>
          </c:dPt>
          <c:dPt>
            <c:idx val="10"/>
            <c:bubble3D val="0"/>
            <c:spPr>
              <a:solidFill>
                <a:srgbClr val="C2856A"/>
              </a:solidFill>
              <a:ln w="12700">
                <a:solidFill>
                  <a:schemeClr val="bg1"/>
                </a:solidFill>
              </a:ln>
            </c:spPr>
          </c:dPt>
          <c:dPt>
            <c:idx val="11"/>
            <c:bubble3D val="0"/>
            <c:spPr>
              <a:solidFill>
                <a:srgbClr val="9E46D7"/>
              </a:solidFill>
              <a:ln w="12700">
                <a:solidFill>
                  <a:schemeClr val="bg1"/>
                </a:solidFill>
              </a:ln>
            </c:spPr>
          </c:dPt>
          <c:dPt>
            <c:idx val="12"/>
            <c:bubble3D val="0"/>
            <c:spPr>
              <a:solidFill>
                <a:srgbClr val="F8A208"/>
              </a:solidFill>
              <a:ln w="12700">
                <a:solidFill>
                  <a:schemeClr val="bg1"/>
                </a:solidFill>
              </a:ln>
            </c:spPr>
          </c:dPt>
          <c:dPt>
            <c:idx val="13"/>
            <c:bubble3D val="0"/>
            <c:spPr>
              <a:solidFill>
                <a:srgbClr val="993366"/>
              </a:solidFill>
              <a:ln w="12700">
                <a:solidFill>
                  <a:schemeClr val="bg1"/>
                </a:solidFill>
              </a:ln>
            </c:spPr>
          </c:dPt>
          <c:dPt>
            <c:idx val="14"/>
            <c:bubble3D val="0"/>
            <c:spPr>
              <a:solidFill>
                <a:schemeClr val="tx1">
                  <a:lumMod val="65000"/>
                  <a:lumOff val="35000"/>
                </a:schemeClr>
              </a:solidFill>
              <a:ln w="12700">
                <a:solidFill>
                  <a:schemeClr val="bg1"/>
                </a:solidFill>
              </a:ln>
            </c:spPr>
          </c:dPt>
          <c:dLbls>
            <c:dLbl>
              <c:idx val="0"/>
              <c:layout>
                <c:manualLayout>
                  <c:x val="3.9773969615605302E-2"/>
                  <c:y val="0.10675570805308725"/>
                </c:manualLayout>
              </c:layout>
              <c:tx>
                <c:rich>
                  <a:bodyPr anchor="ctr" anchorCtr="0"/>
                  <a:lstStyle/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Other </a:t>
                    </a:r>
                  </a:p>
                  <a:p>
                    <a:pPr>
                      <a:defRPr sz="800"/>
                    </a:pPr>
                    <a:r>
                      <a:rPr lang="en-US" sz="800" baseline="0">
                        <a:latin typeface="Verdana" pitchFamily="34" charset="0"/>
                      </a:rPr>
                      <a:t>ownership</a:t>
                    </a:r>
                    <a:endParaRPr lang="en-US" baseline="0">
                      <a:latin typeface="Verdana" pitchFamily="34" charset="0"/>
                    </a:endParaRPr>
                  </a:p>
                </c:rich>
              </c:tx>
              <c:spPr/>
              <c:showLegendKey val="0"/>
              <c:showVal val="0"/>
              <c:showCatName val="0"/>
              <c:showSerName val="1"/>
              <c:showPercent val="0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0"/>
              <c:delete val="1"/>
            </c:dLbl>
            <c:dLbl>
              <c:idx val="11"/>
              <c:delete val="1"/>
            </c:dLbl>
            <c:dLbl>
              <c:idx val="12"/>
              <c:delete val="1"/>
            </c:dLbl>
            <c:dLbl>
              <c:idx val="13"/>
              <c:delete val="1"/>
            </c:dLbl>
            <c:dLbl>
              <c:idx val="14"/>
              <c:delete val="1"/>
            </c:dLbl>
            <c:txPr>
              <a:bodyPr/>
              <a:lstStyle/>
              <a:p>
                <a:pPr>
                  <a:defRPr sz="800"/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1"/>
          </c:dLbls>
          <c:cat>
            <c:strRef>
              <c:f>'Table 5'!$B$8:$B$22</c:f>
              <c:strCache>
                <c:ptCount val="15"/>
                <c:pt idx="0">
                  <c:v>Broadleaved</c:v>
                </c:pt>
                <c:pt idx="1">
                  <c:v>Conifer</c:v>
                </c:pt>
                <c:pt idx="2">
                  <c:v>Felled</c:v>
                </c:pt>
                <c:pt idx="3">
                  <c:v>Ground prep</c:v>
                </c:pt>
                <c:pt idx="4">
                  <c:v>Mixed mainly broadleaved</c:v>
                </c:pt>
                <c:pt idx="5">
                  <c:v>Mixed mainly conifer</c:v>
                </c:pt>
                <c:pt idx="6">
                  <c:v>Young trees</c:v>
                </c:pt>
                <c:pt idx="7">
                  <c:v>Coppice</c:v>
                </c:pt>
                <c:pt idx="8">
                  <c:v>Coppice with standards</c:v>
                </c:pt>
                <c:pt idx="9">
                  <c:v>Shrub</c:v>
                </c:pt>
                <c:pt idx="10">
                  <c:v>Assumed Woodland</c:v>
                </c:pt>
                <c:pt idx="11">
                  <c:v>Low Density</c:v>
                </c:pt>
                <c:pt idx="12">
                  <c:v>Failed</c:v>
                </c:pt>
                <c:pt idx="13">
                  <c:v>Windthrow</c:v>
                </c:pt>
                <c:pt idx="14">
                  <c:v>Cloud/shadow/uncertain</c:v>
                </c:pt>
              </c:strCache>
            </c:strRef>
          </c:cat>
          <c:val>
            <c:numRef>
              <c:f>'Table 5'!$E$8:$E$22</c:f>
              <c:numCache>
                <c:formatCode>#,##0</c:formatCode>
                <c:ptCount val="15"/>
                <c:pt idx="0">
                  <c:v>28767.70466509234</c:v>
                </c:pt>
                <c:pt idx="1">
                  <c:v>3147.0790779734407</c:v>
                </c:pt>
                <c:pt idx="2">
                  <c:v>72.893915168075097</c:v>
                </c:pt>
                <c:pt idx="3">
                  <c:v>76.673519105696002</c:v>
                </c:pt>
                <c:pt idx="4">
                  <c:v>238.341661557007</c:v>
                </c:pt>
                <c:pt idx="5">
                  <c:v>502.27356341757582</c:v>
                </c:pt>
                <c:pt idx="6">
                  <c:v>787.76694132982368</c:v>
                </c:pt>
                <c:pt idx="7">
                  <c:v>93.062372275324989</c:v>
                </c:pt>
                <c:pt idx="8">
                  <c:v>2.2866578299500002</c:v>
                </c:pt>
                <c:pt idx="9">
                  <c:v>49.668838310553966</c:v>
                </c:pt>
                <c:pt idx="10">
                  <c:v>416.21379374824511</c:v>
                </c:pt>
                <c:pt idx="11">
                  <c:v>191.35305999825499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data'!$B$49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data'!$D$50:$D$60</c:f>
              <c:numCache>
                <c:formatCode>#,##0</c:formatCode>
                <c:ptCount val="11"/>
                <c:pt idx="0">
                  <c:v>0.19800000000000001</c:v>
                </c:pt>
                <c:pt idx="1">
                  <c:v>0.28799999999999998</c:v>
                </c:pt>
                <c:pt idx="2">
                  <c:v>0.24199999999999999</c:v>
                </c:pt>
                <c:pt idx="3">
                  <c:v>0.29399999999999998</c:v>
                </c:pt>
                <c:pt idx="4">
                  <c:v>0.61699999999999999</c:v>
                </c:pt>
                <c:pt idx="5">
                  <c:v>0.627</c:v>
                </c:pt>
                <c:pt idx="6">
                  <c:v>0.51800000000000002</c:v>
                </c:pt>
                <c:pt idx="7">
                  <c:v>0.32500000000000001</c:v>
                </c:pt>
                <c:pt idx="8">
                  <c:v>1.038</c:v>
                </c:pt>
                <c:pt idx="9">
                  <c:v>0.17499999999999999</c:v>
                </c:pt>
                <c:pt idx="10">
                  <c:v>0.35399999999999998</c:v>
                </c:pt>
              </c:numCache>
            </c:numRef>
          </c:val>
        </c:ser>
        <c:ser>
          <c:idx val="1"/>
          <c:order val="1"/>
          <c:tx>
            <c:strRef>
              <c:f>'Section 11 chart data'!$H$49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data'!$L$50:$L$60</c:f>
                <c:numCache>
                  <c:formatCode>General</c:formatCode>
                  <c:ptCount val="11"/>
                  <c:pt idx="0">
                    <c:v>34.284685500000002</c:v>
                  </c:pt>
                  <c:pt idx="1">
                    <c:v>16.955371299999999</c:v>
                  </c:pt>
                  <c:pt idx="2">
                    <c:v>6.401158399999999</c:v>
                  </c:pt>
                  <c:pt idx="3">
                    <c:v>6.4406808</c:v>
                  </c:pt>
                  <c:pt idx="4">
                    <c:v>3.7862797000000001</c:v>
                  </c:pt>
                  <c:pt idx="5">
                    <c:v>3.8558142000000002</c:v>
                  </c:pt>
                  <c:pt idx="6">
                    <c:v>4.2045759999999994</c:v>
                  </c:pt>
                  <c:pt idx="7">
                    <c:v>4.3260912000000005</c:v>
                  </c:pt>
                  <c:pt idx="8">
                    <c:v>15.4949694</c:v>
                  </c:pt>
                  <c:pt idx="9">
                    <c:v>5.4746669999999993</c:v>
                  </c:pt>
                  <c:pt idx="10">
                    <c:v>7.0192164000000004</c:v>
                  </c:pt>
                </c:numCache>
              </c:numRef>
            </c:plus>
            <c:minus>
              <c:numRef>
                <c:f>'Section 11 chart data'!$L$50:$L$60</c:f>
                <c:numCache>
                  <c:formatCode>General</c:formatCode>
                  <c:ptCount val="11"/>
                  <c:pt idx="0">
                    <c:v>34.284685500000002</c:v>
                  </c:pt>
                  <c:pt idx="1">
                    <c:v>16.955371299999999</c:v>
                  </c:pt>
                  <c:pt idx="2">
                    <c:v>6.401158399999999</c:v>
                  </c:pt>
                  <c:pt idx="3">
                    <c:v>6.4406808</c:v>
                  </c:pt>
                  <c:pt idx="4">
                    <c:v>3.7862797000000001</c:v>
                  </c:pt>
                  <c:pt idx="5">
                    <c:v>3.8558142000000002</c:v>
                  </c:pt>
                  <c:pt idx="6">
                    <c:v>4.2045759999999994</c:v>
                  </c:pt>
                  <c:pt idx="7">
                    <c:v>4.3260912000000005</c:v>
                  </c:pt>
                  <c:pt idx="8">
                    <c:v>15.4949694</c:v>
                  </c:pt>
                  <c:pt idx="9">
                    <c:v>5.4746669999999993</c:v>
                  </c:pt>
                  <c:pt idx="10">
                    <c:v>7.0192164000000004</c:v>
                  </c:pt>
                </c:numCache>
              </c:numRef>
            </c:minus>
          </c:errBars>
          <c:cat>
            <c:strRef>
              <c:f>'Section 11 chart data'!$C$50:$C$60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data'!$J$50:$J$60</c:f>
              <c:numCache>
                <c:formatCode>#,##0</c:formatCode>
                <c:ptCount val="11"/>
                <c:pt idx="0">
                  <c:v>63.548999999999999</c:v>
                </c:pt>
                <c:pt idx="1">
                  <c:v>48.540999999999997</c:v>
                </c:pt>
                <c:pt idx="2">
                  <c:v>21.111999999999998</c:v>
                </c:pt>
                <c:pt idx="3">
                  <c:v>20.292000000000002</c:v>
                </c:pt>
                <c:pt idx="4">
                  <c:v>17.062999999999999</c:v>
                </c:pt>
                <c:pt idx="5">
                  <c:v>18.001000000000001</c:v>
                </c:pt>
                <c:pt idx="6">
                  <c:v>22.27</c:v>
                </c:pt>
                <c:pt idx="7">
                  <c:v>22.626000000000001</c:v>
                </c:pt>
                <c:pt idx="8">
                  <c:v>49.206000000000003</c:v>
                </c:pt>
                <c:pt idx="9">
                  <c:v>21.638999999999999</c:v>
                </c:pt>
                <c:pt idx="10">
                  <c:v>25.542999999999999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27152896"/>
        <c:axId val="127154816"/>
      </c:barChart>
      <c:catAx>
        <c:axId val="127152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27154816"/>
        <c:crosses val="autoZero"/>
        <c:auto val="1"/>
        <c:lblAlgn val="ctr"/>
        <c:lblOffset val="100"/>
        <c:noMultiLvlLbl val="0"/>
      </c:catAx>
      <c:valAx>
        <c:axId val="127154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27152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standing volume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60.081000000000003</c:v>
                </c:pt>
                <c:pt idx="1">
                  <c:v>67.837000000000003</c:v>
                </c:pt>
                <c:pt idx="2">
                  <c:v>77.120999999999995</c:v>
                </c:pt>
                <c:pt idx="3">
                  <c:v>87.948999999999998</c:v>
                </c:pt>
                <c:pt idx="4">
                  <c:v>97.801000000000002</c:v>
                </c:pt>
                <c:pt idx="5">
                  <c:v>98.399000000000001</c:v>
                </c:pt>
                <c:pt idx="6">
                  <c:v>67.238</c:v>
                </c:pt>
                <c:pt idx="7">
                  <c:v>73.95</c:v>
                </c:pt>
                <c:pt idx="8">
                  <c:v>80.319999999999993</c:v>
                </c:pt>
                <c:pt idx="9">
                  <c:v>86.010999999999996</c:v>
                </c:pt>
                <c:pt idx="10">
                  <c:v>90.679000000000002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723.87806880000005</c:v>
                  </c:pt>
                  <c:pt idx="1">
                    <c:v>693.55202669999994</c:v>
                  </c:pt>
                  <c:pt idx="2">
                    <c:v>693.2956676</c:v>
                  </c:pt>
                  <c:pt idx="3">
                    <c:v>699.62660150000011</c:v>
                  </c:pt>
                  <c:pt idx="4">
                    <c:v>706.90506070000004</c:v>
                  </c:pt>
                  <c:pt idx="5">
                    <c:v>711.23760850000008</c:v>
                  </c:pt>
                  <c:pt idx="6">
                    <c:v>714.45254919999991</c:v>
                  </c:pt>
                  <c:pt idx="7">
                    <c:v>718.98232589999998</c:v>
                  </c:pt>
                  <c:pt idx="8">
                    <c:v>725.04544559999999</c:v>
                  </c:pt>
                  <c:pt idx="9">
                    <c:v>735.02991120000002</c:v>
                  </c:pt>
                  <c:pt idx="10">
                    <c:v>745.99847439999996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723.87806880000005</c:v>
                  </c:pt>
                  <c:pt idx="1">
                    <c:v>693.55202669999994</c:v>
                  </c:pt>
                  <c:pt idx="2">
                    <c:v>693.2956676</c:v>
                  </c:pt>
                  <c:pt idx="3">
                    <c:v>699.62660150000011</c:v>
                  </c:pt>
                  <c:pt idx="4">
                    <c:v>706.90506070000004</c:v>
                  </c:pt>
                  <c:pt idx="5">
                    <c:v>711.23760850000008</c:v>
                  </c:pt>
                  <c:pt idx="6">
                    <c:v>714.45254919999991</c:v>
                  </c:pt>
                  <c:pt idx="7">
                    <c:v>718.98232589999998</c:v>
                  </c:pt>
                  <c:pt idx="8">
                    <c:v>725.04544559999999</c:v>
                  </c:pt>
                  <c:pt idx="9">
                    <c:v>735.02991120000002</c:v>
                  </c:pt>
                  <c:pt idx="10">
                    <c:v>745.99847439999996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5534.2359999999999</c:v>
                </c:pt>
                <c:pt idx="1">
                  <c:v>5973.7470000000003</c:v>
                </c:pt>
                <c:pt idx="2">
                  <c:v>6590.2629999999999</c:v>
                </c:pt>
                <c:pt idx="3">
                  <c:v>7325.933</c:v>
                </c:pt>
                <c:pt idx="4">
                  <c:v>8060.491</c:v>
                </c:pt>
                <c:pt idx="5">
                  <c:v>8791.5650000000005</c:v>
                </c:pt>
                <c:pt idx="6">
                  <c:v>9475.4979999999996</c:v>
                </c:pt>
                <c:pt idx="7">
                  <c:v>10112.269</c:v>
                </c:pt>
                <c:pt idx="8">
                  <c:v>10646.776</c:v>
                </c:pt>
                <c:pt idx="9">
                  <c:v>11086.424000000001</c:v>
                </c:pt>
                <c:pt idx="10">
                  <c:v>11547.964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79771648"/>
        <c:axId val="179773824"/>
      </c:barChart>
      <c:catAx>
        <c:axId val="179771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79773824"/>
        <c:crosses val="autoZero"/>
        <c:auto val="1"/>
        <c:lblAlgn val="ctr"/>
        <c:lblOffset val="100"/>
        <c:noMultiLvlLbl val="0"/>
      </c:catAx>
      <c:valAx>
        <c:axId val="17977382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7977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data'!$B$19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data'!$D$20:$D$30</c:f>
              <c:numCache>
                <c:formatCode>#,##0</c:formatCode>
                <c:ptCount val="11"/>
                <c:pt idx="0">
                  <c:v>60.081000000000003</c:v>
                </c:pt>
                <c:pt idx="1">
                  <c:v>67.837000000000003</c:v>
                </c:pt>
                <c:pt idx="2">
                  <c:v>77.120999999999995</c:v>
                </c:pt>
                <c:pt idx="3">
                  <c:v>87.948999999999998</c:v>
                </c:pt>
                <c:pt idx="4">
                  <c:v>97.801000000000002</c:v>
                </c:pt>
                <c:pt idx="5">
                  <c:v>98.399000000000001</c:v>
                </c:pt>
                <c:pt idx="6">
                  <c:v>67.238</c:v>
                </c:pt>
                <c:pt idx="7">
                  <c:v>73.95</c:v>
                </c:pt>
                <c:pt idx="8">
                  <c:v>80.319999999999993</c:v>
                </c:pt>
                <c:pt idx="9">
                  <c:v>86.010999999999996</c:v>
                </c:pt>
                <c:pt idx="10">
                  <c:v>90.679000000000002</c:v>
                </c:pt>
              </c:numCache>
            </c:numRef>
          </c:val>
        </c:ser>
        <c:ser>
          <c:idx val="1"/>
          <c:order val="1"/>
          <c:tx>
            <c:strRef>
              <c:f>'Section 11 chart data'!$H$19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data'!$L$20:$L$30</c:f>
                <c:numCache>
                  <c:formatCode>General</c:formatCode>
                  <c:ptCount val="11"/>
                  <c:pt idx="0">
                    <c:v>723.87806880000005</c:v>
                  </c:pt>
                  <c:pt idx="1">
                    <c:v>693.55202669999994</c:v>
                  </c:pt>
                  <c:pt idx="2">
                    <c:v>693.2956676</c:v>
                  </c:pt>
                  <c:pt idx="3">
                    <c:v>699.62660150000011</c:v>
                  </c:pt>
                  <c:pt idx="4">
                    <c:v>706.90506070000004</c:v>
                  </c:pt>
                  <c:pt idx="5">
                    <c:v>711.23760850000008</c:v>
                  </c:pt>
                  <c:pt idx="6">
                    <c:v>714.45254919999991</c:v>
                  </c:pt>
                  <c:pt idx="7">
                    <c:v>718.98232589999998</c:v>
                  </c:pt>
                  <c:pt idx="8">
                    <c:v>725.04544559999999</c:v>
                  </c:pt>
                  <c:pt idx="9">
                    <c:v>735.02991120000002</c:v>
                  </c:pt>
                  <c:pt idx="10">
                    <c:v>745.99847439999996</c:v>
                  </c:pt>
                </c:numCache>
              </c:numRef>
            </c:plus>
            <c:minus>
              <c:numRef>
                <c:f>'Section 11 chart data'!$L$20:$L$30</c:f>
                <c:numCache>
                  <c:formatCode>General</c:formatCode>
                  <c:ptCount val="11"/>
                  <c:pt idx="0">
                    <c:v>723.87806880000005</c:v>
                  </c:pt>
                  <c:pt idx="1">
                    <c:v>693.55202669999994</c:v>
                  </c:pt>
                  <c:pt idx="2">
                    <c:v>693.2956676</c:v>
                  </c:pt>
                  <c:pt idx="3">
                    <c:v>699.62660150000011</c:v>
                  </c:pt>
                  <c:pt idx="4">
                    <c:v>706.90506070000004</c:v>
                  </c:pt>
                  <c:pt idx="5">
                    <c:v>711.23760850000008</c:v>
                  </c:pt>
                  <c:pt idx="6">
                    <c:v>714.45254919999991</c:v>
                  </c:pt>
                  <c:pt idx="7">
                    <c:v>718.98232589999998</c:v>
                  </c:pt>
                  <c:pt idx="8">
                    <c:v>725.04544559999999</c:v>
                  </c:pt>
                  <c:pt idx="9">
                    <c:v>735.02991120000002</c:v>
                  </c:pt>
                  <c:pt idx="10">
                    <c:v>745.99847439999996</c:v>
                  </c:pt>
                </c:numCache>
              </c:numRef>
            </c:minus>
          </c:errBars>
          <c:cat>
            <c:strRef>
              <c:f>'Section 11 chart data'!$C$20:$C$30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data'!$J$20:$J$30</c:f>
              <c:numCache>
                <c:formatCode>#,##0</c:formatCode>
                <c:ptCount val="11"/>
                <c:pt idx="0">
                  <c:v>5534.2359999999999</c:v>
                </c:pt>
                <c:pt idx="1">
                  <c:v>5973.7470000000003</c:v>
                </c:pt>
                <c:pt idx="2">
                  <c:v>6590.2629999999999</c:v>
                </c:pt>
                <c:pt idx="3">
                  <c:v>7325.933</c:v>
                </c:pt>
                <c:pt idx="4">
                  <c:v>8060.491</c:v>
                </c:pt>
                <c:pt idx="5">
                  <c:v>8791.5650000000005</c:v>
                </c:pt>
                <c:pt idx="6">
                  <c:v>9475.4979999999996</c:v>
                </c:pt>
                <c:pt idx="7">
                  <c:v>10112.269</c:v>
                </c:pt>
                <c:pt idx="8">
                  <c:v>10646.776</c:v>
                </c:pt>
                <c:pt idx="9">
                  <c:v>11086.424000000001</c:v>
                </c:pt>
                <c:pt idx="10">
                  <c:v>11547.964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701440"/>
        <c:axId val="180707712"/>
      </c:barChart>
      <c:catAx>
        <c:axId val="18070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707712"/>
        <c:crosses val="autoZero"/>
        <c:auto val="1"/>
        <c:lblAlgn val="ctr"/>
        <c:lblOffset val="100"/>
        <c:noMultiLvlLbl val="0"/>
      </c:catAx>
      <c:valAx>
        <c:axId val="180707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Standing 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701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50-year forecast of net increment in broadleaves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1.67</c:v>
                </c:pt>
                <c:pt idx="1">
                  <c:v>1.794</c:v>
                </c:pt>
                <c:pt idx="2">
                  <c:v>2.177</c:v>
                </c:pt>
                <c:pt idx="3">
                  <c:v>2.2480000000000002</c:v>
                </c:pt>
                <c:pt idx="4">
                  <c:v>2.133</c:v>
                </c:pt>
                <c:pt idx="5">
                  <c:v>2.2149999999999999</c:v>
                </c:pt>
                <c:pt idx="6">
                  <c:v>1.5449999999999999</c:v>
                </c:pt>
                <c:pt idx="7">
                  <c:v>1.679</c:v>
                </c:pt>
                <c:pt idx="8">
                  <c:v>1.7989999999999999</c:v>
                </c:pt>
                <c:pt idx="9">
                  <c:v>1.772</c:v>
                </c:pt>
                <c:pt idx="10">
                  <c:v>1.708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25.497536399999998</c:v>
                  </c:pt>
                  <c:pt idx="1">
                    <c:v>12.7957515</c:v>
                  </c:pt>
                  <c:pt idx="2">
                    <c:v>8.8558205999999995</c:v>
                  </c:pt>
                  <c:pt idx="3">
                    <c:v>8.5619549999999993</c:v>
                  </c:pt>
                  <c:pt idx="4">
                    <c:v>8.5849347000000016</c:v>
                  </c:pt>
                  <c:pt idx="5">
                    <c:v>8.9523911999999992</c:v>
                  </c:pt>
                  <c:pt idx="6">
                    <c:v>8.9432691999999996</c:v>
                  </c:pt>
                  <c:pt idx="7">
                    <c:v>8.6706970000000005</c:v>
                  </c:pt>
                  <c:pt idx="8">
                    <c:v>8.2142882000000004</c:v>
                  </c:pt>
                  <c:pt idx="9">
                    <c:v>7.7538188000000003</c:v>
                  </c:pt>
                  <c:pt idx="10">
                    <c:v>7.1724420000000002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25.497536399999998</c:v>
                  </c:pt>
                  <c:pt idx="1">
                    <c:v>12.7957515</c:v>
                  </c:pt>
                  <c:pt idx="2">
                    <c:v>8.8558205999999995</c:v>
                  </c:pt>
                  <c:pt idx="3">
                    <c:v>8.5619549999999993</c:v>
                  </c:pt>
                  <c:pt idx="4">
                    <c:v>8.5849347000000016</c:v>
                  </c:pt>
                  <c:pt idx="5">
                    <c:v>8.9523911999999992</c:v>
                  </c:pt>
                  <c:pt idx="6">
                    <c:v>8.9432691999999996</c:v>
                  </c:pt>
                  <c:pt idx="7">
                    <c:v>8.6706970000000005</c:v>
                  </c:pt>
                  <c:pt idx="8">
                    <c:v>8.2142882000000004</c:v>
                  </c:pt>
                  <c:pt idx="9">
                    <c:v>7.7538188000000003</c:v>
                  </c:pt>
                  <c:pt idx="10">
                    <c:v>7.1724420000000002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125.172</c:v>
                </c:pt>
                <c:pt idx="1">
                  <c:v>148.61500000000001</c:v>
                </c:pt>
                <c:pt idx="2">
                  <c:v>161.898</c:v>
                </c:pt>
                <c:pt idx="3">
                  <c:v>166.57499999999999</c:v>
                </c:pt>
                <c:pt idx="4">
                  <c:v>165.41300000000001</c:v>
                </c:pt>
                <c:pt idx="5">
                  <c:v>162.18100000000001</c:v>
                </c:pt>
                <c:pt idx="6">
                  <c:v>154.99600000000001</c:v>
                </c:pt>
                <c:pt idx="7">
                  <c:v>145.726</c:v>
                </c:pt>
                <c:pt idx="8">
                  <c:v>135.32599999999999</c:v>
                </c:pt>
                <c:pt idx="9">
                  <c:v>121.724</c:v>
                </c:pt>
                <c:pt idx="10">
                  <c:v>113.13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93080704"/>
        <c:axId val="193086976"/>
      </c:barChart>
      <c:catAx>
        <c:axId val="1930807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93086976"/>
        <c:crosses val="autoZero"/>
        <c:auto val="1"/>
        <c:lblAlgn val="ctr"/>
        <c:lblOffset val="100"/>
        <c:noMultiLvlLbl val="0"/>
      </c:catAx>
      <c:valAx>
        <c:axId val="19308697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930807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'Section 11 chart data'!$B$34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data'!$D$35:$D$45</c:f>
              <c:numCache>
                <c:formatCode>#,##0</c:formatCode>
                <c:ptCount val="11"/>
                <c:pt idx="0">
                  <c:v>1.67</c:v>
                </c:pt>
                <c:pt idx="1">
                  <c:v>1.794</c:v>
                </c:pt>
                <c:pt idx="2">
                  <c:v>2.177</c:v>
                </c:pt>
                <c:pt idx="3">
                  <c:v>2.2480000000000002</c:v>
                </c:pt>
                <c:pt idx="4">
                  <c:v>2.133</c:v>
                </c:pt>
                <c:pt idx="5">
                  <c:v>2.2149999999999999</c:v>
                </c:pt>
                <c:pt idx="6">
                  <c:v>1.5449999999999999</c:v>
                </c:pt>
                <c:pt idx="7">
                  <c:v>1.679</c:v>
                </c:pt>
                <c:pt idx="8">
                  <c:v>1.7989999999999999</c:v>
                </c:pt>
                <c:pt idx="9">
                  <c:v>1.772</c:v>
                </c:pt>
                <c:pt idx="10">
                  <c:v>1.708</c:v>
                </c:pt>
              </c:numCache>
            </c:numRef>
          </c:val>
        </c:ser>
        <c:ser>
          <c:idx val="1"/>
          <c:order val="1"/>
          <c:tx>
            <c:strRef>
              <c:f>'Section 11 chart data'!$H$34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11 chart data'!$L$35:$L$45</c:f>
                <c:numCache>
                  <c:formatCode>General</c:formatCode>
                  <c:ptCount val="11"/>
                  <c:pt idx="0">
                    <c:v>25.497536399999998</c:v>
                  </c:pt>
                  <c:pt idx="1">
                    <c:v>12.7957515</c:v>
                  </c:pt>
                  <c:pt idx="2">
                    <c:v>8.8558205999999995</c:v>
                  </c:pt>
                  <c:pt idx="3">
                    <c:v>8.5619549999999993</c:v>
                  </c:pt>
                  <c:pt idx="4">
                    <c:v>8.5849347000000016</c:v>
                  </c:pt>
                  <c:pt idx="5">
                    <c:v>8.9523911999999992</c:v>
                  </c:pt>
                  <c:pt idx="6">
                    <c:v>8.9432691999999996</c:v>
                  </c:pt>
                  <c:pt idx="7">
                    <c:v>8.6706970000000005</c:v>
                  </c:pt>
                  <c:pt idx="8">
                    <c:v>8.2142882000000004</c:v>
                  </c:pt>
                  <c:pt idx="9">
                    <c:v>7.7538188000000003</c:v>
                  </c:pt>
                  <c:pt idx="10">
                    <c:v>7.1724420000000002</c:v>
                  </c:pt>
                </c:numCache>
              </c:numRef>
            </c:plus>
            <c:minus>
              <c:numRef>
                <c:f>'Section 11 chart data'!$L$35:$L$45</c:f>
                <c:numCache>
                  <c:formatCode>General</c:formatCode>
                  <c:ptCount val="11"/>
                  <c:pt idx="0">
                    <c:v>25.497536399999998</c:v>
                  </c:pt>
                  <c:pt idx="1">
                    <c:v>12.7957515</c:v>
                  </c:pt>
                  <c:pt idx="2">
                    <c:v>8.8558205999999995</c:v>
                  </c:pt>
                  <c:pt idx="3">
                    <c:v>8.5619549999999993</c:v>
                  </c:pt>
                  <c:pt idx="4">
                    <c:v>8.5849347000000016</c:v>
                  </c:pt>
                  <c:pt idx="5">
                    <c:v>8.9523911999999992</c:v>
                  </c:pt>
                  <c:pt idx="6">
                    <c:v>8.9432691999999996</c:v>
                  </c:pt>
                  <c:pt idx="7">
                    <c:v>8.6706970000000005</c:v>
                  </c:pt>
                  <c:pt idx="8">
                    <c:v>8.2142882000000004</c:v>
                  </c:pt>
                  <c:pt idx="9">
                    <c:v>7.7538188000000003</c:v>
                  </c:pt>
                  <c:pt idx="10">
                    <c:v>7.1724420000000002</c:v>
                  </c:pt>
                </c:numCache>
              </c:numRef>
            </c:minus>
          </c:errBars>
          <c:cat>
            <c:strRef>
              <c:f>'Section 11 chart data'!$C$35:$C$45</c:f>
              <c:strCache>
                <c:ptCount val="11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</c:strCache>
            </c:strRef>
          </c:cat>
          <c:val>
            <c:numRef>
              <c:f>'Section 11 chart data'!$J$35:$J$45</c:f>
              <c:numCache>
                <c:formatCode>#,##0</c:formatCode>
                <c:ptCount val="11"/>
                <c:pt idx="0">
                  <c:v>125.172</c:v>
                </c:pt>
                <c:pt idx="1">
                  <c:v>148.61500000000001</c:v>
                </c:pt>
                <c:pt idx="2">
                  <c:v>161.898</c:v>
                </c:pt>
                <c:pt idx="3">
                  <c:v>166.57499999999999</c:v>
                </c:pt>
                <c:pt idx="4">
                  <c:v>165.41300000000001</c:v>
                </c:pt>
                <c:pt idx="5">
                  <c:v>162.18100000000001</c:v>
                </c:pt>
                <c:pt idx="6">
                  <c:v>154.99600000000001</c:v>
                </c:pt>
                <c:pt idx="7">
                  <c:v>145.726</c:v>
                </c:pt>
                <c:pt idx="8">
                  <c:v>135.32599999999999</c:v>
                </c:pt>
                <c:pt idx="9">
                  <c:v>121.724</c:v>
                </c:pt>
                <c:pt idx="10">
                  <c:v>113.13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180776320"/>
        <c:axId val="180803072"/>
      </c:barChart>
      <c:catAx>
        <c:axId val="1807763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Forecast period</a:t>
                </a:r>
              </a:p>
            </c:rich>
          </c:tx>
          <c:overlay val="0"/>
        </c:title>
        <c:majorTickMark val="out"/>
        <c:minorTickMark val="none"/>
        <c:tickLblPos val="nextTo"/>
        <c:crossAx val="180803072"/>
        <c:crosses val="autoZero"/>
        <c:auto val="1"/>
        <c:lblAlgn val="ctr"/>
        <c:lblOffset val="100"/>
        <c:noMultiLvlLbl val="0"/>
      </c:catAx>
      <c:valAx>
        <c:axId val="180803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(average annual in period in 000 m</a:t>
                </a:r>
                <a:r>
                  <a:rPr lang="en-US" baseline="30000"/>
                  <a:t>3</a:t>
                </a:r>
                <a:r>
                  <a:rPr lang="en-US"/>
                  <a:t> obs)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crossAx val="1807763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GB" sz="1400" b="0" i="0" baseline="0">
                <a:effectLst/>
              </a:rPr>
              <a:t>50-year summary of hardwood standing volume, increment and availabilty</a:t>
            </a:r>
            <a:endParaRPr lang="en-GB" sz="14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56.539000000000001</c:v>
                </c:pt>
                <c:pt idx="1">
                  <c:v>62.695999999999998</c:v>
                </c:pt>
                <c:pt idx="2">
                  <c:v>71.340999999999994</c:v>
                </c:pt>
                <c:pt idx="3">
                  <c:v>81.581000000000003</c:v>
                </c:pt>
                <c:pt idx="4">
                  <c:v>91.93</c:v>
                </c:pt>
                <c:pt idx="5">
                  <c:v>101.77</c:v>
                </c:pt>
                <c:pt idx="6">
                  <c:v>63.500999999999998</c:v>
                </c:pt>
                <c:pt idx="7">
                  <c:v>69.204999999999998</c:v>
                </c:pt>
                <c:pt idx="8">
                  <c:v>76.173000000000002</c:v>
                </c:pt>
                <c:pt idx="9">
                  <c:v>81.494</c:v>
                </c:pt>
                <c:pt idx="10">
                  <c:v>86.908000000000001</c:v>
                </c:pt>
                <c:pt idx="12">
                  <c:v>5421.9440000000004</c:v>
                </c:pt>
                <c:pt idx="13">
                  <c:v>5668.4350000000004</c:v>
                </c:pt>
                <c:pt idx="14">
                  <c:v>6168.8029999999999</c:v>
                </c:pt>
                <c:pt idx="15">
                  <c:v>6872.7340000000004</c:v>
                </c:pt>
                <c:pt idx="16">
                  <c:v>7604.15</c:v>
                </c:pt>
                <c:pt idx="17">
                  <c:v>8345.9</c:v>
                </c:pt>
                <c:pt idx="18">
                  <c:v>9066.7990000000009</c:v>
                </c:pt>
                <c:pt idx="19">
                  <c:v>9730.4269999999997</c:v>
                </c:pt>
                <c:pt idx="20">
                  <c:v>10345.927</c:v>
                </c:pt>
                <c:pt idx="21">
                  <c:v>10776.53</c:v>
                </c:pt>
                <c:pt idx="22">
                  <c:v>11276.956</c:v>
                </c:pt>
                <c:pt idx="24">
                  <c:v>5478.4830000000002</c:v>
                </c:pt>
                <c:pt idx="25">
                  <c:v>5731.1310000000003</c:v>
                </c:pt>
                <c:pt idx="26">
                  <c:v>6240.1440000000002</c:v>
                </c:pt>
                <c:pt idx="27">
                  <c:v>6954.3150000000005</c:v>
                </c:pt>
                <c:pt idx="28">
                  <c:v>7696.08</c:v>
                </c:pt>
                <c:pt idx="29">
                  <c:v>8447.67</c:v>
                </c:pt>
                <c:pt idx="30">
                  <c:v>9130.3000000000011</c:v>
                </c:pt>
                <c:pt idx="31">
                  <c:v>9799.6319999999996</c:v>
                </c:pt>
                <c:pt idx="32">
                  <c:v>10422.1</c:v>
                </c:pt>
                <c:pt idx="33">
                  <c:v>10858.024000000001</c:v>
                </c:pt>
                <c:pt idx="34">
                  <c:v>11363.864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79415296"/>
        <c:axId val="179429760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6.68</c:v>
                </c:pt>
                <c:pt idx="1">
                  <c:v>8.9700000000000006</c:v>
                </c:pt>
                <c:pt idx="2">
                  <c:v>10.885</c:v>
                </c:pt>
                <c:pt idx="3">
                  <c:v>11.240000000000002</c:v>
                </c:pt>
                <c:pt idx="4">
                  <c:v>10.664999999999999</c:v>
                </c:pt>
                <c:pt idx="5">
                  <c:v>11.074999999999999</c:v>
                </c:pt>
                <c:pt idx="6">
                  <c:v>7.7249999999999996</c:v>
                </c:pt>
                <c:pt idx="7">
                  <c:v>8.3949999999999996</c:v>
                </c:pt>
                <c:pt idx="8">
                  <c:v>8.9949999999999992</c:v>
                </c:pt>
                <c:pt idx="9">
                  <c:v>8.86</c:v>
                </c:pt>
                <c:pt idx="10">
                  <c:v>8.5399999999999991</c:v>
                </c:pt>
                <c:pt idx="12">
                  <c:v>500.68799999999999</c:v>
                </c:pt>
                <c:pt idx="13">
                  <c:v>743.07500000000005</c:v>
                </c:pt>
                <c:pt idx="14">
                  <c:v>809.49</c:v>
                </c:pt>
                <c:pt idx="15">
                  <c:v>832.875</c:v>
                </c:pt>
                <c:pt idx="16">
                  <c:v>827.06500000000005</c:v>
                </c:pt>
                <c:pt idx="17">
                  <c:v>810.90500000000009</c:v>
                </c:pt>
                <c:pt idx="18">
                  <c:v>774.98</c:v>
                </c:pt>
                <c:pt idx="19">
                  <c:v>728.63</c:v>
                </c:pt>
                <c:pt idx="20">
                  <c:v>676.63</c:v>
                </c:pt>
                <c:pt idx="21">
                  <c:v>608.62</c:v>
                </c:pt>
                <c:pt idx="22">
                  <c:v>565.65</c:v>
                </c:pt>
                <c:pt idx="24">
                  <c:v>507.36799999999999</c:v>
                </c:pt>
                <c:pt idx="25">
                  <c:v>752.04500000000007</c:v>
                </c:pt>
                <c:pt idx="26">
                  <c:v>820.375</c:v>
                </c:pt>
                <c:pt idx="27">
                  <c:v>844.1149999999999</c:v>
                </c:pt>
                <c:pt idx="28">
                  <c:v>837.73000000000013</c:v>
                </c:pt>
                <c:pt idx="29">
                  <c:v>821.98</c:v>
                </c:pt>
                <c:pt idx="30">
                  <c:v>782.70499999999993</c:v>
                </c:pt>
                <c:pt idx="31">
                  <c:v>737.02499999999998</c:v>
                </c:pt>
                <c:pt idx="32">
                  <c:v>685.625</c:v>
                </c:pt>
                <c:pt idx="33">
                  <c:v>617.48</c:v>
                </c:pt>
                <c:pt idx="34">
                  <c:v>574.18999999999994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79431296"/>
        <c:axId val="179432832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0.79200000000000004</c:v>
                </c:pt>
                <c:pt idx="1">
                  <c:v>1.44</c:v>
                </c:pt>
                <c:pt idx="2">
                  <c:v>1.21</c:v>
                </c:pt>
                <c:pt idx="3">
                  <c:v>1.47</c:v>
                </c:pt>
                <c:pt idx="4">
                  <c:v>3.085</c:v>
                </c:pt>
                <c:pt idx="5">
                  <c:v>3.1349999999999998</c:v>
                </c:pt>
                <c:pt idx="6">
                  <c:v>2.59</c:v>
                </c:pt>
                <c:pt idx="7">
                  <c:v>1.625</c:v>
                </c:pt>
                <c:pt idx="8">
                  <c:v>5.19</c:v>
                </c:pt>
                <c:pt idx="9">
                  <c:v>0.875</c:v>
                </c:pt>
                <c:pt idx="10">
                  <c:v>1.77</c:v>
                </c:pt>
                <c:pt idx="12">
                  <c:v>254.196</c:v>
                </c:pt>
                <c:pt idx="13">
                  <c:v>242.70499999999998</c:v>
                </c:pt>
                <c:pt idx="14">
                  <c:v>105.55999999999999</c:v>
                </c:pt>
                <c:pt idx="15">
                  <c:v>101.46000000000001</c:v>
                </c:pt>
                <c:pt idx="16">
                  <c:v>85.314999999999998</c:v>
                </c:pt>
                <c:pt idx="17">
                  <c:v>90.00500000000001</c:v>
                </c:pt>
                <c:pt idx="18">
                  <c:v>111.35</c:v>
                </c:pt>
                <c:pt idx="19">
                  <c:v>113.13000000000001</c:v>
                </c:pt>
                <c:pt idx="20">
                  <c:v>246.03000000000003</c:v>
                </c:pt>
                <c:pt idx="21">
                  <c:v>108.19499999999999</c:v>
                </c:pt>
                <c:pt idx="22">
                  <c:v>127.715</c:v>
                </c:pt>
                <c:pt idx="24">
                  <c:v>254.988</c:v>
                </c:pt>
                <c:pt idx="25">
                  <c:v>244.14499999999998</c:v>
                </c:pt>
                <c:pt idx="26">
                  <c:v>106.77</c:v>
                </c:pt>
                <c:pt idx="27">
                  <c:v>102.93</c:v>
                </c:pt>
                <c:pt idx="28">
                  <c:v>88.4</c:v>
                </c:pt>
                <c:pt idx="29">
                  <c:v>93.14</c:v>
                </c:pt>
                <c:pt idx="30">
                  <c:v>113.94</c:v>
                </c:pt>
                <c:pt idx="31">
                  <c:v>114.755</c:v>
                </c:pt>
                <c:pt idx="32">
                  <c:v>251.22</c:v>
                </c:pt>
                <c:pt idx="33">
                  <c:v>109.07</c:v>
                </c:pt>
                <c:pt idx="34">
                  <c:v>129.48499999999999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431296"/>
        <c:axId val="179432832"/>
      </c:lineChart>
      <c:catAx>
        <c:axId val="179415296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aseline="0"/>
            </a:pPr>
            <a:endParaRPr lang="en-US"/>
          </a:p>
        </c:txPr>
        <c:crossAx val="17942976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9429760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415296"/>
        <c:crosses val="autoZero"/>
        <c:crossBetween val="between"/>
      </c:valAx>
      <c:catAx>
        <c:axId val="179431296"/>
        <c:scaling>
          <c:orientation val="minMax"/>
        </c:scaling>
        <c:delete val="1"/>
        <c:axPos val="b"/>
        <c:majorTickMark val="out"/>
        <c:minorTickMark val="none"/>
        <c:tickLblPos val="nextTo"/>
        <c:crossAx val="179432832"/>
        <c:crosses val="autoZero"/>
        <c:auto val="0"/>
        <c:lblAlgn val="ctr"/>
        <c:lblOffset val="100"/>
        <c:noMultiLvlLbl val="0"/>
      </c:catAx>
      <c:valAx>
        <c:axId val="179432832"/>
        <c:scaling>
          <c:orientation val="minMax"/>
          <c:max val="30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79431296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803847166467169"/>
          <c:y val="0.12234910277324633"/>
          <c:w val="0.54229456581629465"/>
          <c:h val="0.610324302682503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'Section 11 chart data'!$B$3:$F$3</c:f>
              <c:strCache>
                <c:ptCount val="1"/>
                <c:pt idx="0">
                  <c:v>Annual standing volume (000 m3 obs)</c:v>
                </c:pt>
              </c:strCache>
            </c:strRef>
          </c:tx>
          <c:spPr>
            <a:solidFill>
              <a:srgbClr val="3B9946"/>
            </a:solidFill>
            <a:ln w="12700">
              <a:solidFill>
                <a:srgbClr val="FFFFFF"/>
              </a:solidFill>
              <a:prstDash val="solid"/>
            </a:ln>
          </c:spPr>
          <c:invertIfNegative val="0"/>
          <c:cat>
            <c:strRef>
              <c:f>('Section 11 chart data'!$C$20:$C$31,'Section 11 chart data'!$I$20:$I$31,'Section 11 chart data'!$Q$20:$Q$30)</c:f>
              <c:strCache>
                <c:ptCount val="35"/>
                <c:pt idx="0">
                  <c:v>2013–16</c:v>
                </c:pt>
                <c:pt idx="1">
                  <c:v>2017–21</c:v>
                </c:pt>
                <c:pt idx="2">
                  <c:v>2022–26</c:v>
                </c:pt>
                <c:pt idx="3">
                  <c:v>2027–31</c:v>
                </c:pt>
                <c:pt idx="4">
                  <c:v>2032–36</c:v>
                </c:pt>
                <c:pt idx="5">
                  <c:v>2037–41</c:v>
                </c:pt>
                <c:pt idx="6">
                  <c:v>2042–46</c:v>
                </c:pt>
                <c:pt idx="7">
                  <c:v>2047–51</c:v>
                </c:pt>
                <c:pt idx="8">
                  <c:v>2052–56</c:v>
                </c:pt>
                <c:pt idx="9">
                  <c:v>2057–61</c:v>
                </c:pt>
                <c:pt idx="10">
                  <c:v>2062–66</c:v>
                </c:pt>
                <c:pt idx="12">
                  <c:v>2013–16</c:v>
                </c:pt>
                <c:pt idx="13">
                  <c:v>2017–21</c:v>
                </c:pt>
                <c:pt idx="14">
                  <c:v>2022–26</c:v>
                </c:pt>
                <c:pt idx="15">
                  <c:v>2027–31</c:v>
                </c:pt>
                <c:pt idx="16">
                  <c:v>2032–36</c:v>
                </c:pt>
                <c:pt idx="17">
                  <c:v>2037–41</c:v>
                </c:pt>
                <c:pt idx="18">
                  <c:v>2042–46</c:v>
                </c:pt>
                <c:pt idx="19">
                  <c:v>2047–51</c:v>
                </c:pt>
                <c:pt idx="20">
                  <c:v>2052–56</c:v>
                </c:pt>
                <c:pt idx="21">
                  <c:v>2057–61</c:v>
                </c:pt>
                <c:pt idx="22">
                  <c:v>2062–66</c:v>
                </c:pt>
                <c:pt idx="24">
                  <c:v>2013–16</c:v>
                </c:pt>
                <c:pt idx="25">
                  <c:v>2017–21</c:v>
                </c:pt>
                <c:pt idx="26">
                  <c:v>2022–26</c:v>
                </c:pt>
                <c:pt idx="27">
                  <c:v>2027–31</c:v>
                </c:pt>
                <c:pt idx="28">
                  <c:v>2032–36</c:v>
                </c:pt>
                <c:pt idx="29">
                  <c:v>2037–41</c:v>
                </c:pt>
                <c:pt idx="30">
                  <c:v>2042–46</c:v>
                </c:pt>
                <c:pt idx="31">
                  <c:v>2047–51</c:v>
                </c:pt>
                <c:pt idx="32">
                  <c:v>2052–56</c:v>
                </c:pt>
                <c:pt idx="33">
                  <c:v>2057–61</c:v>
                </c:pt>
                <c:pt idx="34">
                  <c:v>2062–66</c:v>
                </c:pt>
              </c:strCache>
            </c:strRef>
          </c:cat>
          <c:val>
            <c:numRef>
              <c:f>('Section 11 chart data'!$D$5:$D$16,'Section 11 chart data'!$J$5:$J$16,'Section 11 chart data'!$R$5:$R$15)</c:f>
              <c:numCache>
                <c:formatCode>#,##0</c:formatCode>
                <c:ptCount val="35"/>
                <c:pt idx="0">
                  <c:v>56.539000000000001</c:v>
                </c:pt>
                <c:pt idx="1">
                  <c:v>62.695999999999998</c:v>
                </c:pt>
                <c:pt idx="2">
                  <c:v>71.340999999999994</c:v>
                </c:pt>
                <c:pt idx="3">
                  <c:v>81.581000000000003</c:v>
                </c:pt>
                <c:pt idx="4">
                  <c:v>91.93</c:v>
                </c:pt>
                <c:pt idx="5">
                  <c:v>101.77</c:v>
                </c:pt>
                <c:pt idx="6">
                  <c:v>63.500999999999998</c:v>
                </c:pt>
                <c:pt idx="7">
                  <c:v>69.204999999999998</c:v>
                </c:pt>
                <c:pt idx="8">
                  <c:v>76.173000000000002</c:v>
                </c:pt>
                <c:pt idx="9">
                  <c:v>81.494</c:v>
                </c:pt>
                <c:pt idx="10">
                  <c:v>86.908000000000001</c:v>
                </c:pt>
                <c:pt idx="12">
                  <c:v>5421.9440000000004</c:v>
                </c:pt>
                <c:pt idx="13">
                  <c:v>5668.4350000000004</c:v>
                </c:pt>
                <c:pt idx="14">
                  <c:v>6168.8029999999999</c:v>
                </c:pt>
                <c:pt idx="15">
                  <c:v>6872.7340000000004</c:v>
                </c:pt>
                <c:pt idx="16">
                  <c:v>7604.15</c:v>
                </c:pt>
                <c:pt idx="17">
                  <c:v>8345.9</c:v>
                </c:pt>
                <c:pt idx="18">
                  <c:v>9066.7990000000009</c:v>
                </c:pt>
                <c:pt idx="19">
                  <c:v>9730.4269999999997</c:v>
                </c:pt>
                <c:pt idx="20">
                  <c:v>10345.927</c:v>
                </c:pt>
                <c:pt idx="21">
                  <c:v>10776.53</c:v>
                </c:pt>
                <c:pt idx="22">
                  <c:v>11276.956</c:v>
                </c:pt>
                <c:pt idx="24">
                  <c:v>5478.4830000000002</c:v>
                </c:pt>
                <c:pt idx="25">
                  <c:v>5731.1310000000003</c:v>
                </c:pt>
                <c:pt idx="26">
                  <c:v>6240.1440000000002</c:v>
                </c:pt>
                <c:pt idx="27">
                  <c:v>6954.3150000000005</c:v>
                </c:pt>
                <c:pt idx="28">
                  <c:v>7696.08</c:v>
                </c:pt>
                <c:pt idx="29">
                  <c:v>8447.67</c:v>
                </c:pt>
                <c:pt idx="30">
                  <c:v>9130.3000000000011</c:v>
                </c:pt>
                <c:pt idx="31">
                  <c:v>9799.6319999999996</c:v>
                </c:pt>
                <c:pt idx="32">
                  <c:v>10422.1</c:v>
                </c:pt>
                <c:pt idx="33">
                  <c:v>10858.024000000001</c:v>
                </c:pt>
                <c:pt idx="34">
                  <c:v>11363.864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0264320"/>
        <c:axId val="180270592"/>
      </c:barChart>
      <c:barChart>
        <c:barDir val="col"/>
        <c:grouping val="clustered"/>
        <c:varyColors val="0"/>
        <c:ser>
          <c:idx val="0"/>
          <c:order val="1"/>
          <c:tx>
            <c:strRef>
              <c:f>'Section 11 chart data'!$B$33:$F$33</c:f>
              <c:strCache>
                <c:ptCount val="1"/>
                <c:pt idx="0">
                  <c:v>Periodic net increment (000 m3 obs)</c:v>
                </c:pt>
              </c:strCache>
            </c:strRef>
          </c:tx>
          <c:spPr>
            <a:solidFill>
              <a:srgbClr val="B6D99F"/>
            </a:solidFill>
            <a:ln w="25400">
              <a:noFill/>
            </a:ln>
          </c:spPr>
          <c:invertIfNegative val="0"/>
          <c:val>
            <c:numRef>
              <c:f>('Section 11 chart data'!$F$35:$F$46,'Section 11 chart data'!$N$35:$N$46,'Section 11 chart data'!$T$35:$T$45)</c:f>
              <c:numCache>
                <c:formatCode>#,##0</c:formatCode>
                <c:ptCount val="35"/>
                <c:pt idx="0">
                  <c:v>6.68</c:v>
                </c:pt>
                <c:pt idx="1">
                  <c:v>8.9700000000000006</c:v>
                </c:pt>
                <c:pt idx="2">
                  <c:v>10.885</c:v>
                </c:pt>
                <c:pt idx="3">
                  <c:v>11.240000000000002</c:v>
                </c:pt>
                <c:pt idx="4">
                  <c:v>10.664999999999999</c:v>
                </c:pt>
                <c:pt idx="5">
                  <c:v>11.074999999999999</c:v>
                </c:pt>
                <c:pt idx="6">
                  <c:v>7.7249999999999996</c:v>
                </c:pt>
                <c:pt idx="7">
                  <c:v>8.3949999999999996</c:v>
                </c:pt>
                <c:pt idx="8">
                  <c:v>8.9949999999999992</c:v>
                </c:pt>
                <c:pt idx="9">
                  <c:v>8.86</c:v>
                </c:pt>
                <c:pt idx="10">
                  <c:v>8.5399999999999991</c:v>
                </c:pt>
                <c:pt idx="12">
                  <c:v>500.68799999999999</c:v>
                </c:pt>
                <c:pt idx="13">
                  <c:v>743.07500000000005</c:v>
                </c:pt>
                <c:pt idx="14">
                  <c:v>809.49</c:v>
                </c:pt>
                <c:pt idx="15">
                  <c:v>832.875</c:v>
                </c:pt>
                <c:pt idx="16">
                  <c:v>827.06500000000005</c:v>
                </c:pt>
                <c:pt idx="17">
                  <c:v>810.90500000000009</c:v>
                </c:pt>
                <c:pt idx="18">
                  <c:v>774.98</c:v>
                </c:pt>
                <c:pt idx="19">
                  <c:v>728.63</c:v>
                </c:pt>
                <c:pt idx="20">
                  <c:v>676.63</c:v>
                </c:pt>
                <c:pt idx="21">
                  <c:v>608.62</c:v>
                </c:pt>
                <c:pt idx="22">
                  <c:v>565.65</c:v>
                </c:pt>
                <c:pt idx="24">
                  <c:v>507.36799999999999</c:v>
                </c:pt>
                <c:pt idx="25">
                  <c:v>752.04500000000007</c:v>
                </c:pt>
                <c:pt idx="26">
                  <c:v>820.375</c:v>
                </c:pt>
                <c:pt idx="27">
                  <c:v>844.1149999999999</c:v>
                </c:pt>
                <c:pt idx="28">
                  <c:v>837.73000000000013</c:v>
                </c:pt>
                <c:pt idx="29">
                  <c:v>821.98</c:v>
                </c:pt>
                <c:pt idx="30">
                  <c:v>782.70499999999993</c:v>
                </c:pt>
                <c:pt idx="31">
                  <c:v>737.02499999999998</c:v>
                </c:pt>
                <c:pt idx="32">
                  <c:v>685.625</c:v>
                </c:pt>
                <c:pt idx="33">
                  <c:v>617.48</c:v>
                </c:pt>
                <c:pt idx="34">
                  <c:v>574.18999999999994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80272128"/>
        <c:axId val="180278016"/>
      </c:barChart>
      <c:lineChart>
        <c:grouping val="standard"/>
        <c:varyColors val="0"/>
        <c:ser>
          <c:idx val="2"/>
          <c:order val="2"/>
          <c:tx>
            <c:strRef>
              <c:f>'Section 11 chart data'!$B$48:$F$48</c:f>
              <c:strCache>
                <c:ptCount val="1"/>
                <c:pt idx="0">
                  <c:v>Periodic availability (000 m3 obs)</c:v>
                </c:pt>
              </c:strCache>
            </c:strRef>
          </c:tx>
          <c:spPr>
            <a:ln w="12700">
              <a:solidFill>
                <a:srgbClr val="FF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rgbClr val="FFFFFF"/>
                </a:solidFill>
                <a:prstDash val="solid"/>
              </a:ln>
            </c:spPr>
          </c:marker>
          <c:val>
            <c:numRef>
              <c:f>('Section 11 chart data'!$F$50:$F$61,'Section 11 chart data'!$N$50:$N$61,'Section 11 chart data'!$T$50:$T$60)</c:f>
              <c:numCache>
                <c:formatCode>#,##0</c:formatCode>
                <c:ptCount val="35"/>
                <c:pt idx="0">
                  <c:v>0.79200000000000004</c:v>
                </c:pt>
                <c:pt idx="1">
                  <c:v>1.44</c:v>
                </c:pt>
                <c:pt idx="2">
                  <c:v>1.21</c:v>
                </c:pt>
                <c:pt idx="3">
                  <c:v>1.47</c:v>
                </c:pt>
                <c:pt idx="4">
                  <c:v>3.085</c:v>
                </c:pt>
                <c:pt idx="5">
                  <c:v>3.1349999999999998</c:v>
                </c:pt>
                <c:pt idx="6">
                  <c:v>2.59</c:v>
                </c:pt>
                <c:pt idx="7">
                  <c:v>1.625</c:v>
                </c:pt>
                <c:pt idx="8">
                  <c:v>5.19</c:v>
                </c:pt>
                <c:pt idx="9">
                  <c:v>0.875</c:v>
                </c:pt>
                <c:pt idx="10">
                  <c:v>1.77</c:v>
                </c:pt>
                <c:pt idx="12">
                  <c:v>254.196</c:v>
                </c:pt>
                <c:pt idx="13">
                  <c:v>242.70499999999998</c:v>
                </c:pt>
                <c:pt idx="14">
                  <c:v>105.55999999999999</c:v>
                </c:pt>
                <c:pt idx="15">
                  <c:v>101.46000000000001</c:v>
                </c:pt>
                <c:pt idx="16">
                  <c:v>85.314999999999998</c:v>
                </c:pt>
                <c:pt idx="17">
                  <c:v>90.00500000000001</c:v>
                </c:pt>
                <c:pt idx="18">
                  <c:v>111.35</c:v>
                </c:pt>
                <c:pt idx="19">
                  <c:v>113.13000000000001</c:v>
                </c:pt>
                <c:pt idx="20">
                  <c:v>246.03000000000003</c:v>
                </c:pt>
                <c:pt idx="21">
                  <c:v>108.19499999999999</c:v>
                </c:pt>
                <c:pt idx="22">
                  <c:v>127.715</c:v>
                </c:pt>
                <c:pt idx="24">
                  <c:v>254.988</c:v>
                </c:pt>
                <c:pt idx="25">
                  <c:v>244.14499999999998</c:v>
                </c:pt>
                <c:pt idx="26">
                  <c:v>106.77</c:v>
                </c:pt>
                <c:pt idx="27">
                  <c:v>102.93</c:v>
                </c:pt>
                <c:pt idx="28">
                  <c:v>88.4</c:v>
                </c:pt>
                <c:pt idx="29">
                  <c:v>93.14</c:v>
                </c:pt>
                <c:pt idx="30">
                  <c:v>113.94</c:v>
                </c:pt>
                <c:pt idx="31">
                  <c:v>114.755</c:v>
                </c:pt>
                <c:pt idx="32">
                  <c:v>251.22</c:v>
                </c:pt>
                <c:pt idx="33">
                  <c:v>109.07</c:v>
                </c:pt>
                <c:pt idx="34">
                  <c:v>129.48499999999999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272128"/>
        <c:axId val="180278016"/>
      </c:lineChart>
      <c:catAx>
        <c:axId val="18026432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en-US"/>
          </a:p>
        </c:txPr>
        <c:crossAx val="1802705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0270592"/>
        <c:scaling>
          <c:orientation val="minMax"/>
        </c:scaling>
        <c:delete val="0"/>
        <c:axPos val="l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264320"/>
        <c:crosses val="autoZero"/>
        <c:crossBetween val="between"/>
      </c:valAx>
      <c:catAx>
        <c:axId val="180272128"/>
        <c:scaling>
          <c:orientation val="minMax"/>
        </c:scaling>
        <c:delete val="1"/>
        <c:axPos val="b"/>
        <c:majorTickMark val="out"/>
        <c:minorTickMark val="none"/>
        <c:tickLblPos val="nextTo"/>
        <c:crossAx val="180278016"/>
        <c:crosses val="autoZero"/>
        <c:auto val="0"/>
        <c:lblAlgn val="ctr"/>
        <c:lblOffset val="100"/>
        <c:noMultiLvlLbl val="0"/>
      </c:catAx>
      <c:valAx>
        <c:axId val="180278016"/>
        <c:scaling>
          <c:orientation val="minMax"/>
          <c:max val="12000"/>
          <c:min val="0"/>
        </c:scaling>
        <c:delete val="0"/>
        <c:axPos val="r"/>
        <c:numFmt formatCode="#,##0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80272128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Verdana" panose="020B060403050404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age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7.5000000000000002E-4</c:v>
                </c:pt>
                <c:pt idx="3">
                  <c:v>4.7000000000000004E-4</c:v>
                </c:pt>
                <c:pt idx="4">
                  <c:v>9.5299999999999985E-3</c:v>
                </c:pt>
                <c:pt idx="5">
                  <c:v>1.8799999999999999E-3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0.12801408</c:v>
                  </c:pt>
                  <c:pt idx="1">
                    <c:v>0.16763934400000002</c:v>
                  </c:pt>
                  <c:pt idx="2">
                    <c:v>0.11637026451392379</c:v>
                  </c:pt>
                  <c:pt idx="3">
                    <c:v>0.26822660707110102</c:v>
                  </c:pt>
                  <c:pt idx="4">
                    <c:v>0.20449663800000004</c:v>
                  </c:pt>
                  <c:pt idx="5">
                    <c:v>4.1080031999999995E-2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0.12801408</c:v>
                  </c:pt>
                  <c:pt idx="1">
                    <c:v>0.16763934400000002</c:v>
                  </c:pt>
                  <c:pt idx="2">
                    <c:v>0.11637026451392379</c:v>
                  </c:pt>
                  <c:pt idx="3">
                    <c:v>0.26822660707110102</c:v>
                  </c:pt>
                  <c:pt idx="4">
                    <c:v>0.20449663800000004</c:v>
                  </c:pt>
                  <c:pt idx="5">
                    <c:v>4.1080031999999995E-2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0.25440000000000002</c:v>
                </c:pt>
                <c:pt idx="1">
                  <c:v>0.41372000000000003</c:v>
                </c:pt>
                <c:pt idx="2">
                  <c:v>0.36783000000000005</c:v>
                </c:pt>
                <c:pt idx="3">
                  <c:v>0.83381999999999989</c:v>
                </c:pt>
                <c:pt idx="4">
                  <c:v>0.30531000000000003</c:v>
                </c:pt>
                <c:pt idx="5">
                  <c:v>6.8879999999999997E-2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363648"/>
        <c:axId val="164607104"/>
      </c:barChart>
      <c:catAx>
        <c:axId val="164363648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607104"/>
        <c:crosses val="autoZero"/>
        <c:auto val="1"/>
        <c:lblAlgn val="ctr"/>
        <c:lblOffset val="100"/>
        <c:noMultiLvlLbl val="0"/>
      </c:catAx>
      <c:valAx>
        <c:axId val="164607104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363648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data'!$C$12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data'!$C$13:$C$19</c:f>
              <c:numCache>
                <c:formatCode>#,##0.00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7.5000000000000002E-4</c:v>
                </c:pt>
                <c:pt idx="3">
                  <c:v>4.7000000000000004E-4</c:v>
                </c:pt>
                <c:pt idx="4">
                  <c:v>9.5299999999999985E-3</c:v>
                </c:pt>
                <c:pt idx="5">
                  <c:v>1.8799999999999999E-3</c:v>
                </c:pt>
                <c:pt idx="6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data'!$D$12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data'!$F$13:$F$19</c:f>
                <c:numCache>
                  <c:formatCode>General</c:formatCode>
                  <c:ptCount val="7"/>
                  <c:pt idx="0">
                    <c:v>0.12801408</c:v>
                  </c:pt>
                  <c:pt idx="1">
                    <c:v>0.16763934400000002</c:v>
                  </c:pt>
                  <c:pt idx="2">
                    <c:v>0.11637026451392379</c:v>
                  </c:pt>
                  <c:pt idx="3">
                    <c:v>0.26822660707110102</c:v>
                  </c:pt>
                  <c:pt idx="4">
                    <c:v>0.20449663800000004</c:v>
                  </c:pt>
                  <c:pt idx="5">
                    <c:v>4.1080031999999995E-2</c:v>
                  </c:pt>
                  <c:pt idx="6">
                    <c:v>0</c:v>
                  </c:pt>
                </c:numCache>
              </c:numRef>
            </c:plus>
            <c:minus>
              <c:numRef>
                <c:f>'Section 12 data'!$F$13:$F$19</c:f>
                <c:numCache>
                  <c:formatCode>General</c:formatCode>
                  <c:ptCount val="7"/>
                  <c:pt idx="0">
                    <c:v>0.12801408</c:v>
                  </c:pt>
                  <c:pt idx="1">
                    <c:v>0.16763934400000002</c:v>
                  </c:pt>
                  <c:pt idx="2">
                    <c:v>0.11637026451392379</c:v>
                  </c:pt>
                  <c:pt idx="3">
                    <c:v>0.26822660707110102</c:v>
                  </c:pt>
                  <c:pt idx="4">
                    <c:v>0.20449663800000004</c:v>
                  </c:pt>
                  <c:pt idx="5">
                    <c:v>4.1080031999999995E-2</c:v>
                  </c:pt>
                  <c:pt idx="6">
                    <c:v>0</c:v>
                  </c:pt>
                </c:numCache>
              </c:numRef>
            </c:minus>
          </c:errBars>
          <c:cat>
            <c:strRef>
              <c:f>'Section 12 data'!$B$13:$B$19</c:f>
              <c:strCache>
                <c:ptCount val="7"/>
                <c:pt idx="0">
                  <c:v>0–10 years</c:v>
                </c:pt>
                <c:pt idx="1">
                  <c:v>11–20 years</c:v>
                </c:pt>
                <c:pt idx="2">
                  <c:v>21–40 years</c:v>
                </c:pt>
                <c:pt idx="3">
                  <c:v>41–60 years</c:v>
                </c:pt>
                <c:pt idx="4">
                  <c:v>61–80 years</c:v>
                </c:pt>
                <c:pt idx="5">
                  <c:v>81–100 years</c:v>
                </c:pt>
                <c:pt idx="6">
                  <c:v>100+ years</c:v>
                </c:pt>
              </c:strCache>
            </c:strRef>
          </c:cat>
          <c:val>
            <c:numRef>
              <c:f>'Section 12 data'!$D$13:$D$19</c:f>
              <c:numCache>
                <c:formatCode>#,##0.00</c:formatCode>
                <c:ptCount val="7"/>
                <c:pt idx="0">
                  <c:v>0.25440000000000002</c:v>
                </c:pt>
                <c:pt idx="1">
                  <c:v>0.41372000000000003</c:v>
                </c:pt>
                <c:pt idx="2">
                  <c:v>0.36783000000000005</c:v>
                </c:pt>
                <c:pt idx="3">
                  <c:v>0.83381999999999989</c:v>
                </c:pt>
                <c:pt idx="4">
                  <c:v>0.30531000000000003</c:v>
                </c:pt>
                <c:pt idx="5">
                  <c:v>6.8879999999999997E-2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375552"/>
        <c:axId val="164385536"/>
      </c:barChart>
      <c:catAx>
        <c:axId val="164375552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385536"/>
        <c:crosses val="autoZero"/>
        <c:auto val="1"/>
        <c:lblAlgn val="ctr"/>
        <c:lblOffset val="100"/>
        <c:noMultiLvlLbl val="0"/>
      </c:catAx>
      <c:valAx>
        <c:axId val="164385536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375552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/>
      </a:pPr>
      <a:endParaRPr lang="en-US"/>
    </a:p>
  </c:txPr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Stocked area of ash by mean stand dbh class</a:t>
            </a:r>
          </a:p>
        </c:rich>
      </c:tx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'Section 12 data'!$C$23</c:f>
              <c:strCache>
                <c:ptCount val="1"/>
                <c:pt idx="0">
                  <c:v>FC</c:v>
                </c:pt>
              </c:strCache>
            </c:strRef>
          </c:tx>
          <c:spPr>
            <a:solidFill>
              <a:srgbClr val="3B9946"/>
            </a:solidFill>
            <a:ln>
              <a:solidFill>
                <a:schemeClr val="bg1"/>
              </a:solidFill>
            </a:ln>
          </c:spPr>
          <c:invertIfNegative val="0"/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data'!$C$24:$C$32</c:f>
              <c:numCache>
                <c:formatCode>#,##0.00</c:formatCode>
                <c:ptCount val="9"/>
                <c:pt idx="0">
                  <c:v>0</c:v>
                </c:pt>
                <c:pt idx="1">
                  <c:v>7.5000000000000002E-4</c:v>
                </c:pt>
                <c:pt idx="2">
                  <c:v>7.5000000000000002E-4</c:v>
                </c:pt>
                <c:pt idx="3">
                  <c:v>7.9699999999999997E-3</c:v>
                </c:pt>
                <c:pt idx="4">
                  <c:v>2.5299999999999997E-3</c:v>
                </c:pt>
                <c:pt idx="5">
                  <c:v>0</c:v>
                </c:pt>
                <c:pt idx="6">
                  <c:v>3.3E-4</c:v>
                </c:pt>
                <c:pt idx="7">
                  <c:v>2.9999999999999997E-4</c:v>
                </c:pt>
                <c:pt idx="8">
                  <c:v>0</c:v>
                </c:pt>
              </c:numCache>
            </c:numRef>
          </c:val>
        </c:ser>
        <c:ser>
          <c:idx val="1"/>
          <c:order val="1"/>
          <c:tx>
            <c:strRef>
              <c:f>'Section 12 data'!$D$23</c:f>
              <c:strCache>
                <c:ptCount val="1"/>
                <c:pt idx="0">
                  <c:v>PS</c:v>
                </c:pt>
              </c:strCache>
            </c:strRef>
          </c:tx>
          <c:spPr>
            <a:solidFill>
              <a:srgbClr val="B6D99F"/>
            </a:solidFill>
            <a:ln>
              <a:solidFill>
                <a:schemeClr val="bg1"/>
              </a:solidFill>
            </a:ln>
          </c:spPr>
          <c:invertIfNegative val="0"/>
          <c:errBars>
            <c:errBarType val="both"/>
            <c:errValType val="cust"/>
            <c:noEndCap val="0"/>
            <c:plus>
              <c:numRef>
                <c:f>'Section 12 data'!$F$24:$F$32</c:f>
                <c:numCache>
                  <c:formatCode>General</c:formatCode>
                  <c:ptCount val="9"/>
                  <c:pt idx="0">
                    <c:v>0.12665869299999999</c:v>
                  </c:pt>
                  <c:pt idx="1">
                    <c:v>0.18545084100000003</c:v>
                  </c:pt>
                  <c:pt idx="2">
                    <c:v>0.14278643500000002</c:v>
                  </c:pt>
                  <c:pt idx="3">
                    <c:v>0.14717375999999999</c:v>
                  </c:pt>
                  <c:pt idx="4">
                    <c:v>0.11744719199999999</c:v>
                  </c:pt>
                  <c:pt idx="5">
                    <c:v>0.25847121299999998</c:v>
                  </c:pt>
                  <c:pt idx="6">
                    <c:v>3.7650139999999999E-2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'Section 12 data'!$F$24:$F$32</c:f>
                <c:numCache>
                  <c:formatCode>General</c:formatCode>
                  <c:ptCount val="9"/>
                  <c:pt idx="0">
                    <c:v>0.12665869299999999</c:v>
                  </c:pt>
                  <c:pt idx="1">
                    <c:v>0.18545084100000003</c:v>
                  </c:pt>
                  <c:pt idx="2">
                    <c:v>0.14278643500000002</c:v>
                  </c:pt>
                  <c:pt idx="3">
                    <c:v>0.14717375999999999</c:v>
                  </c:pt>
                  <c:pt idx="4">
                    <c:v>0.11744719199999999</c:v>
                  </c:pt>
                  <c:pt idx="5">
                    <c:v>0.25847121299999998</c:v>
                  </c:pt>
                  <c:pt idx="6">
                    <c:v>3.7650139999999999E-2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</c:errBars>
          <c:cat>
            <c:strRef>
              <c:f>'Section 12 data'!$B$24:$B$32</c:f>
              <c:strCache>
                <c:ptCount val="9"/>
                <c:pt idx="0">
                  <c:v>0–7 cm</c:v>
                </c:pt>
                <c:pt idx="1">
                  <c:v>7–10 cm</c:v>
                </c:pt>
                <c:pt idx="2">
                  <c:v>10–15 cm</c:v>
                </c:pt>
                <c:pt idx="3">
                  <c:v>15–20 cm</c:v>
                </c:pt>
                <c:pt idx="4">
                  <c:v>20–30 cm</c:v>
                </c:pt>
                <c:pt idx="5">
                  <c:v>30–40 cm</c:v>
                </c:pt>
                <c:pt idx="6">
                  <c:v>40–60 cm</c:v>
                </c:pt>
                <c:pt idx="7">
                  <c:v>60–80 cm</c:v>
                </c:pt>
                <c:pt idx="8">
                  <c:v>80+ cm</c:v>
                </c:pt>
              </c:strCache>
            </c:strRef>
          </c:cat>
          <c:val>
            <c:numRef>
              <c:f>'Section 12 data'!$D$24:$D$32</c:f>
              <c:numCache>
                <c:formatCode>#,##0.00</c:formatCode>
                <c:ptCount val="9"/>
                <c:pt idx="0">
                  <c:v>0.22147</c:v>
                </c:pt>
                <c:pt idx="1">
                  <c:v>0.54273000000000005</c:v>
                </c:pt>
                <c:pt idx="2">
                  <c:v>0.39280999999999999</c:v>
                </c:pt>
                <c:pt idx="3">
                  <c:v>0.26719999999999999</c:v>
                </c:pt>
                <c:pt idx="4">
                  <c:v>0.21115999999999999</c:v>
                </c:pt>
                <c:pt idx="5">
                  <c:v>0.55028999999999995</c:v>
                </c:pt>
                <c:pt idx="6">
                  <c:v>5.8299999999999998E-2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4445184"/>
        <c:axId val="164471552"/>
      </c:barChart>
      <c:catAx>
        <c:axId val="164445184"/>
        <c:scaling>
          <c:orientation val="maxMin"/>
        </c:scaling>
        <c:delete val="0"/>
        <c:axPos val="l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64471552"/>
        <c:crosses val="autoZero"/>
        <c:auto val="1"/>
        <c:lblAlgn val="ctr"/>
        <c:lblOffset val="100"/>
        <c:noMultiLvlLbl val="0"/>
      </c:catAx>
      <c:valAx>
        <c:axId val="164471552"/>
        <c:scaling>
          <c:orientation val="minMax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Stocked area (000 ha)</a:t>
                </a: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crossAx val="164445184"/>
        <c:crosses val="max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noFill/>
    <a:ln>
      <a:noFill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0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8.xml"/><Relationship Id="rId1" Type="http://schemas.openxmlformats.org/officeDocument/2006/relationships/printerSettings" Target="../printerSettings/printerSettings57.bin"/></Relationships>
</file>

<file path=xl/chartsheets/_rels/sheet10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9.xml"/><Relationship Id="rId1" Type="http://schemas.openxmlformats.org/officeDocument/2006/relationships/printerSettings" Target="../printerSettings/printerSettings58.bin"/></Relationships>
</file>

<file path=xl/chartsheets/_rels/sheet10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0.xml"/><Relationship Id="rId1" Type="http://schemas.openxmlformats.org/officeDocument/2006/relationships/printerSettings" Target="../printerSettings/printerSettings59.bin"/></Relationships>
</file>

<file path=xl/chartsheets/_rels/sheet10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1.xml"/><Relationship Id="rId1" Type="http://schemas.openxmlformats.org/officeDocument/2006/relationships/printerSettings" Target="../printerSettings/printerSettings60.bin"/></Relationships>
</file>

<file path=xl/chartsheets/_rels/sheet10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2.xml"/><Relationship Id="rId1" Type="http://schemas.openxmlformats.org/officeDocument/2006/relationships/printerSettings" Target="../printerSettings/printerSettings61.bin"/></Relationships>
</file>

<file path=xl/chartsheets/_rels/sheet10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3.xml"/><Relationship Id="rId1" Type="http://schemas.openxmlformats.org/officeDocument/2006/relationships/printerSettings" Target="../printerSettings/printerSettings62.bin"/></Relationships>
</file>

<file path=xl/chartsheets/_rels/sheet10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4.xml"/><Relationship Id="rId1" Type="http://schemas.openxmlformats.org/officeDocument/2006/relationships/printerSettings" Target="../printerSettings/printerSettings63.bin"/></Relationships>
</file>

<file path=xl/chartsheets/_rels/sheet10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5.xml"/><Relationship Id="rId1" Type="http://schemas.openxmlformats.org/officeDocument/2006/relationships/printerSettings" Target="../printerSettings/printerSettings64.bin"/></Relationships>
</file>

<file path=xl/chartsheets/_rels/sheet10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6.xml"/><Relationship Id="rId1" Type="http://schemas.openxmlformats.org/officeDocument/2006/relationships/printerSettings" Target="../printerSettings/printerSettings65.bin"/></Relationships>
</file>

<file path=xl/chartsheets/_rels/sheet10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7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8.xml"/></Relationships>
</file>

<file path=xl/chartsheets/_rels/sheet1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9.xml"/><Relationship Id="rId1" Type="http://schemas.openxmlformats.org/officeDocument/2006/relationships/printerSettings" Target="../printerSettings/printerSettings66.bin"/></Relationships>
</file>

<file path=xl/chartsheets/_rels/sheet1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0.xml"/><Relationship Id="rId1" Type="http://schemas.openxmlformats.org/officeDocument/2006/relationships/printerSettings" Target="../printerSettings/printerSettings67.bin"/></Relationships>
</file>

<file path=xl/chartsheets/_rels/sheet1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1.xml"/><Relationship Id="rId1" Type="http://schemas.openxmlformats.org/officeDocument/2006/relationships/printerSettings" Target="../printerSettings/printerSettings68.bin"/></Relationships>
</file>

<file path=xl/chartsheets/_rels/sheet1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2.xml"/><Relationship Id="rId1" Type="http://schemas.openxmlformats.org/officeDocument/2006/relationships/printerSettings" Target="../printerSettings/printerSettings69.bin"/></Relationships>
</file>

<file path=xl/chartsheets/_rels/sheet1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3.xml"/><Relationship Id="rId1" Type="http://schemas.openxmlformats.org/officeDocument/2006/relationships/printerSettings" Target="../printerSettings/printerSettings70.bin"/></Relationships>
</file>

<file path=xl/chartsheets/_rels/sheet1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4.xml"/><Relationship Id="rId1" Type="http://schemas.openxmlformats.org/officeDocument/2006/relationships/printerSettings" Target="../printerSettings/printerSettings71.bin"/></Relationships>
</file>

<file path=xl/chartsheets/_rels/sheet1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5.xml"/><Relationship Id="rId1" Type="http://schemas.openxmlformats.org/officeDocument/2006/relationships/printerSettings" Target="../printerSettings/printerSettings72.bin"/></Relationships>
</file>

<file path=xl/chartsheets/_rels/sheet1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6.xml"/><Relationship Id="rId1" Type="http://schemas.openxmlformats.org/officeDocument/2006/relationships/printerSettings" Target="../printerSettings/printerSettings73.bin"/></Relationships>
</file>

<file path=xl/chartsheets/_rels/sheet1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7.xml"/><Relationship Id="rId1" Type="http://schemas.openxmlformats.org/officeDocument/2006/relationships/printerSettings" Target="../printerSettings/printerSettings74.bin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8.xml"/><Relationship Id="rId1" Type="http://schemas.openxmlformats.org/officeDocument/2006/relationships/printerSettings" Target="../printerSettings/printerSettings75.bin"/></Relationships>
</file>

<file path=xl/chartsheets/_rels/sheet1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9.xml"/><Relationship Id="rId1" Type="http://schemas.openxmlformats.org/officeDocument/2006/relationships/printerSettings" Target="../printerSettings/printerSettings76.bin"/></Relationships>
</file>

<file path=xl/chartsheets/_rels/sheet1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0.xml"/><Relationship Id="rId1" Type="http://schemas.openxmlformats.org/officeDocument/2006/relationships/printerSettings" Target="../printerSettings/printerSettings77.bin"/></Relationships>
</file>

<file path=xl/chartsheets/_rels/sheet1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1.xml"/></Relationships>
</file>

<file path=xl/chartsheets/_rels/sheet1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2.xml"/></Relationships>
</file>

<file path=xl/chartsheets/_rels/sheet1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3.xml"/><Relationship Id="rId1" Type="http://schemas.openxmlformats.org/officeDocument/2006/relationships/printerSettings" Target="../printerSettings/printerSettings78.bin"/></Relationships>
</file>

<file path=xl/chartsheets/_rels/sheet1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4.xml"/><Relationship Id="rId1" Type="http://schemas.openxmlformats.org/officeDocument/2006/relationships/printerSettings" Target="../printerSettings/printerSettings79.bin"/></Relationships>
</file>

<file path=xl/chartsheets/_rels/sheet1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5.xml"/><Relationship Id="rId1" Type="http://schemas.openxmlformats.org/officeDocument/2006/relationships/printerSettings" Target="../printerSettings/printerSettings80.bin"/></Relationships>
</file>

<file path=xl/chartsheets/_rels/sheet1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6.xml"/><Relationship Id="rId1" Type="http://schemas.openxmlformats.org/officeDocument/2006/relationships/printerSettings" Target="../printerSettings/printerSettings81.bin"/></Relationships>
</file>

<file path=xl/chartsheets/_rels/sheet1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7.xml"/><Relationship Id="rId1" Type="http://schemas.openxmlformats.org/officeDocument/2006/relationships/printerSettings" Target="../printerSettings/printerSettings82.bin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8.xml"/><Relationship Id="rId1" Type="http://schemas.openxmlformats.org/officeDocument/2006/relationships/printerSettings" Target="../printerSettings/printerSettings83.bin"/></Relationships>
</file>

<file path=xl/chartsheets/_rels/sheet1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9.xml"/><Relationship Id="rId1" Type="http://schemas.openxmlformats.org/officeDocument/2006/relationships/printerSettings" Target="../printerSettings/printerSettings84.bin"/></Relationships>
</file>

<file path=xl/chartsheets/_rels/sheet1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0.xml"/><Relationship Id="rId1" Type="http://schemas.openxmlformats.org/officeDocument/2006/relationships/printerSettings" Target="../printerSettings/printerSettings85.bin"/></Relationships>
</file>

<file path=xl/chartsheets/_rels/sheet1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1.xml"/><Relationship Id="rId1" Type="http://schemas.openxmlformats.org/officeDocument/2006/relationships/printerSettings" Target="../printerSettings/printerSettings86.bin"/></Relationships>
</file>

<file path=xl/chartsheets/_rels/sheet1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2.xml"/><Relationship Id="rId1" Type="http://schemas.openxmlformats.org/officeDocument/2006/relationships/printerSettings" Target="../printerSettings/printerSettings87.bin"/></Relationships>
</file>

<file path=xl/chartsheets/_rels/sheet1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3.xml"/><Relationship Id="rId1" Type="http://schemas.openxmlformats.org/officeDocument/2006/relationships/printerSettings" Target="../printerSettings/printerSettings88.bin"/></Relationships>
</file>

<file path=xl/chartsheets/_rels/sheet1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4.xml"/><Relationship Id="rId1" Type="http://schemas.openxmlformats.org/officeDocument/2006/relationships/printerSettings" Target="../printerSettings/printerSettings89.bin"/></Relationships>
</file>

<file path=xl/chartsheets/_rels/sheet1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5.xml"/></Relationships>
</file>

<file path=xl/chartsheets/_rels/sheet1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6.xml"/></Relationships>
</file>

<file path=xl/chartsheets/_rels/sheet1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7.xml"/><Relationship Id="rId1" Type="http://schemas.openxmlformats.org/officeDocument/2006/relationships/printerSettings" Target="../printerSettings/printerSettings90.bin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8.xml"/><Relationship Id="rId1" Type="http://schemas.openxmlformats.org/officeDocument/2006/relationships/printerSettings" Target="../printerSettings/printerSettings91.bin"/></Relationships>
</file>

<file path=xl/chartsheets/_rels/sheet1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9.xml"/><Relationship Id="rId1" Type="http://schemas.openxmlformats.org/officeDocument/2006/relationships/printerSettings" Target="../printerSettings/printerSettings92.bin"/></Relationships>
</file>

<file path=xl/chartsheets/_rels/sheet1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0.xml"/><Relationship Id="rId1" Type="http://schemas.openxmlformats.org/officeDocument/2006/relationships/printerSettings" Target="../printerSettings/printerSettings93.bin"/></Relationships>
</file>

<file path=xl/chartsheets/_rels/sheet1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1.xml"/><Relationship Id="rId1" Type="http://schemas.openxmlformats.org/officeDocument/2006/relationships/printerSettings" Target="../printerSettings/printerSettings94.bin"/></Relationships>
</file>

<file path=xl/chartsheets/_rels/sheet1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2.xml"/><Relationship Id="rId1" Type="http://schemas.openxmlformats.org/officeDocument/2006/relationships/printerSettings" Target="../printerSettings/printerSettings95.bin"/></Relationships>
</file>

<file path=xl/chartsheets/_rels/sheet1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3.xml"/><Relationship Id="rId1" Type="http://schemas.openxmlformats.org/officeDocument/2006/relationships/printerSettings" Target="../printerSettings/printerSettings96.bin"/></Relationships>
</file>

<file path=xl/chartsheets/_rels/sheet1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4.xml"/><Relationship Id="rId1" Type="http://schemas.openxmlformats.org/officeDocument/2006/relationships/printerSettings" Target="../printerSettings/printerSettings97.bin"/></Relationships>
</file>

<file path=xl/chartsheets/_rels/sheet1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5.xml"/><Relationship Id="rId1" Type="http://schemas.openxmlformats.org/officeDocument/2006/relationships/printerSettings" Target="../printerSettings/printerSettings98.bin"/></Relationships>
</file>

<file path=xl/chartsheets/_rels/sheet1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6.xml"/><Relationship Id="rId1" Type="http://schemas.openxmlformats.org/officeDocument/2006/relationships/printerSettings" Target="../printerSettings/printerSettings99.bin"/></Relationships>
</file>

<file path=xl/chartsheets/_rels/sheet1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7.xml"/><Relationship Id="rId1" Type="http://schemas.openxmlformats.org/officeDocument/2006/relationships/printerSettings" Target="../printerSettings/printerSettings100.bin"/></Relationships>
</file>

<file path=xl/chart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8.bin"/></Relationships>
</file>

<file path=xl/chartsheets/_rels/sheet1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8.xml"/><Relationship Id="rId1" Type="http://schemas.openxmlformats.org/officeDocument/2006/relationships/printerSettings" Target="../printerSettings/printerSettings101.bin"/></Relationships>
</file>

<file path=xl/chartsheets/_rels/sheet15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9.xml"/></Relationships>
</file>

<file path=xl/chartsheets/_rels/sheet15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0.xml"/></Relationships>
</file>

<file path=xl/chart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9.bin"/></Relationships>
</file>

<file path=xl/chart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0.bin"/></Relationships>
</file>

<file path=xl/chart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1.bin"/></Relationships>
</file>

<file path=xl/chart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3.bin"/></Relationships>
</file>

<file path=xl/chart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4.bin"/></Relationships>
</file>

<file path=xl/chart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5.bin"/></Relationships>
</file>

<file path=xl/chart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6.bin"/></Relationships>
</file>

<file path=xl/chart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7.bin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chart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18.bin"/></Relationships>
</file>

<file path=xl/chart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19.bin"/></Relationships>
</file>

<file path=xl/chart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0.bin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1.bin"/></Relationships>
</file>

<file path=xl/chart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2.bin"/></Relationships>
</file>

<file path=xl/chart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3.bin"/></Relationships>
</file>

<file path=xl/chart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4.bin"/></Relationships>
</file>

<file path=xl/chart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5.bin"/></Relationships>
</file>

<file path=xl/chart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6.bin"/></Relationships>
</file>

<file path=xl/chart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27.bin"/></Relationships>
</file>

<file path=xl/chart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28.bin"/></Relationships>
</file>

<file path=xl/chart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29.bin"/></Relationships>
</file>

<file path=xl/chart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0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1.bin"/></Relationships>
</file>

<file path=xl/chart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2.bin"/></Relationships>
</file>

<file path=xl/chart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3.bin"/></Relationships>
</file>

<file path=xl/chart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34.bin"/></Relationships>
</file>

<file path=xl/chart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35.bin"/></Relationships>
</file>

<file path=xl/chart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36.bin"/></Relationships>
</file>

<file path=xl/chart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37.bin"/></Relationships>
</file>

<file path=xl/chart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8.bin"/></Relationships>
</file>

<file path=xl/chart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chart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0.bin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1.bin"/></Relationships>
</file>

<file path=xl/chart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2.bin"/></Relationships>
</file>

<file path=xl/chart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3.bin"/></Relationships>
</file>

<file path=xl/chart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4.bin"/></Relationships>
</file>

<file path=xl/chart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45.bin"/></Relationships>
</file>

<file path=xl/chartsheets/_rels/sheet5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3.xml"/></Relationships>
</file>

<file path=xl/chartsheets/_rels/sheet5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5.xml"/></Relationships>
</file>

<file path=xl/chartsheets/_rels/sheet5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7.xml"/></Relationships>
</file>

<file path=xl/chartsheets/_rels/sheet5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8.xml"/></Relationships>
</file>

<file path=xl/chart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9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0.xml"/></Relationships>
</file>

<file path=xl/chartsheets/_rels/sheet6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1.xml"/></Relationships>
</file>

<file path=xl/chart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2.xml"/></Relationships>
</file>

<file path=xl/chartsheets/_rels/sheet6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3.xml"/></Relationships>
</file>

<file path=xl/chartsheets/_rels/sheet6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5.xml"/></Relationships>
</file>

<file path=xl/chart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7.xml"/><Relationship Id="rId1" Type="http://schemas.openxmlformats.org/officeDocument/2006/relationships/printerSettings" Target="../printerSettings/printerSettings46.bin"/></Relationships>
</file>

<file path=xl/chart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8.xml"/><Relationship Id="rId1" Type="http://schemas.openxmlformats.org/officeDocument/2006/relationships/printerSettings" Target="../printerSettings/printerSettings47.bin"/></Relationships>
</file>

<file path=xl/chartsheets/_rels/sheet6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9.xml"/></Relationships>
</file>

<file path=xl/chartsheets/_rels/sheet6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0.xml"/></Relationships>
</file>

<file path=xl/chartsheets/_rels/sheet6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1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2.xml"/></Relationships>
</file>

<file path=xl/chartsheets/_rels/sheet7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3.xml"/></Relationships>
</file>

<file path=xl/chartsheets/_rels/sheet7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4.xml"/></Relationships>
</file>

<file path=xl/chartsheets/_rels/sheet7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5.xml"/></Relationships>
</file>

<file path=xl/chartsheets/_rels/sheet7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6.xml"/></Relationships>
</file>

<file path=xl/chart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7.xml"/><Relationship Id="rId1" Type="http://schemas.openxmlformats.org/officeDocument/2006/relationships/printerSettings" Target="../printerSettings/printerSettings48.bin"/></Relationships>
</file>

<file path=xl/chart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9.xml"/><Relationship Id="rId1" Type="http://schemas.openxmlformats.org/officeDocument/2006/relationships/printerSettings" Target="../printerSettings/printerSettings49.bin"/></Relationships>
</file>

<file path=xl/chartsheets/_rels/sheet7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1.xml"/></Relationships>
</file>

<file path=xl/chartsheets/_rels/sheet7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2.xml"/></Relationships>
</file>

<file path=xl/chartsheets/_rels/sheet7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3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4.xml"/></Relationships>
</file>

<file path=xl/chartsheets/_rels/sheet8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5.xml"/></Relationships>
</file>

<file path=xl/chartsheets/_rels/sheet8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6.xml"/></Relationships>
</file>

<file path=xl/chartsheets/_rels/sheet8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7.xml"/></Relationships>
</file>

<file path=xl/chartsheets/_rels/sheet8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8.xml"/></Relationships>
</file>

<file path=xl/chartsheets/_rels/sheet8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9.xml"/><Relationship Id="rId1" Type="http://schemas.openxmlformats.org/officeDocument/2006/relationships/printerSettings" Target="../printerSettings/printerSettings50.bin"/></Relationships>
</file>

<file path=xl/chartsheets/_rels/sheet8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1.xml"/><Relationship Id="rId1" Type="http://schemas.openxmlformats.org/officeDocument/2006/relationships/printerSettings" Target="../printerSettings/printerSettings51.bin"/></Relationships>
</file>

<file path=xl/chartsheets/_rels/sheet8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3.xml"/></Relationships>
</file>

<file path=xl/chartsheets/_rels/sheet8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4.xml"/></Relationships>
</file>

<file path=xl/chartsheets/_rels/sheet8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5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6.xml"/></Relationships>
</file>

<file path=xl/chartsheets/_rels/sheet9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7.xml"/></Relationships>
</file>

<file path=xl/chartsheets/_rels/sheet9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8.xml"/></Relationships>
</file>

<file path=xl/chartsheets/_rels/sheet9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9.xml"/></Relationships>
</file>

<file path=xl/chartsheets/_rels/sheet9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0.xml"/></Relationships>
</file>

<file path=xl/chartsheets/_rels/sheet9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1.xml"/><Relationship Id="rId1" Type="http://schemas.openxmlformats.org/officeDocument/2006/relationships/printerSettings" Target="../printerSettings/printerSettings52.bin"/></Relationships>
</file>

<file path=xl/chartsheets/_rels/sheet9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3.xml"/><Relationship Id="rId1" Type="http://schemas.openxmlformats.org/officeDocument/2006/relationships/printerSettings" Target="../printerSettings/printerSettings53.bin"/></Relationships>
</file>

<file path=xl/chartsheets/_rels/sheet9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5.xml"/><Relationship Id="rId1" Type="http://schemas.openxmlformats.org/officeDocument/2006/relationships/printerSettings" Target="../printerSettings/printerSettings54.bin"/></Relationships>
</file>

<file path=xl/chartsheets/_rels/sheet9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6.xml"/><Relationship Id="rId1" Type="http://schemas.openxmlformats.org/officeDocument/2006/relationships/printerSettings" Target="../printerSettings/printerSettings55.bin"/></Relationships>
</file>

<file path=xl/chartsheets/_rels/sheet9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7.xml"/><Relationship Id="rId1" Type="http://schemas.openxmlformats.org/officeDocument/2006/relationships/printerSettings" Target="../printerSettings/printerSettings56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0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1.xml><?xml version="1.0" encoding="utf-8"?>
<chartsheet xmlns="http://schemas.openxmlformats.org/spreadsheetml/2006/main" xmlns:r="http://schemas.openxmlformats.org/officeDocument/2006/relationships">
  <sheetPr codeName="Chart96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3.xml><?xml version="1.0" encoding="utf-8"?>
<chartsheet xmlns="http://schemas.openxmlformats.org/spreadsheetml/2006/main" xmlns:r="http://schemas.openxmlformats.org/officeDocument/2006/relationships">
  <sheetPr codeName="Chart97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5.xml><?xml version="1.0" encoding="utf-8"?>
<chartsheet xmlns="http://schemas.openxmlformats.org/spreadsheetml/2006/main" xmlns:r="http://schemas.openxmlformats.org/officeDocument/2006/relationships">
  <sheetPr codeName="Chart9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7.xml><?xml version="1.0" encoding="utf-8"?>
<chartsheet xmlns="http://schemas.openxmlformats.org/spreadsheetml/2006/main" xmlns:r="http://schemas.openxmlformats.org/officeDocument/2006/relationships">
  <sheetPr codeName="Chart99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0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1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11.xml><?xml version="1.0" encoding="utf-8"?>
<chartsheet xmlns="http://schemas.openxmlformats.org/spreadsheetml/2006/main" xmlns:r="http://schemas.openxmlformats.org/officeDocument/2006/relationships">
  <sheetPr codeName="Chart114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3.xml><?xml version="1.0" encoding="utf-8"?>
<chartsheet xmlns="http://schemas.openxmlformats.org/spreadsheetml/2006/main" xmlns:r="http://schemas.openxmlformats.org/officeDocument/2006/relationships">
  <sheetPr codeName="Chart115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5.xml><?xml version="1.0" encoding="utf-8"?>
<chartsheet xmlns="http://schemas.openxmlformats.org/spreadsheetml/2006/main" xmlns:r="http://schemas.openxmlformats.org/officeDocument/2006/relationships">
  <sheetPr codeName="Chart116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6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7.xml><?xml version="1.0" encoding="utf-8"?>
<chartsheet xmlns="http://schemas.openxmlformats.org/spreadsheetml/2006/main" xmlns:r="http://schemas.openxmlformats.org/officeDocument/2006/relationships">
  <sheetPr codeName="Chart117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8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19.xml><?xml version="1.0" encoding="utf-8"?>
<chartsheet xmlns="http://schemas.openxmlformats.org/spreadsheetml/2006/main" xmlns:r="http://schemas.openxmlformats.org/officeDocument/2006/relationships">
  <sheetPr codeName="Chart118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20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1.xml><?xml version="1.0" encoding="utf-8"?>
<chartsheet xmlns="http://schemas.openxmlformats.org/spreadsheetml/2006/main" xmlns:r="http://schemas.openxmlformats.org/officeDocument/2006/relationships">
  <sheetPr codeName="Chart119"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2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3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25.xml><?xml version="1.0" encoding="utf-8"?>
<chartsheet xmlns="http://schemas.openxmlformats.org/spreadsheetml/2006/main" xmlns:r="http://schemas.openxmlformats.org/officeDocument/2006/relationships">
  <sheetPr codeName="Chart134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7.xml><?xml version="1.0" encoding="utf-8"?>
<chartsheet xmlns="http://schemas.openxmlformats.org/spreadsheetml/2006/main" xmlns:r="http://schemas.openxmlformats.org/officeDocument/2006/relationships">
  <sheetPr codeName="Chart135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29.xml><?xml version="1.0" encoding="utf-8"?>
<chartsheet xmlns="http://schemas.openxmlformats.org/spreadsheetml/2006/main" xmlns:r="http://schemas.openxmlformats.org/officeDocument/2006/relationships">
  <sheetPr codeName="Chart136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30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1.xml><?xml version="1.0" encoding="utf-8"?>
<chartsheet xmlns="http://schemas.openxmlformats.org/spreadsheetml/2006/main" xmlns:r="http://schemas.openxmlformats.org/officeDocument/2006/relationships">
  <sheetPr codeName="Chart137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2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3.xml><?xml version="1.0" encoding="utf-8"?>
<chartsheet xmlns="http://schemas.openxmlformats.org/spreadsheetml/2006/main" xmlns:r="http://schemas.openxmlformats.org/officeDocument/2006/relationships">
  <sheetPr codeName="Chart138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4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5.xml><?xml version="1.0" encoding="utf-8"?>
<chartsheet xmlns="http://schemas.openxmlformats.org/spreadsheetml/2006/main" xmlns:r="http://schemas.openxmlformats.org/officeDocument/2006/relationships">
  <sheetPr codeName="Chart139"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37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8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13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14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.xml><?xml version="1.0" encoding="utf-8"?>
<chartsheet xmlns="http://schemas.openxmlformats.org/spreadsheetml/2006/main" xmlns:r="http://schemas.openxmlformats.org/officeDocument/2006/relationships">
  <sheetPr codeName="Chart19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1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7.xml><?xml version="1.0" encoding="utf-8"?>
<chartsheet xmlns="http://schemas.openxmlformats.org/spreadsheetml/2006/main" xmlns:r="http://schemas.openxmlformats.org/officeDocument/2006/relationships">
  <sheetPr codeName="Chart17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19.xml><?xml version="1.0" encoding="utf-8"?>
<chartsheet xmlns="http://schemas.openxmlformats.org/spreadsheetml/2006/main" xmlns:r="http://schemas.openxmlformats.org/officeDocument/2006/relationships">
  <sheetPr codeName="Chart18"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1.xml><?xml version="1.0" encoding="utf-8"?>
<chartsheet xmlns="http://schemas.openxmlformats.org/spreadsheetml/2006/main" xmlns:r="http://schemas.openxmlformats.org/officeDocument/2006/relationships">
  <sheetPr codeName="Chart24"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23.xml><?xml version="1.0" encoding="utf-8"?>
<chartsheet xmlns="http://schemas.openxmlformats.org/spreadsheetml/2006/main" xmlns:r="http://schemas.openxmlformats.org/officeDocument/2006/relationships">
  <sheetPr codeName="Chart27"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27.xml><?xml version="1.0" encoding="utf-8"?>
<chartsheet xmlns="http://schemas.openxmlformats.org/spreadsheetml/2006/main" xmlns:r="http://schemas.openxmlformats.org/officeDocument/2006/relationships">
  <sheetPr codeName="Chart34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9.xml><?xml version="1.0" encoding="utf-8"?>
<chartsheet xmlns="http://schemas.openxmlformats.org/spreadsheetml/2006/main" xmlns:r="http://schemas.openxmlformats.org/officeDocument/2006/relationships">
  <sheetPr codeName="Chart35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3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1.xml><?xml version="1.0" encoding="utf-8"?>
<chartsheet xmlns="http://schemas.openxmlformats.org/spreadsheetml/2006/main" xmlns:r="http://schemas.openxmlformats.org/officeDocument/2006/relationships">
  <sheetPr codeName="Chart36"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3.xml><?xml version="1.0" encoding="utf-8"?>
<chartsheet xmlns="http://schemas.openxmlformats.org/spreadsheetml/2006/main" xmlns:r="http://schemas.openxmlformats.org/officeDocument/2006/relationships">
  <sheetPr codeName="Chart38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35.xml><?xml version="1.0" encoding="utf-8"?>
<chartsheet xmlns="http://schemas.openxmlformats.org/spreadsheetml/2006/main" xmlns:r="http://schemas.openxmlformats.org/officeDocument/2006/relationships">
  <sheetPr codeName="Chart41"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37.xml><?xml version="1.0" encoding="utf-8"?>
<chartsheet xmlns="http://schemas.openxmlformats.org/spreadsheetml/2006/main" xmlns:r="http://schemas.openxmlformats.org/officeDocument/2006/relationships">
  <sheetPr codeName="Chart44"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8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9.xml><?xml version="1.0" encoding="utf-8"?>
<chartsheet xmlns="http://schemas.openxmlformats.org/spreadsheetml/2006/main" xmlns:r="http://schemas.openxmlformats.org/officeDocument/2006/relationships">
  <sheetPr codeName="Chart48"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pageSetup paperSize="9" orientation="landscape" r:id="rId1"/>
  <drawing r:id="rId2"/>
</chartsheet>
</file>

<file path=xl/chartsheets/sheet40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41.xml><?xml version="1.0" encoding="utf-8"?>
<chartsheet xmlns="http://schemas.openxmlformats.org/spreadsheetml/2006/main" xmlns:r="http://schemas.openxmlformats.org/officeDocument/2006/relationships">
  <sheetPr codeName="Chart51"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2.xml><?xml version="1.0" encoding="utf-8"?>
<chartsheet xmlns="http://schemas.openxmlformats.org/spreadsheetml/2006/main" xmlns:r="http://schemas.openxmlformats.org/officeDocument/2006/relationships">
  <sheetPr>
    <tabColor theme="6" tint="0.59999389629810485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43.xml><?xml version="1.0" encoding="utf-8"?>
<chartsheet xmlns="http://schemas.openxmlformats.org/spreadsheetml/2006/main" xmlns:r="http://schemas.openxmlformats.org/officeDocument/2006/relationships">
  <sheetPr codeName="Chart54"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4.xml><?xml version="1.0" encoding="utf-8"?>
<chartsheet xmlns="http://schemas.openxmlformats.org/spreadsheetml/2006/main" xmlns:r="http://schemas.openxmlformats.org/officeDocument/2006/relationships">
  <sheetPr>
    <tabColor theme="5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5.xml><?xml version="1.0" encoding="utf-8"?>
<chartsheet xmlns="http://schemas.openxmlformats.org/spreadsheetml/2006/main" xmlns:r="http://schemas.openxmlformats.org/officeDocument/2006/relationships">
  <sheetPr codeName="Chart56"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6.xml><?xml version="1.0" encoding="utf-8"?>
<chartsheet xmlns="http://schemas.openxmlformats.org/spreadsheetml/2006/main" xmlns:r="http://schemas.openxmlformats.org/officeDocument/2006/relationships">
  <sheetPr>
    <tabColor theme="4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5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55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7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8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59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60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1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2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3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4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zoomScale="130" workbookViewId="0"/>
  </sheetViews>
  <pageMargins left="0.7" right="0.7" top="0.75" bottom="0.75" header="0.3" footer="0.3"/>
  <drawing r:id="rId1"/>
</chartsheet>
</file>

<file path=xl/chartsheets/sheet65.xml><?xml version="1.0" encoding="utf-8"?>
<chartsheet xmlns="http://schemas.openxmlformats.org/spreadsheetml/2006/main" xmlns:r="http://schemas.openxmlformats.org/officeDocument/2006/relationships">
  <sheetPr codeName="Chart60"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6.xml><?xml version="1.0" encoding="utf-8"?>
<chartsheet xmlns="http://schemas.openxmlformats.org/spreadsheetml/2006/main" xmlns:r="http://schemas.openxmlformats.org/officeDocument/2006/relationships">
  <sheetPr>
    <tabColor theme="2" tint="-0.249977111117893"/>
  </sheetPr>
  <sheetViews>
    <sheetView workbookViewId="0"/>
  </sheetViews>
  <pageMargins left="0.7" right="0.7" top="0.75" bottom="0.75" header="0.3" footer="0.3"/>
  <pageSetup paperSize="9" orientation="portrait" r:id="rId1"/>
  <drawing r:id="rId2"/>
</chartsheet>
</file>

<file path=xl/chartsheets/sheet67.xml><?xml version="1.0" encoding="utf-8"?>
<chartsheet xmlns="http://schemas.openxmlformats.org/spreadsheetml/2006/main" xmlns:r="http://schemas.openxmlformats.org/officeDocument/2006/relationships">
  <sheetPr codeName="Chart64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6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70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1.xml><?xml version="1.0" encoding="utf-8"?>
<chartsheet xmlns="http://schemas.openxmlformats.org/spreadsheetml/2006/main" xmlns:r="http://schemas.openxmlformats.org/officeDocument/2006/relationships">
  <sheetPr codeName="Chart68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2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3.xml><?xml version="1.0" encoding="utf-8"?>
<chartsheet xmlns="http://schemas.openxmlformats.org/spreadsheetml/2006/main" xmlns:r="http://schemas.openxmlformats.org/officeDocument/2006/relationships">
  <sheetPr codeName="Chart70"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4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5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6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77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8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79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80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1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2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3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4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5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6.xml><?xml version="1.0" encoding="utf-8"?>
<chartsheet xmlns="http://schemas.openxmlformats.org/spreadsheetml/2006/main" xmlns:r="http://schemas.openxmlformats.org/officeDocument/2006/relationships">
  <sheetPr>
    <tabColor theme="8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87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89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theme="9" tint="0.59999389629810485"/>
  </sheetPr>
  <sheetViews>
    <sheetView zoomScale="94" workbookViewId="0" zoomToFit="1"/>
  </sheetViews>
  <pageMargins left="0.7" right="0.7" top="0.75" bottom="0.75" header="0.3" footer="0.3"/>
  <drawing r:id="rId1"/>
</chartsheet>
</file>

<file path=xl/chartsheets/sheet90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1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2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3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4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drawing r:id="rId1"/>
</chartsheet>
</file>

<file path=xl/chartsheets/sheet95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6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5" right="0.75" top="1" bottom="1" header="0.5" footer="0.5"/>
  <pageSetup paperSize="9" orientation="landscape" r:id="rId1"/>
  <headerFooter alignWithMargins="0">
    <oddHeader>&amp;A</oddHeader>
    <oddFooter>Page &amp;P</oddFooter>
  </headerFooter>
  <drawing r:id="rId2"/>
</chartsheet>
</file>

<file path=xl/chartsheets/sheet97.xml><?xml version="1.0" encoding="utf-8"?>
<chartsheet xmlns="http://schemas.openxmlformats.org/spreadsheetml/2006/main" xmlns:r="http://schemas.openxmlformats.org/officeDocument/2006/relationships">
  <sheetPr codeName="Chart94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8.xml><?xml version="1.0" encoding="utf-8"?>
<chartsheet xmlns="http://schemas.openxmlformats.org/spreadsheetml/2006/main" xmlns:r="http://schemas.openxmlformats.org/officeDocument/2006/relationships">
  <sheetPr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chartsheets/sheet99.xml><?xml version="1.0" encoding="utf-8"?>
<chartsheet xmlns="http://schemas.openxmlformats.org/spreadsheetml/2006/main" xmlns:r="http://schemas.openxmlformats.org/officeDocument/2006/relationships">
  <sheetPr codeName="Chart95">
    <tabColor theme="7" tint="0.59999389629810485"/>
  </sheetPr>
  <sheetViews>
    <sheetView zoomScale="13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0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6.xml"/></Relationships>
</file>

<file path=xl/drawings/_rels/drawing10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7.xml"/></Relationships>
</file>

<file path=xl/drawings/_rels/drawing10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8.xml"/></Relationships>
</file>

<file path=xl/drawings/_rels/drawing10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9.xml"/></Relationships>
</file>

<file path=xl/drawings/_rels/drawing10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0.xml"/></Relationships>
</file>

<file path=xl/drawings/_rels/drawing10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1.xml"/></Relationships>
</file>

<file path=xl/drawings/_rels/drawing10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2.xml"/></Relationships>
</file>

<file path=xl/drawings/_rels/drawing10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4.xml"/></Relationships>
</file>

<file path=xl/drawings/_rels/drawing1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5.xml"/></Relationships>
</file>

<file path=xl/drawings/_rels/drawing1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6.xml"/></Relationships>
</file>

<file path=xl/drawings/_rels/drawing1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7.xml"/></Relationships>
</file>

<file path=xl/drawings/_rels/drawing1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8.xml"/></Relationships>
</file>

<file path=xl/drawings/_rels/drawing1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9.xml"/></Relationships>
</file>

<file path=xl/drawings/_rels/drawing1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0.xml"/></Relationships>
</file>

<file path=xl/drawings/_rels/drawing1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2.xml"/></Relationships>
</file>

<file path=xl/drawings/_rels/drawing1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3.xml"/></Relationships>
</file>

<file path=xl/drawings/_rels/drawing1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4.xml"/></Relationships>
</file>

<file path=xl/drawings/_rels/drawing1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5.xml"/></Relationships>
</file>

<file path=xl/drawings/_rels/drawing1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6.xml"/></Relationships>
</file>

<file path=xl/drawings/_rels/drawing1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7.xml"/></Relationships>
</file>

<file path=xl/drawings/_rels/drawing1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8.xml"/></Relationships>
</file>

<file path=xl/drawings/_rels/drawing1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9.xml"/></Relationships>
</file>

<file path=xl/drawings/_rels/drawing1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0.xml"/></Relationships>
</file>

<file path=xl/drawings/_rels/drawing1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2.xml"/></Relationships>
</file>

<file path=xl/drawings/_rels/drawing1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3.xml"/></Relationships>
</file>

<file path=xl/drawings/_rels/drawing1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4.xml"/></Relationships>
</file>

<file path=xl/drawings/_rels/drawing1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5.xml"/></Relationships>
</file>

<file path=xl/drawings/_rels/drawing1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6.xml"/></Relationships>
</file>

<file path=xl/drawings/_rels/drawing1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7.xml"/></Relationships>
</file>

<file path=xl/drawings/_rels/drawing1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8.xml"/></Relationships>
</file>

<file path=xl/drawings/_rels/drawing1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9.xml"/></Relationships>
</file>

<file path=xl/drawings/_rels/drawing1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0.xml"/></Relationships>
</file>

<file path=xl/drawings/_rels/drawing1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1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2.xml"/></Relationships>
</file>

<file path=xl/drawings/_rels/drawing1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3.xml"/></Relationships>
</file>

<file path=xl/drawings/_rels/drawing1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4.xml"/></Relationships>
</file>

<file path=xl/drawings/_rels/drawing1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5.xml"/></Relationships>
</file>

<file path=xl/drawings/_rels/drawing1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6.xml"/></Relationships>
</file>

<file path=xl/drawings/_rels/drawing1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7.xml"/></Relationships>
</file>

<file path=xl/drawings/_rels/drawing1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8.xml"/></Relationships>
</file>

<file path=xl/drawings/_rels/drawing1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9.xml"/></Relationships>
</file>

<file path=xl/drawings/_rels/drawing1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0.xml"/></Relationships>
</file>

<file path=xl/drawings/_rels/drawing1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1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2.xml"/></Relationships>
</file>

<file path=xl/drawings/_rels/drawing1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3.xml"/></Relationships>
</file>

<file path=xl/drawings/_rels/drawing1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4.xml"/></Relationships>
</file>

<file path=xl/drawings/_rels/drawing1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5.xml"/></Relationships>
</file>

<file path=xl/drawings/_rels/drawing1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6.xml"/></Relationships>
</file>

<file path=xl/drawings/_rels/drawing1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7.xml"/></Relationships>
</file>

<file path=xl/drawings/_rels/drawing1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8.xml"/></Relationships>
</file>

<file path=xl/drawings/_rels/drawing1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9.xml"/></Relationships>
</file>

<file path=xl/drawings/_rels/drawing1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0.xml"/></Relationships>
</file>

<file path=xl/drawings/_rels/drawing1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2.xml"/></Relationships>
</file>

<file path=xl/drawings/_rels/drawing1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3.xml"/></Relationships>
</file>

<file path=xl/drawings/_rels/drawing1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4.xml"/></Relationships>
</file>

<file path=xl/drawings/_rels/drawing1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5.xml"/></Relationships>
</file>

<file path=xl/drawings/_rels/drawing1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6.xml"/></Relationships>
</file>

<file path=xl/drawings/_rels/drawing1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7.xml"/></Relationships>
</file>

<file path=xl/drawings/_rels/drawing1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8.xml"/></Relationships>
</file>

<file path=xl/drawings/_rels/drawing1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9.xml"/></Relationships>
</file>

<file path=xl/drawings/_rels/drawing1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0.xml"/></Relationships>
</file>

<file path=xl/drawings/_rels/drawing1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1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2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7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7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7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8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8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8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8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8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8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8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7.xml"/></Relationships>
</file>

<file path=xl/drawings/_rels/drawing9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8.xml"/></Relationships>
</file>

<file path=xl/drawings/_rels/drawing9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9.xml"/></Relationships>
</file>

<file path=xl/drawings/_rels/drawing9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0.xml"/></Relationships>
</file>

<file path=xl/drawings/_rels/drawing9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1.xml"/></Relationships>
</file>

<file path=xl/drawings/_rels/drawing9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2.xml"/></Relationships>
</file>

<file path=xl/drawings/_rels/drawing9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3.xml"/></Relationships>
</file>

<file path=xl/drawings/_rels/drawing9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4.xml"/></Relationships>
</file>

<file path=xl/drawings/_rels/drawing9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0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0.73129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231689"/>
          <a:chOff x="7416122" y="887268"/>
          <a:chExt cx="1717654" cy="3231689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5" y="3517530"/>
            <a:ext cx="1631081" cy="601427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1.08578E-7</cdr:x>
      <cdr:y>0.08083</cdr:y>
    </cdr:from>
    <cdr:to>
      <cdr:x>0.05887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" y="453652"/>
          <a:ext cx="54219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0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2.xml><?xml version="1.0" encoding="utf-8"?>
<c:userShapes xmlns:c="http://schemas.openxmlformats.org/drawingml/2006/chart">
  <cdr:relSizeAnchor xmlns:cdr="http://schemas.openxmlformats.org/drawingml/2006/chartDrawing">
    <cdr:from>
      <cdr:x>0.83453</cdr:x>
      <cdr:y>0.54288</cdr:y>
    </cdr:from>
    <cdr:to>
      <cdr:x>0.90533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85943" y="3046872"/>
          <a:ext cx="652096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0.83373</cdr:x>
      <cdr:y>0.15548</cdr:y>
    </cdr:from>
    <cdr:to>
      <cdr:x>0.99284</cdr:x>
      <cdr:y>0.78198</cdr:y>
    </cdr:to>
    <cdr:grpSp>
      <cdr:nvGrpSpPr>
        <cdr:cNvPr id="7" name="Group 6"/>
        <cdr:cNvGrpSpPr/>
      </cdr:nvGrpSpPr>
      <cdr:grpSpPr>
        <a:xfrm xmlns:a="http://schemas.openxmlformats.org/drawingml/2006/main">
          <a:off x="7678605" y="872620"/>
          <a:ext cx="1465394" cy="3516183"/>
          <a:chOff x="7416122" y="887268"/>
          <a:chExt cx="1717654" cy="3516207"/>
        </a:xfrm>
      </cdr:grpSpPr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88594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20574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pPr algn="ctr"/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0.08083</cdr:y>
    </cdr:from>
    <cdr:to>
      <cdr:x>0.05648</cdr:x>
      <cdr:y>0.80286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3652"/>
          <a:ext cx="520212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0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2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0.75326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40346"/>
          <a:chOff x="7416122" y="887268"/>
          <a:chExt cx="1717654" cy="3340367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57712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2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2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10105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11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4.xml><?xml version="1.0" encoding="utf-8"?>
<c:userShapes xmlns:c="http://schemas.openxmlformats.org/drawingml/2006/chart">
  <cdr:relSizeAnchor xmlns:cdr="http://schemas.openxmlformats.org/drawingml/2006/chartDrawing">
    <cdr:from>
      <cdr:x>0.82737</cdr:x>
      <cdr:y>0.15809</cdr:y>
    </cdr:from>
    <cdr:to>
      <cdr:x>0.99173</cdr:x>
      <cdr:y>0.7624</cdr:y>
    </cdr:to>
    <cdr:grpSp>
      <cdr:nvGrpSpPr>
        <cdr:cNvPr id="4" name="Group 3"/>
        <cdr:cNvGrpSpPr/>
      </cdr:nvGrpSpPr>
      <cdr:grpSpPr>
        <a:xfrm xmlns:a="http://schemas.openxmlformats.org/drawingml/2006/main">
          <a:off x="7620030" y="887268"/>
          <a:ext cx="1513746" cy="3391643"/>
          <a:chOff x="7416122" y="887268"/>
          <a:chExt cx="1717654" cy="3391655"/>
        </a:xfrm>
      </cdr:grpSpPr>
      <cdr:sp macro="" textlink="">
        <cdr:nvSpPr>
          <cdr:cNvPr id="229377" name="Rectangle 1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49830" y="3046872"/>
            <a:ext cx="719941" cy="359532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78" name="Rectangle 2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16122" y="887268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3B9946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67914" name="Text Box 3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3490" y="1125628"/>
            <a:ext cx="1710286" cy="70610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Standing volume at start of period</a:t>
            </a:r>
          </a:p>
        </cdr:txBody>
      </cdr:sp>
      <cdr:sp macro="" textlink="">
        <cdr:nvSpPr>
          <cdr:cNvPr id="229380" name="Rectangle 4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647" y="1827349"/>
            <a:ext cx="179962" cy="179766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val="B6D99F"/>
          </a:solidFill>
          <a:ln xmlns:a="http://schemas.openxmlformats.org/drawingml/2006/main">
            <a:noFill/>
          </a:ln>
          <a:extLst xmlns:a="http://schemas.openxmlformats.org/drawingml/2006/main"/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81" name="Text Box 5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28002" y="2125368"/>
            <a:ext cx="1629515" cy="775974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rtl="0"/>
            <a:r>
              <a:rPr lang="en-GB" sz="1400" b="0" i="0" baseline="0">
                <a:effectLst/>
                <a:latin typeface="Verdana" panose="020B0604030504040204" pitchFamily="34" charset="0"/>
                <a:ea typeface="+mn-ea"/>
                <a:cs typeface="+mn-cs"/>
              </a:rPr>
              <a:t>Total net increment per period</a:t>
            </a:r>
            <a:endParaRPr lang="en-GB" sz="1400" baseline="0">
              <a:effectLst/>
              <a:latin typeface="Verdana" panose="020B0604030504040204" pitchFamily="34" charset="0"/>
            </a:endParaRPr>
          </a:p>
        </cdr:txBody>
      </cdr:sp>
      <cdr:sp macro="" textlink="">
        <cdr:nvSpPr>
          <cdr:cNvPr id="229394" name="Line 18"/>
          <cdr:cNvSpPr>
            <a:spLocks xmlns:a="http://schemas.openxmlformats.org/drawingml/2006/main" noChangeShapeType="1"/>
          </cdr:cNvSpPr>
        </cdr:nvSpPr>
        <cdr:spPr bwMode="auto">
          <a:xfrm xmlns:a="http://schemas.openxmlformats.org/drawingml/2006/main">
            <a:off x="7554823" y="3246787"/>
            <a:ext cx="539979" cy="0"/>
          </a:xfrm>
          <a:prstGeom xmlns:a="http://schemas.openxmlformats.org/drawingml/2006/main" prst="line">
            <a:avLst/>
          </a:prstGeom>
          <a:noFill xmlns:a="http://schemas.openxmlformats.org/drawingml/2006/main"/>
          <a:ln xmlns:a="http://schemas.openxmlformats.org/drawingml/2006/main" w="19050">
            <a:solidFill>
              <a:srgbClr xmlns:mc="http://schemas.openxmlformats.org/markup-compatibility/2006" xmlns:a14="http://schemas.microsoft.com/office/drawing/2010/main" val="FFFFFF" mc:Ignorable="a14" a14:legacySpreadsheetColorIndex="9"/>
            </a:solidFill>
            <a:round/>
            <a:headEnd/>
            <a:tailEnd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noFill/>
              </a14:hiddenFill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229395" name="Text Box 19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436014" y="3517530"/>
            <a:ext cx="1631081" cy="761393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400" b="0" i="0" u="none" strike="noStrike" baseline="0">
                <a:solidFill>
                  <a:srgbClr val="000000"/>
                </a:solidFill>
                <a:latin typeface="Verdana"/>
              </a:rPr>
              <a:t>Total availability per period</a:t>
            </a:r>
          </a:p>
        </cdr:txBody>
      </cdr:sp>
      <cdr:sp macro="" textlink="">
        <cdr:nvSpPr>
          <cdr:cNvPr id="229396" name="AutoShape 20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7710011" y="3139197"/>
            <a:ext cx="180054" cy="179765"/>
          </a:xfrm>
          <a:prstGeom xmlns:a="http://schemas.openxmlformats.org/drawingml/2006/main" prst="triangle">
            <a:avLst>
              <a:gd name="adj" fmla="val 50000"/>
            </a:avLst>
          </a:prstGeom>
          <a:solidFill xmlns:a="http://schemas.openxmlformats.org/drawingml/2006/main">
            <a:srgbClr xmlns:mc="http://schemas.openxmlformats.org/markup-compatibility/2006" xmlns:a14="http://schemas.microsoft.com/office/drawing/2010/main" val="FFFFFF" mc:Ignorable="a14" a14:legacySpreadsheetColorIndex="65"/>
          </a:solidFill>
          <a:ln xmlns:a="http://schemas.openxmlformats.org/drawingml/2006/main" w="9525">
            <a:noFill/>
            <a:miter lim="800000"/>
            <a:headEnd/>
            <a:tailEnd/>
          </a:ln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</cdr:x>
      <cdr:y>0.08475</cdr:y>
    </cdr:from>
    <cdr:to>
      <cdr:x>0.05807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11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0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2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5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6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8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1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2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4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6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0.8662</cdr:x>
      <cdr:y>0.34369</cdr:y>
    </cdr:from>
    <cdr:to>
      <cdr:x>0.98395</cdr:x>
      <cdr:y>0.41124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928937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0.84023</cdr:x>
      <cdr:y>0.25944</cdr:y>
    </cdr:from>
    <cdr:to>
      <cdr:x>0.85673</cdr:x>
      <cdr:y>0.28469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456098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0.24525</cdr:y>
    </cdr:from>
    <cdr:to>
      <cdr:x>0.98395</cdr:x>
      <cdr:y>0.32116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1376458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0.84023</cdr:x>
      <cdr:y>0.15925</cdr:y>
    </cdr:from>
    <cdr:to>
      <cdr:x>0.85673</cdr:x>
      <cdr:y>0.18525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893771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0.8662</cdr:x>
      <cdr:y>0.13036</cdr:y>
    </cdr:from>
    <cdr:to>
      <cdr:x>0.98395</cdr:x>
      <cdr:y>0.22308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77622" y="731629"/>
          <a:ext cx="1084471" cy="52038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0.84023</cdr:x>
      <cdr:y>0.35194</cdr:y>
    </cdr:from>
    <cdr:to>
      <cdr:x>0.85673</cdr:x>
      <cdr:y>0.37794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38440" y="1975240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0.02546</cdr:x>
      <cdr:y>0.83708</cdr:y>
    </cdr:from>
    <cdr:to>
      <cdr:x>0.12474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4462" y="5260731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0.01193</cdr:x>
      <cdr:y>0.9295</cdr:y>
    </cdr:from>
    <cdr:to>
      <cdr:x>0.39061</cdr:x>
      <cdr:y>0.98433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9904" y="5216769"/>
          <a:ext cx="3487615" cy="307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</cdr:x>
      <cdr:y>0.01697</cdr:y>
    </cdr:from>
    <cdr:to>
      <cdr:x>0.04057</cdr:x>
      <cdr:y>0.65405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95251"/>
          <a:ext cx="373673" cy="35755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</a:t>
          </a:r>
        </a:p>
      </cdr:txBody>
    </cdr:sp>
  </cdr:relSizeAnchor>
  <cdr:relSizeAnchor xmlns:cdr="http://schemas.openxmlformats.org/drawingml/2006/chartDrawing">
    <cdr:from>
      <cdr:x>0.862</cdr:x>
      <cdr:y>0.35413</cdr:y>
    </cdr:from>
    <cdr:to>
      <cdr:x>0.97975</cdr:x>
      <cdr:y>0.45039</cdr:y>
    </cdr:to>
    <cdr:sp macro="" textlink="">
      <cdr:nvSpPr>
        <cdr:cNvPr id="123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987553"/>
          <a:ext cx="1084471" cy="54023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0.83625</cdr:x>
      <cdr:y>0.27119</cdr:y>
    </cdr:from>
    <cdr:to>
      <cdr:x>0.85275</cdr:x>
      <cdr:y>0.29644</cdr:y>
    </cdr:to>
    <cdr:sp macro="" textlink="">
      <cdr:nvSpPr>
        <cdr:cNvPr id="12326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1522039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0.257</cdr:y>
    </cdr:from>
    <cdr:to>
      <cdr:x>0.97975</cdr:x>
      <cdr:y>0.33291</cdr:y>
    </cdr:to>
    <cdr:sp macro="" textlink="">
      <cdr:nvSpPr>
        <cdr:cNvPr id="1232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1442399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0.83625</cdr:x>
      <cdr:y>0.13575</cdr:y>
    </cdr:from>
    <cdr:to>
      <cdr:x>0.85275</cdr:x>
      <cdr:y>0.16175</cdr:y>
    </cdr:to>
    <cdr:sp macro="" textlink="">
      <cdr:nvSpPr>
        <cdr:cNvPr id="12328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0.862</cdr:x>
      <cdr:y>0.11208</cdr:y>
    </cdr:from>
    <cdr:to>
      <cdr:x>0.97975</cdr:x>
      <cdr:y>0.27285</cdr:y>
    </cdr:to>
    <cdr:sp macro="" textlink="">
      <cdr:nvSpPr>
        <cdr:cNvPr id="1232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38961" y="629052"/>
          <a:ext cx="1084471" cy="902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ysClr val="windowText" lastClr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0.83625</cdr:x>
      <cdr:y>0.36238</cdr:y>
    </cdr:from>
    <cdr:to>
      <cdr:x>0.85275</cdr:x>
      <cdr:y>0.38838</cdr:y>
    </cdr:to>
    <cdr:sp macro="" textlink="">
      <cdr:nvSpPr>
        <cdr:cNvPr id="12331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01805" y="203385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0.01671</cdr:x>
      <cdr:y>0.92428</cdr:y>
    </cdr:from>
    <cdr:to>
      <cdr:x>0.40255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3865" y="5260731"/>
          <a:ext cx="3553558" cy="4249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0.02546</cdr:x>
      <cdr:y>0.94648</cdr:y>
    </cdr:from>
    <cdr:to>
      <cdr:x>0.25776</cdr:x>
      <cdr:y>0.98695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34462" y="5312019"/>
          <a:ext cx="2139461" cy="2271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3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4.xml><?xml version="1.0" encoding="utf-8"?>
<c:userShapes xmlns:c="http://schemas.openxmlformats.org/drawingml/2006/chart">
  <cdr:relSizeAnchor xmlns:cdr="http://schemas.openxmlformats.org/drawingml/2006/chartDrawing">
    <cdr:from>
      <cdr:x>0.86468</cdr:x>
      <cdr:y>0.31758</cdr:y>
    </cdr:from>
    <cdr:to>
      <cdr:x>0.98243</cdr:x>
      <cdr:y>0.40601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782398"/>
          <a:ext cx="1084471" cy="49627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0.83864</cdr:x>
      <cdr:y>0.249</cdr:y>
    </cdr:from>
    <cdr:to>
      <cdr:x>0.85514</cdr:x>
      <cdr:y>0.27425</cdr:y>
    </cdr:to>
    <cdr:sp macro="" textlink="">
      <cdr:nvSpPr>
        <cdr:cNvPr id="4608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1397482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0.23481</cdr:y>
    </cdr:from>
    <cdr:to>
      <cdr:x>0.98243</cdr:x>
      <cdr:y>0.31072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1317842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0.83864</cdr:x>
      <cdr:y>0.1475</cdr:y>
    </cdr:from>
    <cdr:to>
      <cdr:x>0.85514</cdr:x>
      <cdr:y>0.1735</cdr:y>
    </cdr:to>
    <cdr:sp macro="" textlink="">
      <cdr:nvSpPr>
        <cdr:cNvPr id="4608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5" y="827828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0.86468</cdr:x>
      <cdr:y>0.11861</cdr:y>
    </cdr:from>
    <cdr:to>
      <cdr:x>0.98243</cdr:x>
      <cdr:y>0.24021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63663" y="665686"/>
          <a:ext cx="1084471" cy="682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0.00914</cdr:y>
    </cdr:from>
    <cdr:to>
      <cdr:x>0.03978</cdr:x>
      <cdr:y>0.65144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51288"/>
          <a:ext cx="297271" cy="36048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conifers</a:t>
          </a:r>
        </a:p>
      </cdr:txBody>
    </cdr:sp>
  </cdr:relSizeAnchor>
  <cdr:relSizeAnchor xmlns:cdr="http://schemas.openxmlformats.org/drawingml/2006/chartDrawing">
    <cdr:from>
      <cdr:x>0.83864</cdr:x>
      <cdr:y>0.32583</cdr:y>
    </cdr:from>
    <cdr:to>
      <cdr:x>0.85521</cdr:x>
      <cdr:y>0.35117</cdr:y>
    </cdr:to>
    <cdr:sp macro="" textlink="">
      <cdr:nvSpPr>
        <cdr:cNvPr id="4608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23784" y="1828701"/>
          <a:ext cx="152657" cy="14224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0.01512</cdr:x>
      <cdr:y>0.92167</cdr:y>
    </cdr:from>
    <cdr:to>
      <cdr:x>0.36675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39212" y="5180135"/>
          <a:ext cx="3238500" cy="439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5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6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49154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49156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49159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2401" y="1586913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0.01352</cdr:x>
      <cdr:y>0.92689</cdr:y>
    </cdr:from>
    <cdr:to>
      <cdr:x>0.43835</cdr:x>
      <cdr:y>0.99739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24558" y="5202115"/>
          <a:ext cx="3912577" cy="395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 / Burned</a:t>
          </a:r>
        </a:p>
      </cdr:txBody>
    </cdr:sp>
  </cdr:relSizeAnchor>
</c:userShapes>
</file>

<file path=xl/drawings/drawing5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8.xml><?xml version="1.0" encoding="utf-8"?>
<c:userShapes xmlns:c="http://schemas.openxmlformats.org/drawingml/2006/chart">
  <cdr:relSizeAnchor xmlns:cdr="http://schemas.openxmlformats.org/drawingml/2006/chartDrawing">
    <cdr:from>
      <cdr:x>0.0075</cdr:x>
      <cdr:y>0.0248</cdr:y>
    </cdr:from>
    <cdr:to>
      <cdr:x>0.058</cdr:x>
      <cdr:y>0.6423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9075" y="139213"/>
          <a:ext cx="465102" cy="346563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broadleaves and conifers</a:t>
          </a:r>
        </a:p>
      </cdr:txBody>
    </cdr:sp>
  </cdr:relSizeAnchor>
  <cdr:relSizeAnchor xmlns:cdr="http://schemas.openxmlformats.org/drawingml/2006/chartDrawing">
    <cdr:from>
      <cdr:x>0.81941</cdr:x>
      <cdr:y>0.12253</cdr:y>
    </cdr:from>
    <cdr:to>
      <cdr:x>0.99841</cdr:x>
      <cdr:y>0.42559</cdr:y>
    </cdr:to>
    <cdr:grpSp>
      <cdr:nvGrpSpPr>
        <cdr:cNvPr id="2" name="Group 1"/>
        <cdr:cNvGrpSpPr/>
      </cdr:nvGrpSpPr>
      <cdr:grpSpPr>
        <a:xfrm xmlns:a="http://schemas.openxmlformats.org/drawingml/2006/main">
          <a:off x="7546719" y="687690"/>
          <a:ext cx="1648579" cy="1700901"/>
          <a:chOff x="6192489" y="687690"/>
          <a:chExt cx="1319692" cy="1700901"/>
        </a:xfrm>
      </cdr:grpSpPr>
      <cdr:sp macro="" textlink="">
        <cdr:nvSpPr>
          <cdr:cNvPr id="524289" name="Text Box 1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906933"/>
            <a:ext cx="1084470" cy="481658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&lt; 3 yrs old</a:t>
            </a:r>
          </a:p>
        </cdr:txBody>
      </cdr:sp>
      <cdr:sp macro="" textlink="">
        <cdr:nvSpPr>
          <cdr:cNvPr id="49154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500032"/>
            <a:ext cx="151964" cy="141714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0084A8" mc:Ignorable="a14" a14:legacySpreadsheetColorIndex="40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2" name="Text Box 4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1420392"/>
            <a:ext cx="1084470" cy="426039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&gt; 3 yrs old</a:t>
            </a:r>
          </a:p>
        </cdr:txBody>
      </cdr:sp>
      <cdr:sp macro="" textlink="">
        <cdr:nvSpPr>
          <cdr:cNvPr id="49156" name="Rectangle 5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849833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76AD1C" mc:Ignorable="a14" a14:legacySpreadsheetColorIndex="24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  <cdr:sp macro="" textlink="">
        <cdr:nvSpPr>
          <cdr:cNvPr id="524294" name="Text Box 6"/>
          <cdr:cNvSpPr txBox="1"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427711" y="687690"/>
            <a:ext cx="1084470" cy="667766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  <a:extLst xmlns:a="http://schemas.openxmlformats.org/drawingml/2006/main"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 vertOverflow="clip" wrap="square" lIns="27432" tIns="18288" rIns="0" bIns="0" anchor="t" upright="1"/>
          <a:lstStyle xmlns:a="http://schemas.openxmlformats.org/drawingml/2006/main"/>
          <a:p xmlns:a="http://schemas.openxmlformats.org/drawingml/2006/main">
            <a:pPr algn="l" rtl="0">
              <a:defRPr sz="1000"/>
            </a:pPr>
            <a:r>
              <a:rPr lang="en-GB" sz="1200" b="0" i="0" u="none" strike="noStrike" baseline="0">
                <a:solidFill>
                  <a:srgbClr val="000000"/>
                </a:solidFill>
                <a:latin typeface="Verdana"/>
              </a:rPr>
              <a:t>Management both &lt; 3yrs and &gt; 3 yrs</a:t>
            </a:r>
          </a:p>
        </cdr:txBody>
      </cdr:sp>
      <cdr:sp macro="" textlink="">
        <cdr:nvSpPr>
          <cdr:cNvPr id="49159" name="Rectangle 3"/>
          <cdr:cNvSpPr>
            <a:spLocks xmlns:a="http://schemas.openxmlformats.org/drawingml/2006/main" noChangeArrowheads="1"/>
          </cdr:cNvSpPr>
        </cdr:nvSpPr>
        <cdr:spPr bwMode="auto">
          <a:xfrm xmlns:a="http://schemas.openxmlformats.org/drawingml/2006/main">
            <a:off x="6192489" y="1953235"/>
            <a:ext cx="151964" cy="145923"/>
          </a:xfrm>
          <a:prstGeom xmlns:a="http://schemas.openxmlformats.org/drawingml/2006/main" prst="rect">
            <a:avLst/>
          </a:prstGeom>
          <a:solidFill xmlns:a="http://schemas.openxmlformats.org/drawingml/2006/main">
            <a:srgbClr xmlns:mc="http://schemas.openxmlformats.org/markup-compatibility/2006" xmlns:a14="http://schemas.microsoft.com/office/drawing/2010/main" val="800000" mc:Ignorable="a14" a14:legacySpreadsheetColorIndex="37"/>
          </a:solidFill>
          <a:ln xmlns:a="http://schemas.openxmlformats.org/drawingml/2006/main">
            <a:noFill/>
          </a:ln>
          <a:extLst xmlns:a="http://schemas.openxmlformats.org/drawingml/2006/main"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cdr:spPr>
        <cdr:txBody>
          <a:bodyPr xmlns:a="http://schemas.openxmlformats.org/drawingml/2006/main"/>
          <a:lstStyle xmlns:a="http://schemas.openxmlformats.org/drawingml/2006/main"/>
          <a:p xmlns:a="http://schemas.openxmlformats.org/drawingml/2006/main">
            <a:endParaRPr lang="en-GB"/>
          </a:p>
        </cdr:txBody>
      </cdr:sp>
    </cdr:grpSp>
  </cdr:relSizeAnchor>
  <cdr:relSizeAnchor xmlns:cdr="http://schemas.openxmlformats.org/drawingml/2006/chartDrawing">
    <cdr:from>
      <cdr:x>0.0175</cdr:x>
      <cdr:y>0.92559</cdr:y>
    </cdr:from>
    <cdr:to>
      <cdr:x>0.40891</cdr:x>
      <cdr:y>0.98042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61192" y="5194788"/>
          <a:ext cx="3604846" cy="3077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5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0.xml><?xml version="1.0" encoding="utf-8"?>
<c:userShapes xmlns:c="http://schemas.openxmlformats.org/drawingml/2006/chart">
  <cdr:relSizeAnchor xmlns:cdr="http://schemas.openxmlformats.org/drawingml/2006/chartDrawing">
    <cdr:from>
      <cdr:x>0.86975</cdr:x>
      <cdr:y>0.2745</cdr:y>
    </cdr:from>
    <cdr:to>
      <cdr:x>0.9875</cdr:x>
      <cdr:y>0.34205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347" y="1540610"/>
          <a:ext cx="1084471" cy="37911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0.845</cdr:x>
      <cdr:y>0.21375</cdr:y>
    </cdr:from>
    <cdr:to>
      <cdr:x>0.8615</cdr:x>
      <cdr:y>0.239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201222"/>
          <a:ext cx="151977" cy="14189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0.87075</cdr:x>
      <cdr:y>0.19956</cdr:y>
    </cdr:from>
    <cdr:to>
      <cdr:x>0.9885</cdr:x>
      <cdr:y>0.27547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0195" y="1114426"/>
          <a:ext cx="1084557" cy="42522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0.845</cdr:x>
      <cdr:y>0.13575</cdr:y>
    </cdr:from>
    <cdr:to>
      <cdr:x>0.8615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762881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0.87097</cdr:x>
      <cdr:y>0.10686</cdr:y>
    </cdr:from>
    <cdr:to>
      <cdr:x>0.98872</cdr:x>
      <cdr:y>0.19958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10670" y="1581151"/>
          <a:ext cx="1084557" cy="5238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0.0075</cdr:x>
      <cdr:y>0.11775</cdr:y>
    </cdr:from>
    <cdr:to>
      <cdr:x>0.058</cdr:x>
      <cdr:y>0.7265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789371"/>
          <a:ext cx="579912" cy="39412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0.845</cdr:x>
      <cdr:y>0.28275</cdr:y>
    </cdr:from>
    <cdr:to>
      <cdr:x>0.8615</cdr:x>
      <cdr:y>0.30875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83020" y="1588984"/>
          <a:ext cx="151977" cy="1461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0.0183</cdr:x>
      <cdr:y>0.93211</cdr:y>
    </cdr:from>
    <cdr:to>
      <cdr:x>0.32697</cdr:x>
      <cdr:y>0.99478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68519" y="5231423"/>
          <a:ext cx="2842846" cy="3516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8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</a:t>
          </a:r>
          <a:r>
            <a:rPr lang="en-GB" sz="8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Mulched / Burned</a:t>
          </a:r>
          <a:endParaRPr lang="en-GB" sz="8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1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2.xml><?xml version="1.0" encoding="utf-8"?>
<c:userShapes xmlns:c="http://schemas.openxmlformats.org/drawingml/2006/chart">
  <cdr:relSizeAnchor xmlns:cdr="http://schemas.openxmlformats.org/drawingml/2006/chartDrawing">
    <cdr:from>
      <cdr:x>0.86816</cdr:x>
      <cdr:y>0.32411</cdr:y>
    </cdr:from>
    <cdr:to>
      <cdr:x>0.98591</cdr:x>
      <cdr:y>0.41384</cdr:y>
    </cdr:to>
    <cdr:sp macro="" textlink="">
      <cdr:nvSpPr>
        <cdr:cNvPr id="5242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819033"/>
          <a:ext cx="1084471" cy="5036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&lt; 3 yrs old</a:t>
          </a:r>
        </a:p>
      </cdr:txBody>
    </cdr:sp>
  </cdr:relSizeAnchor>
  <cdr:relSizeAnchor xmlns:cdr="http://schemas.openxmlformats.org/drawingml/2006/chartDrawing">
    <cdr:from>
      <cdr:x>0.84341</cdr:x>
      <cdr:y>0.25683</cdr:y>
    </cdr:from>
    <cdr:to>
      <cdr:x>0.85991</cdr:x>
      <cdr:y>0.28208</cdr:y>
    </cdr:to>
    <cdr:sp macro="" textlink="">
      <cdr:nvSpPr>
        <cdr:cNvPr id="51202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441443"/>
          <a:ext cx="151964" cy="141714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0084A8" mc:Ignorable="a14" a14:legacySpreadsheetColorIndex="40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0.24264</cdr:y>
    </cdr:from>
    <cdr:to>
      <cdr:x>0.98591</cdr:x>
      <cdr:y>0.31855</cdr:y>
    </cdr:to>
    <cdr:sp macro="" textlink="">
      <cdr:nvSpPr>
        <cdr:cNvPr id="52429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1361803"/>
          <a:ext cx="1084471" cy="4260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&gt; 3 yrs old</a:t>
          </a:r>
        </a:p>
      </cdr:txBody>
    </cdr:sp>
  </cdr:relSizeAnchor>
  <cdr:relSizeAnchor xmlns:cdr="http://schemas.openxmlformats.org/drawingml/2006/chartDrawing">
    <cdr:from>
      <cdr:x>0.84341</cdr:x>
      <cdr:y>0.13575</cdr:y>
    </cdr:from>
    <cdr:to>
      <cdr:x>0.85991</cdr:x>
      <cdr:y>0.16175</cdr:y>
    </cdr:to>
    <cdr:sp macro="" textlink="">
      <cdr:nvSpPr>
        <cdr:cNvPr id="51204" name="Rectangle 5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761886"/>
          <a:ext cx="151964" cy="1459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76AD1C" mc:Ignorable="a14" a14:legacySpreadsheetColorIndex="24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0.86816</cdr:x>
      <cdr:y>0.10686</cdr:y>
    </cdr:from>
    <cdr:to>
      <cdr:x>0.98591</cdr:x>
      <cdr:y>0.23238</cdr:y>
    </cdr:to>
    <cdr:sp macro="" textlink="">
      <cdr:nvSpPr>
        <cdr:cNvPr id="52429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95693" y="599744"/>
          <a:ext cx="1084471" cy="704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Verdana"/>
            </a:rPr>
            <a:t>Management both &lt; 3yrs and &gt; 3 yrs</a:t>
          </a:r>
        </a:p>
      </cdr:txBody>
    </cdr:sp>
  </cdr:relSizeAnchor>
  <cdr:relSizeAnchor xmlns:cdr="http://schemas.openxmlformats.org/drawingml/2006/chartDrawing">
    <cdr:from>
      <cdr:x>0.00318</cdr:x>
      <cdr:y>0.01044</cdr:y>
    </cdr:from>
    <cdr:to>
      <cdr:x>0.04535</cdr:x>
      <cdr:y>0.6423</cdr:y>
    </cdr:to>
    <cdr:sp macro="" textlink="">
      <cdr:nvSpPr>
        <cdr:cNvPr id="34919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288" y="58615"/>
          <a:ext cx="388383" cy="35462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vert="vert270" wrap="square" lIns="36576" tIns="27432" rIns="36576" bIns="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% of private sector sections with neither broadleaves nor conifers</a:t>
          </a:r>
        </a:p>
      </cdr:txBody>
    </cdr:sp>
  </cdr:relSizeAnchor>
  <cdr:relSizeAnchor xmlns:cdr="http://schemas.openxmlformats.org/drawingml/2006/chartDrawing">
    <cdr:from>
      <cdr:x>0.84341</cdr:x>
      <cdr:y>0.33236</cdr:y>
    </cdr:from>
    <cdr:to>
      <cdr:x>0.85865</cdr:x>
      <cdr:y>0.35737</cdr:y>
    </cdr:to>
    <cdr:sp macro="" textlink="">
      <cdr:nvSpPr>
        <cdr:cNvPr id="51207" name="Rectangle 3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7746" y="1865336"/>
          <a:ext cx="140400" cy="14040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800000" mc:Ignorable="a14" a14:legacySpreadsheetColorIndex="37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0.00636</cdr:x>
      <cdr:y>0.92428</cdr:y>
    </cdr:from>
    <cdr:to>
      <cdr:x>0.41607</cdr:x>
      <cdr:y>0.99869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615" y="5187462"/>
          <a:ext cx="3773366" cy="4176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20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* Brash Removal / Mulched</a:t>
          </a:r>
          <a:r>
            <a:rPr lang="en-GB" sz="1200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/ Burned</a:t>
          </a:r>
          <a:endParaRPr lang="en-GB" sz="120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cdr:txBody>
    </cdr:sp>
  </cdr:relSizeAnchor>
</c:userShapes>
</file>

<file path=xl/drawings/drawing6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4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6.xml><?xml version="1.0" encoding="utf-8"?>
<c:userShapes xmlns:c="http://schemas.openxmlformats.org/drawingml/2006/chart">
  <cdr:relSizeAnchor xmlns:cdr="http://schemas.openxmlformats.org/drawingml/2006/chartDrawing">
    <cdr:from>
      <cdr:x>0.08352</cdr:x>
      <cdr:y>0.9353</cdr:y>
    </cdr:from>
    <cdr:to>
      <cdr:x>0.21721</cdr:x>
      <cdr:y>0.99316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46756" y="5737252"/>
          <a:ext cx="1248378" cy="3014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0.29002</cdr:x>
      <cdr:y>0.93758</cdr:y>
    </cdr:from>
    <cdr:to>
      <cdr:x>0.42396</cdr:x>
      <cdr:y>0.99544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677111" y="5775047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0.49727</cdr:x>
      <cdr:y>0.93202</cdr:y>
    </cdr:from>
    <cdr:to>
      <cdr:x>0.63096</cdr:x>
      <cdr:y>0.99596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609853" y="5747305"/>
          <a:ext cx="1248422" cy="31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0.70427</cdr:x>
      <cdr:y>0.93429</cdr:y>
    </cdr:from>
    <cdr:to>
      <cdr:x>0.83822</cdr:x>
      <cdr:y>0.9914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542596" y="5756552"/>
          <a:ext cx="1248422" cy="2866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6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4.xml><?xml version="1.0" encoding="utf-8"?>
<c:userShapes xmlns:c="http://schemas.openxmlformats.org/drawingml/2006/chart">
  <cdr:relSizeAnchor xmlns:cdr="http://schemas.openxmlformats.org/drawingml/2006/chartDrawing">
    <cdr:from>
      <cdr:x>0.07212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58934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0.29148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703146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0.51922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4820627" y="5729165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0.74617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930781" y="5685204"/>
          <a:ext cx="1722315" cy="3317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0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6.xml><?xml version="1.0" encoding="utf-8"?>
<c:userShapes xmlns:c="http://schemas.openxmlformats.org/drawingml/2006/chart">
  <cdr:relSizeAnchor xmlns:cdr="http://schemas.openxmlformats.org/drawingml/2006/chartDrawing">
    <cdr:from>
      <cdr:x>0.10008</cdr:x>
      <cdr:y>0.93711</cdr:y>
    </cdr:from>
    <cdr:to>
      <cdr:x>0.25736</cdr:x>
      <cdr:y>0.9988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30519" y="5685158"/>
          <a:ext cx="1462380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Broadleaf</a:t>
          </a:r>
        </a:p>
      </cdr:txBody>
    </cdr:sp>
  </cdr:relSizeAnchor>
  <cdr:relSizeAnchor xmlns:cdr="http://schemas.openxmlformats.org/drawingml/2006/chartDrawing">
    <cdr:from>
      <cdr:x>0.32861</cdr:x>
      <cdr:y>0.93711</cdr:y>
    </cdr:from>
    <cdr:to>
      <cdr:x>0.47697</cdr:x>
      <cdr:y>0.9988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3055327" y="5685158"/>
          <a:ext cx="137947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Conifer</a:t>
          </a:r>
        </a:p>
      </cdr:txBody>
    </cdr:sp>
  </cdr:relSizeAnchor>
  <cdr:relSizeAnchor xmlns:cdr="http://schemas.openxmlformats.org/drawingml/2006/chartDrawing">
    <cdr:from>
      <cdr:x>0.54689</cdr:x>
      <cdr:y>0.93711</cdr:y>
    </cdr:from>
    <cdr:to>
      <cdr:x>0.70445</cdr:x>
      <cdr:y>0.9988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5084885" y="5685158"/>
          <a:ext cx="1464996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Mixed</a:t>
          </a:r>
        </a:p>
      </cdr:txBody>
    </cdr:sp>
  </cdr:relSizeAnchor>
  <cdr:relSizeAnchor xmlns:cdr="http://schemas.openxmlformats.org/drawingml/2006/chartDrawing">
    <cdr:from>
      <cdr:x>0.76202</cdr:x>
      <cdr:y>0.92912</cdr:y>
    </cdr:from>
    <cdr:to>
      <cdr:x>0.93115</cdr:x>
      <cdr:y>0.99081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085135" y="5636685"/>
          <a:ext cx="1572572" cy="3742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200">
              <a:latin typeface="Verdana" panose="020B0604030504040204" pitchFamily="34" charset="0"/>
            </a:rPr>
            <a:t>None</a:t>
          </a:r>
        </a:p>
      </cdr:txBody>
    </cdr:sp>
  </cdr:relSizeAnchor>
</c:userShapes>
</file>

<file path=xl/drawings/drawing77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8.xml><?xml version="1.0" encoding="utf-8"?>
<xdr:wsDr xmlns:xdr="http://schemas.openxmlformats.org/drawingml/2006/spreadsheetDrawing" xmlns:a="http://schemas.openxmlformats.org/drawingml/2006/main">
  <xdr:absoluteAnchor>
    <xdr:pos x="0" y="0"/>
    <xdr:ext cx="6162675" cy="921067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9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0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7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8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0467" y="3050864"/>
          <a:ext cx="720000" cy="36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734" y="888441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4111" y="1127069"/>
          <a:ext cx="1710364" cy="57790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9260" y="1829759"/>
          <a:ext cx="18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585" y="2128124"/>
          <a:ext cx="1629689" cy="7770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0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0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5447" y="3251008"/>
          <a:ext cx="540000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612" y="3522102"/>
          <a:ext cx="1631187" cy="60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667" y="3143279"/>
          <a:ext cx="180000" cy="180000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0.0048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209" y="475653"/>
          <a:ext cx="505310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1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100" b="1"/>
            <a:t>FC+PS</a:t>
          </a:r>
        </a:p>
      </cdr:txBody>
    </cdr:sp>
  </cdr:relSizeAnchor>
</c:userShapes>
</file>

<file path=xl/drawings/drawing8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0.xml><?xml version="1.0" encoding="utf-8"?>
<c:userShapes xmlns:c="http://schemas.openxmlformats.org/drawingml/2006/chart">
  <cdr:relSizeAnchor xmlns:cdr="http://schemas.openxmlformats.org/drawingml/2006/chartDrawing">
    <cdr:from>
      <cdr:x>0.80889</cdr:x>
      <cdr:y>0.54288</cdr:y>
    </cdr:from>
    <cdr:to>
      <cdr:x>0.88706</cdr:x>
      <cdr:y>0.60694</cdr:y>
    </cdr:to>
    <cdr:sp macro="" textlink="">
      <cdr:nvSpPr>
        <cdr:cNvPr id="229377" name="Rectangle 1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49830" y="3046872"/>
          <a:ext cx="719941" cy="359532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0.80523</cdr:x>
      <cdr:y>0.15809</cdr:y>
    </cdr:from>
    <cdr:to>
      <cdr:x>0.82477</cdr:x>
      <cdr:y>0.19012</cdr:y>
    </cdr:to>
    <cdr:sp macro="" textlink="">
      <cdr:nvSpPr>
        <cdr:cNvPr id="229378" name="Rectangle 2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16122" y="887268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3B9946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0.80603</cdr:x>
      <cdr:y>0.20056</cdr:y>
    </cdr:from>
    <cdr:to>
      <cdr:x>0.99173</cdr:x>
      <cdr:y>0.30339</cdr:y>
    </cdr:to>
    <cdr:sp macro="" textlink="">
      <cdr:nvSpPr>
        <cdr:cNvPr id="267914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3490" y="1125628"/>
          <a:ext cx="1710286" cy="5771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Standing volume at start of period</a:t>
          </a:r>
        </a:p>
      </cdr:txBody>
    </cdr:sp>
  </cdr:relSizeAnchor>
  <cdr:relSizeAnchor xmlns:cdr="http://schemas.openxmlformats.org/drawingml/2006/chartDrawing">
    <cdr:from>
      <cdr:x>0.80659</cdr:x>
      <cdr:y>0.32559</cdr:y>
    </cdr:from>
    <cdr:to>
      <cdr:x>0.82613</cdr:x>
      <cdr:y>0.35762</cdr:y>
    </cdr:to>
    <cdr:sp macro="" textlink="">
      <cdr:nvSpPr>
        <cdr:cNvPr id="229380" name="Rectangle 4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647" y="1827349"/>
          <a:ext cx="179962" cy="179766"/>
        </a:xfrm>
        <a:prstGeom xmlns:a="http://schemas.openxmlformats.org/drawingml/2006/main" prst="rect">
          <a:avLst/>
        </a:prstGeom>
        <a:solidFill xmlns:a="http://schemas.openxmlformats.org/drawingml/2006/main">
          <a:srgbClr val="B6D99F"/>
        </a:solidFill>
        <a:ln xmlns:a="http://schemas.openxmlformats.org/drawingml/2006/main">
          <a:noFill/>
        </a:ln>
        <a:extLst xmlns:a="http://schemas.openxmlformats.org/drawingml/2006/main"/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0.80652</cdr:x>
      <cdr:y>0.37869</cdr:y>
    </cdr:from>
    <cdr:to>
      <cdr:x>0.98345</cdr:x>
      <cdr:y>0.51695</cdr:y>
    </cdr:to>
    <cdr:sp macro="" textlink="">
      <cdr:nvSpPr>
        <cdr:cNvPr id="22938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28002" y="2125368"/>
          <a:ext cx="1629515" cy="7759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rtl="0"/>
          <a:r>
            <a:rPr lang="en-GB" sz="1400" b="0" i="0" baseline="0">
              <a:effectLst/>
              <a:latin typeface="Verdana" panose="020B0604030504040204" pitchFamily="34" charset="0"/>
              <a:ea typeface="+mn-ea"/>
              <a:cs typeface="+mn-cs"/>
            </a:rPr>
            <a:t>Total net increment per period</a:t>
          </a:r>
          <a:endParaRPr lang="en-GB" sz="1400" baseline="0">
            <a:effectLst/>
            <a:latin typeface="Verdana" panose="020B0604030504040204" pitchFamily="34" charset="0"/>
          </a:endParaRPr>
        </a:p>
      </cdr:txBody>
    </cdr:sp>
  </cdr:relSizeAnchor>
  <cdr:relSizeAnchor xmlns:cdr="http://schemas.openxmlformats.org/drawingml/2006/chartDrawing">
    <cdr:from>
      <cdr:x>0.82029</cdr:x>
      <cdr:y>0.5785</cdr:y>
    </cdr:from>
    <cdr:to>
      <cdr:x>0.87892</cdr:x>
      <cdr:y>0.5785</cdr:y>
    </cdr:to>
    <cdr:sp macro="" textlink="">
      <cdr:nvSpPr>
        <cdr:cNvPr id="229394" name="Line 18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7554823" y="3246787"/>
          <a:ext cx="539979" cy="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19050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round/>
          <a:headEnd/>
          <a:tailEnd/>
        </a:ln>
        <a:extLst xmlns:a="http://schemas.openxmlformats.org/drawingml/2006/main">
          <a:ext uri="{909E8E84-426E-40DD-AFC4-6F175D3DCCD1}">
            <a14:hiddenFill xmlns:a14="http://schemas.microsoft.com/office/drawing/2010/main">
              <a:noFill/>
            </a14:hiddenFill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0.80739</cdr:x>
      <cdr:y>0.62674</cdr:y>
    </cdr:from>
    <cdr:to>
      <cdr:x>0.98449</cdr:x>
      <cdr:y>0.7339</cdr:y>
    </cdr:to>
    <cdr:sp macro="" textlink="">
      <cdr:nvSpPr>
        <cdr:cNvPr id="22939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36015" y="3517530"/>
          <a:ext cx="1631081" cy="60142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Total availability per period</a:t>
          </a:r>
        </a:p>
      </cdr:txBody>
    </cdr:sp>
  </cdr:relSizeAnchor>
  <cdr:relSizeAnchor xmlns:cdr="http://schemas.openxmlformats.org/drawingml/2006/chartDrawing">
    <cdr:from>
      <cdr:x>0.83714</cdr:x>
      <cdr:y>0.55933</cdr:y>
    </cdr:from>
    <cdr:to>
      <cdr:x>0.85669</cdr:x>
      <cdr:y>0.59136</cdr:y>
    </cdr:to>
    <cdr:sp macro="" textlink="">
      <cdr:nvSpPr>
        <cdr:cNvPr id="229396" name="AutoShape 20"/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10011" y="3139197"/>
          <a:ext cx="180054" cy="179765"/>
        </a:xfrm>
        <a:prstGeom xmlns:a="http://schemas.openxmlformats.org/drawingml/2006/main" prst="triangle">
          <a:avLst>
            <a:gd name="adj" fmla="val 50000"/>
          </a:avLst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65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0.00159</cdr:x>
      <cdr:y>0.08475</cdr:y>
    </cdr:from>
    <cdr:to>
      <cdr:x>0.05967</cdr:x>
      <cdr:y>0.80678</cdr:y>
    </cdr:to>
    <cdr:sp macro="" textlink="">
      <cdr:nvSpPr>
        <cdr:cNvPr id="267920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655" y="475653"/>
          <a:ext cx="534864" cy="40523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2860" rIns="36576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Volume</a:t>
          </a:r>
        </a:p>
        <a:p xmlns:a="http://schemas.openxmlformats.org/drawingml/2006/main">
          <a:pPr algn="ctr" rtl="0">
            <a:defRPr sz="1000"/>
          </a:pPr>
          <a:r>
            <a:rPr lang="en-GB" sz="1400" b="0" i="0" u="none" strike="noStrike" baseline="0">
              <a:solidFill>
                <a:srgbClr val="000000"/>
              </a:solidFill>
              <a:latin typeface="Verdana"/>
            </a:rPr>
            <a:t>(000s of cubic metres overbark standing)</a:t>
          </a:r>
        </a:p>
      </cdr:txBody>
    </cdr:sp>
  </cdr:relSizeAnchor>
  <cdr:relSizeAnchor xmlns:cdr="http://schemas.openxmlformats.org/drawingml/2006/chartDrawing">
    <cdr:from>
      <cdr:x>0.8157</cdr:x>
      <cdr:y>0.60385</cdr:y>
    </cdr:from>
    <cdr:to>
      <cdr:x>0.93413</cdr:x>
      <cdr:y>0.76591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038975" y="3924300"/>
          <a:ext cx="9906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GB"/>
        </a:p>
      </cdr:txBody>
    </cdr:sp>
  </cdr:relSizeAnchor>
  <cdr:relSizeAnchor xmlns:cdr="http://schemas.openxmlformats.org/drawingml/2006/chartDrawing">
    <cdr:from>
      <cdr:x>0.16443</cdr:x>
      <cdr:y>0.90169</cdr:y>
    </cdr:from>
    <cdr:to>
      <cdr:x>0.31644</cdr:x>
      <cdr:y>1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51447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n-GB" sz="1400" b="1"/>
            <a:t>FC</a:t>
          </a:r>
        </a:p>
      </cdr:txBody>
    </cdr:sp>
  </cdr:relSizeAnchor>
  <cdr:relSizeAnchor xmlns:cdr="http://schemas.openxmlformats.org/drawingml/2006/chartDrawing">
    <cdr:from>
      <cdr:x>0.35505</cdr:x>
      <cdr:y>0.90169</cdr:y>
    </cdr:from>
    <cdr:to>
      <cdr:x>0.50707</cdr:x>
      <cdr:y>1</cdr:y>
    </cdr:to>
    <cdr:sp macro="" textlink="">
      <cdr:nvSpPr>
        <cdr:cNvPr id="13" name="TextBox 1"/>
        <cdr:cNvSpPr txBox="1"/>
      </cdr:nvSpPr>
      <cdr:spPr>
        <a:xfrm xmlns:a="http://schemas.openxmlformats.org/drawingml/2006/main">
          <a:off x="3270250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PS</a:t>
          </a:r>
        </a:p>
      </cdr:txBody>
    </cdr:sp>
  </cdr:relSizeAnchor>
  <cdr:relSizeAnchor xmlns:cdr="http://schemas.openxmlformats.org/drawingml/2006/chartDrawing">
    <cdr:from>
      <cdr:x>0.54843</cdr:x>
      <cdr:y>0.90169</cdr:y>
    </cdr:from>
    <cdr:to>
      <cdr:x>0.70045</cdr:x>
      <cdr:y>1</cdr:y>
    </cdr:to>
    <cdr:sp macro="" textlink="">
      <cdr:nvSpPr>
        <cdr:cNvPr id="14" name="TextBox 1"/>
        <cdr:cNvSpPr txBox="1"/>
      </cdr:nvSpPr>
      <cdr:spPr>
        <a:xfrm xmlns:a="http://schemas.openxmlformats.org/drawingml/2006/main">
          <a:off x="5051425" y="5067300"/>
          <a:ext cx="1400175" cy="5524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GB" sz="1400" b="1"/>
            <a:t>FC+PS</a:t>
          </a:r>
        </a:p>
      </cdr:txBody>
    </cdr:sp>
  </cdr:relSizeAnchor>
</c:userShapes>
</file>

<file path=xl/drawings/drawing91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2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3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4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5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6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7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8.xml><?xml version="1.0" encoding="utf-8"?>
<xdr:wsDr xmlns:xdr="http://schemas.openxmlformats.org/drawingml/2006/spreadsheetDrawing" xmlns:a="http://schemas.openxmlformats.org/drawingml/2006/main">
  <xdr:absoluteAnchor>
    <xdr:pos x="0" y="0"/>
    <xdr:ext cx="9297865" cy="6066692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9.xml><?xml version="1.0" encoding="utf-8"?>
<xdr:wsDr xmlns:xdr="http://schemas.openxmlformats.org/drawingml/2006/spreadsheetDrawing" xmlns:a="http://schemas.openxmlformats.org/drawingml/2006/main">
  <xdr:absoluteAnchor>
    <xdr:pos x="0" y="0"/>
    <xdr:ext cx="9209942" cy="561242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RRENT_CountryReport_England_L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y findings"/>
      <sheetName val="Section 2 data"/>
      <sheetName val="Section 3 data"/>
      <sheetName val="Section 4 data"/>
      <sheetName val="Chart1"/>
      <sheetName val="Chart2"/>
      <sheetName val="Chart3"/>
      <sheetName val="Chart4"/>
      <sheetName val="Table 2 Summary"/>
      <sheetName val="Table 3 Summary"/>
      <sheetName val="Table 8 Summary"/>
      <sheetName val="Section 2 data country"/>
      <sheetName val="Chart1a"/>
      <sheetName val="Chart1b"/>
      <sheetName val="Chart1c"/>
      <sheetName val="Table 9 country"/>
      <sheetName val="Chart1d"/>
      <sheetName val="Table 12 country"/>
      <sheetName val="Section 10 data country"/>
      <sheetName val="Chart3 (2)"/>
      <sheetName val="Chart3 (3)"/>
      <sheetName val="Chart3 (4)"/>
      <sheetName val="Table 33 (2)"/>
      <sheetName val="Section 12 data country"/>
      <sheetName val="Figure 55 (2)"/>
      <sheetName val="Figure 55 (3)"/>
      <sheetName val="Figure 55 (4)"/>
      <sheetName val="Table 50 country"/>
      <sheetName val="Table 51 country"/>
      <sheetName val="Table 52 country"/>
      <sheetName val="Table 0"/>
      <sheetName val="Index"/>
      <sheetName val="Section 1"/>
      <sheetName val="Figure 1"/>
      <sheetName val="Table 1"/>
      <sheetName val="Figure 2"/>
      <sheetName val="Table 2"/>
      <sheetName val="Figure 3"/>
      <sheetName val="Table 3"/>
      <sheetName val="Figure 4"/>
      <sheetName val="Table 4"/>
      <sheetName val="Figure 5"/>
      <sheetName val="Table 5"/>
      <sheetName val="Table 6"/>
      <sheetName val="Figure 6"/>
      <sheetName val="Table 7"/>
      <sheetName val="Figure 7"/>
      <sheetName val="Table 8"/>
      <sheetName val="Section 2"/>
      <sheetName val="Figure 8"/>
      <sheetName val="Table 9"/>
      <sheetName val="Figure 9"/>
      <sheetName val="Figure 10"/>
      <sheetName val="Figure 11"/>
      <sheetName val="Table 10"/>
      <sheetName val="Figure 12"/>
      <sheetName val="Table 11"/>
      <sheetName val="Table 12"/>
      <sheetName val="Figure 13"/>
      <sheetName val="Table 13"/>
      <sheetName val="Section 3"/>
      <sheetName val="Figure 14"/>
      <sheetName val="Table 14"/>
      <sheetName val="Figure 15"/>
      <sheetName val="Figure 16"/>
      <sheetName val="Figure 17"/>
      <sheetName val="Table 15"/>
      <sheetName val="Figure 18"/>
      <sheetName val="Table 16"/>
      <sheetName val="Section 4"/>
      <sheetName val="Figure 19"/>
      <sheetName val="Table 17"/>
      <sheetName val="Figure 20"/>
      <sheetName val="Table 18"/>
      <sheetName val="Figure 21"/>
      <sheetName val="Table 19"/>
      <sheetName val="Section 5"/>
      <sheetName val="Section 5 data"/>
      <sheetName val="Figure 22"/>
      <sheetName val="Table 20"/>
      <sheetName val="Section 6"/>
      <sheetName val="Section 6 data"/>
      <sheetName val="Figure 23"/>
      <sheetName val="Table 21"/>
      <sheetName val="Section 7"/>
      <sheetName val="Square data"/>
      <sheetName val="Management data"/>
      <sheetName val="Thinning data"/>
      <sheetName val="Harvesting data"/>
      <sheetName val="Road distance data"/>
      <sheetName val="Road data"/>
      <sheetName val="Yield class data"/>
      <sheetName val="Table 22"/>
      <sheetName val="Figure 24"/>
      <sheetName val="Figure 25"/>
      <sheetName val="Figure 26"/>
      <sheetName val="Figure 27"/>
      <sheetName val="Figure 28"/>
      <sheetName val="Figure 29"/>
      <sheetName val="Figure 30"/>
      <sheetName val="Figure 31"/>
      <sheetName val="Figure 32"/>
      <sheetName val="Figure 33"/>
      <sheetName val="Table 23"/>
      <sheetName val="Section 8"/>
      <sheetName val="Section 8 data"/>
      <sheetName val="Table 24"/>
      <sheetName val="Table 25"/>
      <sheetName val="Section 9"/>
      <sheetName val="Section 9 chart data"/>
      <sheetName val="Figure 34"/>
      <sheetName val="Figure 35"/>
      <sheetName val="Table 26"/>
      <sheetName val="Table 27"/>
      <sheetName val="Table 28"/>
      <sheetName val="Table 29"/>
      <sheetName val="Figure 36"/>
      <sheetName val="Table 30"/>
      <sheetName val="Figure 37"/>
      <sheetName val="Table 31"/>
      <sheetName val="Figure 38"/>
      <sheetName val="Section 10"/>
      <sheetName val="Section 10 chart data"/>
      <sheetName val="Figure 39"/>
      <sheetName val="Figure 40"/>
      <sheetName val="Table 32"/>
      <sheetName val="Table 33"/>
      <sheetName val="Table 34"/>
      <sheetName val="Figure 41"/>
      <sheetName val="Table 35"/>
      <sheetName val="Figure 42"/>
      <sheetName val="Table 36"/>
      <sheetName val="Figure 43"/>
      <sheetName val="Section 11"/>
      <sheetName val="Section 11 chart data"/>
      <sheetName val="Figure 44"/>
      <sheetName val="Figure 45"/>
      <sheetName val="Table 37"/>
      <sheetName val="Table 38"/>
      <sheetName val="Table 39"/>
      <sheetName val="Figure 46"/>
      <sheetName val="Table 40"/>
      <sheetName val="Table 41"/>
      <sheetName val="Figure 47"/>
      <sheetName val="Table 42"/>
      <sheetName val="Table 43"/>
      <sheetName val="Figure 48"/>
      <sheetName val="Section 12"/>
      <sheetName val="Section 12 data"/>
      <sheetName val="Figure 49"/>
      <sheetName val="Table 44"/>
      <sheetName val="Figure 50"/>
      <sheetName val="Table 45"/>
      <sheetName val="Figure 51"/>
      <sheetName val="Table 46"/>
      <sheetName val="Figure 52"/>
      <sheetName val="Table 47"/>
      <sheetName val="Figure 53"/>
      <sheetName val="Table 48"/>
      <sheetName val="Figure 54"/>
      <sheetName val="Table 49"/>
      <sheetName val="Figure 55"/>
      <sheetName val="Table 50"/>
      <sheetName val="Table 51"/>
      <sheetName val="Table 52"/>
      <sheetName val="Section 13"/>
      <sheetName val="Section 13 data"/>
      <sheetName val="Figure 56"/>
      <sheetName val="Table 53"/>
      <sheetName val="Figure 57"/>
      <sheetName val="Table 54"/>
      <sheetName val="Figure 58"/>
      <sheetName val="Table 55"/>
      <sheetName val="Figure 59"/>
      <sheetName val="Table 56"/>
      <sheetName val="Figure 60"/>
      <sheetName val="Table 57"/>
      <sheetName val="Figure 61"/>
      <sheetName val="Table 58"/>
      <sheetName val="Figure 62"/>
      <sheetName val="Table 59"/>
      <sheetName val="Table 60"/>
      <sheetName val="Table 61"/>
      <sheetName val="Section 14"/>
      <sheetName val="Section 14 data"/>
      <sheetName val="Figure 63"/>
      <sheetName val="Table 62"/>
      <sheetName val="Figure 64"/>
      <sheetName val="Table 63"/>
      <sheetName val="Figure 65"/>
      <sheetName val="Table 64"/>
      <sheetName val="Figure 66"/>
      <sheetName val="Table 65"/>
      <sheetName val="Figure 67"/>
      <sheetName val="Table 66"/>
      <sheetName val="Figure 68"/>
      <sheetName val="Table 67"/>
      <sheetName val="Figure 69"/>
      <sheetName val="Table 68"/>
      <sheetName val="Table 69"/>
      <sheetName val="Table 70"/>
      <sheetName val="Section 15"/>
      <sheetName val="Section 15 data"/>
      <sheetName val="Figure 70"/>
      <sheetName val="Table 71"/>
      <sheetName val="Figure 71"/>
      <sheetName val="Table 72"/>
      <sheetName val="Figure 72"/>
      <sheetName val="Table 73"/>
      <sheetName val="Figure 73"/>
      <sheetName val="Table 74"/>
      <sheetName val="Figure 74"/>
      <sheetName val="Table 75"/>
      <sheetName val="Figure 75"/>
      <sheetName val="Table 76"/>
      <sheetName val="Figure 76"/>
      <sheetName val="Table 77"/>
      <sheetName val="Table 78"/>
      <sheetName val="Table 79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>
        <row r="8">
          <cell r="G8">
            <v>88219.762657770407</v>
          </cell>
        </row>
        <row r="9">
          <cell r="G9">
            <v>111777.13630338205</v>
          </cell>
        </row>
        <row r="10">
          <cell r="G10">
            <v>132939.83507470132</v>
          </cell>
        </row>
        <row r="11">
          <cell r="G11">
            <v>56483.157629908012</v>
          </cell>
        </row>
        <row r="12">
          <cell r="G12">
            <v>29449.692692504963</v>
          </cell>
        </row>
        <row r="13">
          <cell r="G13">
            <v>35171.526755349289</v>
          </cell>
        </row>
        <row r="14">
          <cell r="G14">
            <v>103265.27677174045</v>
          </cell>
        </row>
        <row r="15">
          <cell r="G15">
            <v>50113.990958361159</v>
          </cell>
        </row>
        <row r="16">
          <cell r="G16">
            <v>116129.85117915661</v>
          </cell>
        </row>
        <row r="17">
          <cell r="G17">
            <v>120885.63554048826</v>
          </cell>
        </row>
        <row r="18">
          <cell r="G18">
            <v>97243.9751786446</v>
          </cell>
        </row>
        <row r="19">
          <cell r="G19">
            <v>105008.94606982129</v>
          </cell>
        </row>
        <row r="20">
          <cell r="G20">
            <v>140664.15780331078</v>
          </cell>
        </row>
        <row r="21">
          <cell r="G21">
            <v>110312.64314683444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S97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4" width="9" customWidth="1"/>
    <col min="16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7" t="s">
        <v>606</v>
      </c>
      <c r="C3" s="788"/>
      <c r="D3" s="788"/>
      <c r="E3" s="788"/>
      <c r="F3" s="788"/>
      <c r="G3" s="788"/>
      <c r="H3" s="788"/>
      <c r="J3" s="789" t="s">
        <v>737</v>
      </c>
      <c r="K3" s="789" t="s">
        <v>738</v>
      </c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90"/>
      <c r="K4" s="790"/>
    </row>
    <row r="5" spans="1:19" s="23" customFormat="1" x14ac:dyDescent="0.2">
      <c r="A5" s="430"/>
      <c r="B5" s="438"/>
      <c r="C5" s="428" t="s">
        <v>106</v>
      </c>
      <c r="D5" s="457">
        <v>0.72744000000000009</v>
      </c>
      <c r="E5" s="455">
        <v>32.458410000000001</v>
      </c>
      <c r="F5" s="436">
        <v>1.9</v>
      </c>
      <c r="G5" s="453">
        <f>E5*F5/100</f>
        <v>0.61670978999999992</v>
      </c>
      <c r="H5" s="454">
        <f>SUM(D5,E5)</f>
        <v>33.185850000000002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57">
        <v>0.22287000000000001</v>
      </c>
      <c r="E6" s="455">
        <v>2.8965300000000003</v>
      </c>
      <c r="F6" s="436">
        <v>17.07</v>
      </c>
      <c r="G6" s="453">
        <f t="shared" ref="G6:G26" si="0">E6*F6/100</f>
        <v>0.49443767100000002</v>
      </c>
      <c r="H6" s="454">
        <f>SUM(D6,E6)</f>
        <v>3.1194000000000002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57">
        <v>0.50458000000000003</v>
      </c>
      <c r="E7" s="455">
        <v>29.561889999999998</v>
      </c>
      <c r="F7" s="436">
        <v>2.68</v>
      </c>
      <c r="G7" s="453">
        <f>E7*F7/100</f>
        <v>0.79225865200000001</v>
      </c>
      <c r="H7" s="454">
        <f>SUM(D7,E7)</f>
        <v>30.066469999999999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550">
        <v>1.0000000000000001E-5</v>
      </c>
      <c r="E8" s="460">
        <v>5.5700000000000003E-3</v>
      </c>
      <c r="F8" s="436">
        <v>92.58</v>
      </c>
      <c r="G8" s="453">
        <f t="shared" si="0"/>
        <v>5.1567059999999996E-3</v>
      </c>
      <c r="H8" s="454">
        <f>SUM(D8,E8)</f>
        <v>5.5799999999999999E-3</v>
      </c>
      <c r="I8" s="432"/>
      <c r="J8" s="691">
        <f>H8/$H$6</f>
        <v>1.7888055395268319E-3</v>
      </c>
      <c r="K8" s="691">
        <f>H8/$H$5</f>
        <v>1.6814395291969318E-4</v>
      </c>
    </row>
    <row r="9" spans="1:19" s="24" customFormat="1" x14ac:dyDescent="0.2">
      <c r="A9" s="432"/>
      <c r="B9" s="439"/>
      <c r="C9" s="428" t="s">
        <v>85</v>
      </c>
      <c r="D9" s="550">
        <v>1.2240000000000001E-2</v>
      </c>
      <c r="E9" s="460">
        <v>1.05033</v>
      </c>
      <c r="F9" s="436">
        <v>30.55</v>
      </c>
      <c r="G9" s="453">
        <f t="shared" si="0"/>
        <v>0.32087581500000001</v>
      </c>
      <c r="H9" s="454">
        <f t="shared" ref="H9:H26" si="1">SUM(D9,E9)</f>
        <v>1.06257</v>
      </c>
      <c r="I9" s="432"/>
      <c r="J9" s="691">
        <f t="shared" ref="J9:J15" si="2">H9/$H$6</f>
        <v>0.3406328140026928</v>
      </c>
      <c r="K9" s="691">
        <f t="shared" ref="K9:K26" si="3">H9/$H$5</f>
        <v>3.2018767034745231E-2</v>
      </c>
    </row>
    <row r="10" spans="1:19" s="24" customFormat="1" x14ac:dyDescent="0.2">
      <c r="A10" s="432"/>
      <c r="B10" s="439"/>
      <c r="C10" s="428" t="s">
        <v>86</v>
      </c>
      <c r="D10" s="550">
        <v>6.5120000000000011E-2</v>
      </c>
      <c r="E10" s="460">
        <v>0.23427999999999999</v>
      </c>
      <c r="F10" s="436">
        <v>84.65</v>
      </c>
      <c r="G10" s="453">
        <f t="shared" si="0"/>
        <v>0.19831801999999998</v>
      </c>
      <c r="H10" s="454">
        <f t="shared" si="1"/>
        <v>0.2994</v>
      </c>
      <c r="I10" s="432"/>
      <c r="J10" s="691">
        <f t="shared" si="2"/>
        <v>9.5979996153106359E-2</v>
      </c>
      <c r="K10" s="691">
        <f t="shared" si="3"/>
        <v>9.0219174738631076E-3</v>
      </c>
    </row>
    <row r="11" spans="1:19" s="24" customFormat="1" x14ac:dyDescent="0.2">
      <c r="A11" s="432"/>
      <c r="B11" s="439"/>
      <c r="C11" s="428" t="s">
        <v>87</v>
      </c>
      <c r="D11" s="550">
        <v>2.3949999999999999E-2</v>
      </c>
      <c r="E11" s="460">
        <v>0.20135</v>
      </c>
      <c r="F11" s="436">
        <v>47.54</v>
      </c>
      <c r="G11" s="453">
        <f t="shared" si="0"/>
        <v>9.5721790000000001E-2</v>
      </c>
      <c r="H11" s="454">
        <f t="shared" si="1"/>
        <v>0.2253</v>
      </c>
      <c r="I11" s="432"/>
      <c r="J11" s="691">
        <f t="shared" si="2"/>
        <v>7.2225427966916708E-2</v>
      </c>
      <c r="K11" s="691">
        <f t="shared" si="3"/>
        <v>6.7890380990693316E-3</v>
      </c>
    </row>
    <row r="12" spans="1:19" s="24" customFormat="1" x14ac:dyDescent="0.2">
      <c r="A12" s="432"/>
      <c r="B12" s="439"/>
      <c r="C12" s="428" t="s">
        <v>88</v>
      </c>
      <c r="D12" s="550">
        <v>7.7819999999999986E-2</v>
      </c>
      <c r="E12" s="460">
        <v>0.84053999999999995</v>
      </c>
      <c r="F12" s="436">
        <v>30.4</v>
      </c>
      <c r="G12" s="453">
        <f t="shared" si="0"/>
        <v>0.25552416</v>
      </c>
      <c r="H12" s="454">
        <f t="shared" si="1"/>
        <v>0.91835999999999995</v>
      </c>
      <c r="I12" s="432"/>
      <c r="J12" s="691">
        <f t="shared" si="2"/>
        <v>0.29440276976341601</v>
      </c>
      <c r="K12" s="691">
        <f t="shared" si="3"/>
        <v>2.7673240251492728E-2</v>
      </c>
    </row>
    <row r="13" spans="1:19" s="24" customFormat="1" x14ac:dyDescent="0.2">
      <c r="A13" s="432"/>
      <c r="B13" s="439"/>
      <c r="C13" s="428" t="s">
        <v>89</v>
      </c>
      <c r="D13" s="550">
        <v>5.96E-3</v>
      </c>
      <c r="E13" s="460">
        <v>5.9679999999999997E-2</v>
      </c>
      <c r="F13" s="436">
        <v>56.19</v>
      </c>
      <c r="G13" s="453">
        <f t="shared" si="0"/>
        <v>3.3534191999999997E-2</v>
      </c>
      <c r="H13" s="454">
        <f t="shared" si="1"/>
        <v>6.5640000000000004E-2</v>
      </c>
      <c r="I13" s="432"/>
      <c r="J13" s="691">
        <f t="shared" si="2"/>
        <v>2.104250817464897E-2</v>
      </c>
      <c r="K13" s="691">
        <f t="shared" si="3"/>
        <v>1.977951446173595E-3</v>
      </c>
    </row>
    <row r="14" spans="1:19" s="24" customFormat="1" x14ac:dyDescent="0.2">
      <c r="A14" s="432"/>
      <c r="B14" s="439"/>
      <c r="C14" s="428" t="s">
        <v>90</v>
      </c>
      <c r="D14" s="550">
        <v>0</v>
      </c>
      <c r="E14" s="460">
        <v>0</v>
      </c>
      <c r="F14" s="436">
        <v>0</v>
      </c>
      <c r="G14" s="453">
        <f t="shared" si="0"/>
        <v>0</v>
      </c>
      <c r="H14" s="454">
        <f t="shared" si="1"/>
        <v>0</v>
      </c>
      <c r="I14" s="432"/>
      <c r="J14" s="691">
        <f t="shared" si="2"/>
        <v>0</v>
      </c>
      <c r="K14" s="691">
        <f t="shared" si="3"/>
        <v>0</v>
      </c>
    </row>
    <row r="15" spans="1:19" s="24" customFormat="1" x14ac:dyDescent="0.2">
      <c r="A15" s="432"/>
      <c r="B15" s="439"/>
      <c r="C15" s="428" t="s">
        <v>91</v>
      </c>
      <c r="D15" s="550">
        <v>3.7770000000000005E-2</v>
      </c>
      <c r="E15" s="460">
        <v>0.50479000000000007</v>
      </c>
      <c r="F15" s="436">
        <v>50.69</v>
      </c>
      <c r="G15" s="453">
        <f t="shared" si="0"/>
        <v>0.25587805100000005</v>
      </c>
      <c r="H15" s="454">
        <f t="shared" si="1"/>
        <v>0.54256000000000004</v>
      </c>
      <c r="I15" s="432"/>
      <c r="J15" s="692">
        <f t="shared" si="2"/>
        <v>0.17393088414438673</v>
      </c>
      <c r="K15" s="691">
        <f t="shared" si="3"/>
        <v>1.6349136755575044E-2</v>
      </c>
    </row>
    <row r="16" spans="1:19" s="24" customFormat="1" x14ac:dyDescent="0.2">
      <c r="A16" s="432"/>
      <c r="B16" s="439"/>
      <c r="C16" s="428" t="s">
        <v>94</v>
      </c>
      <c r="D16" s="457">
        <v>4.9860000000000002E-2</v>
      </c>
      <c r="E16" s="460">
        <v>5.8685900000000002</v>
      </c>
      <c r="F16" s="436">
        <v>14.11</v>
      </c>
      <c r="G16" s="453">
        <f t="shared" si="0"/>
        <v>0.82805804900000002</v>
      </c>
      <c r="H16" s="454">
        <f t="shared" si="1"/>
        <v>5.91845</v>
      </c>
      <c r="I16" s="432"/>
      <c r="J16" s="691">
        <f>H16/$H$7</f>
        <v>0.19684552260375096</v>
      </c>
      <c r="K16" s="691">
        <f t="shared" si="3"/>
        <v>0.17834257673074516</v>
      </c>
    </row>
    <row r="17" spans="1:11" s="24" customFormat="1" x14ac:dyDescent="0.2">
      <c r="A17" s="432"/>
      <c r="B17" s="439"/>
      <c r="C17" s="428" t="s">
        <v>95</v>
      </c>
      <c r="D17" s="457">
        <v>0.17441999999999999</v>
      </c>
      <c r="E17" s="460">
        <v>3.15354</v>
      </c>
      <c r="F17" s="436">
        <v>23.78</v>
      </c>
      <c r="G17" s="453">
        <f t="shared" si="0"/>
        <v>0.74991181200000001</v>
      </c>
      <c r="H17" s="454">
        <f t="shared" si="1"/>
        <v>3.32796</v>
      </c>
      <c r="I17" s="432"/>
      <c r="J17" s="691">
        <f t="shared" ref="J17:J26" si="4">H17/$H$7</f>
        <v>0.1106867550464022</v>
      </c>
      <c r="K17" s="691">
        <f t="shared" si="3"/>
        <v>0.10028249992090002</v>
      </c>
    </row>
    <row r="18" spans="1:11" s="24" customFormat="1" x14ac:dyDescent="0.2">
      <c r="A18" s="432"/>
      <c r="B18" s="439"/>
      <c r="C18" s="428" t="s">
        <v>96</v>
      </c>
      <c r="D18" s="457">
        <v>1.1800000000000001E-2</v>
      </c>
      <c r="E18" s="460">
        <v>2.20817</v>
      </c>
      <c r="F18" s="436">
        <v>26.43</v>
      </c>
      <c r="G18" s="453">
        <f t="shared" si="0"/>
        <v>0.58361933099999996</v>
      </c>
      <c r="H18" s="454">
        <f t="shared" si="1"/>
        <v>2.21997</v>
      </c>
      <c r="I18" s="432"/>
      <c r="J18" s="691">
        <f t="shared" si="4"/>
        <v>7.3835405353538344E-2</v>
      </c>
      <c r="K18" s="691">
        <f t="shared" si="3"/>
        <v>6.6895077269378364E-2</v>
      </c>
    </row>
    <row r="19" spans="1:11" s="24" customFormat="1" x14ac:dyDescent="0.2">
      <c r="A19" s="432"/>
      <c r="B19" s="439"/>
      <c r="C19" s="428" t="s">
        <v>97</v>
      </c>
      <c r="D19" s="457">
        <v>1.2619999999999999E-2</v>
      </c>
      <c r="E19" s="460">
        <v>2.24396</v>
      </c>
      <c r="F19" s="436">
        <v>19.920000000000002</v>
      </c>
      <c r="G19" s="453">
        <f t="shared" si="0"/>
        <v>0.44699683200000001</v>
      </c>
      <c r="H19" s="454">
        <f t="shared" si="1"/>
        <v>2.25658</v>
      </c>
      <c r="I19" s="432"/>
      <c r="J19" s="691">
        <f t="shared" si="4"/>
        <v>7.5053040812572941E-2</v>
      </c>
      <c r="K19" s="691">
        <f t="shared" si="3"/>
        <v>6.7998258293821001E-2</v>
      </c>
    </row>
    <row r="20" spans="1:11" s="24" customFormat="1" x14ac:dyDescent="0.2">
      <c r="A20" s="432"/>
      <c r="B20" s="439"/>
      <c r="C20" s="428" t="s">
        <v>98</v>
      </c>
      <c r="D20" s="457">
        <v>3.635E-2</v>
      </c>
      <c r="E20" s="460">
        <v>1.8934900000000001</v>
      </c>
      <c r="F20" s="436">
        <v>27.66</v>
      </c>
      <c r="G20" s="453">
        <f t="shared" si="0"/>
        <v>0.52373933400000006</v>
      </c>
      <c r="H20" s="454">
        <f t="shared" si="1"/>
        <v>1.9298400000000002</v>
      </c>
      <c r="I20" s="432"/>
      <c r="J20" s="691">
        <f t="shared" si="4"/>
        <v>6.4185785694163638E-2</v>
      </c>
      <c r="K20" s="691">
        <f t="shared" si="3"/>
        <v>5.8152495717301203E-2</v>
      </c>
    </row>
    <row r="21" spans="1:11" s="24" customFormat="1" x14ac:dyDescent="0.2">
      <c r="A21" s="432"/>
      <c r="B21" s="439"/>
      <c r="C21" s="428" t="s">
        <v>99</v>
      </c>
      <c r="D21" s="457">
        <v>2.7E-4</v>
      </c>
      <c r="E21" s="460">
        <v>0.17274999999999999</v>
      </c>
      <c r="F21" s="436">
        <v>74.73</v>
      </c>
      <c r="G21" s="453">
        <f t="shared" si="0"/>
        <v>0.129096075</v>
      </c>
      <c r="H21" s="454">
        <f t="shared" si="1"/>
        <v>0.17301999999999998</v>
      </c>
      <c r="I21" s="432"/>
      <c r="J21" s="691">
        <f t="shared" si="4"/>
        <v>5.7545830953883177E-3</v>
      </c>
      <c r="K21" s="691">
        <f t="shared" si="3"/>
        <v>5.213667873506328E-3</v>
      </c>
    </row>
    <row r="22" spans="1:11" s="24" customFormat="1" x14ac:dyDescent="0.2">
      <c r="A22" s="432"/>
      <c r="B22" s="439"/>
      <c r="C22" s="428" t="s">
        <v>100</v>
      </c>
      <c r="D22" s="457">
        <v>0</v>
      </c>
      <c r="E22" s="460">
        <v>0.42888999999999999</v>
      </c>
      <c r="F22" s="436">
        <v>25.47</v>
      </c>
      <c r="G22" s="453">
        <f t="shared" si="0"/>
        <v>0.10923828299999999</v>
      </c>
      <c r="H22" s="454">
        <f t="shared" si="1"/>
        <v>0.42888999999999999</v>
      </c>
      <c r="I22" s="432"/>
      <c r="J22" s="691">
        <f t="shared" si="4"/>
        <v>1.426472745220839E-2</v>
      </c>
      <c r="K22" s="691">
        <f t="shared" si="3"/>
        <v>1.2923881714646453E-2</v>
      </c>
    </row>
    <row r="23" spans="1:11" s="24" customFormat="1" x14ac:dyDescent="0.2">
      <c r="A23" s="432"/>
      <c r="B23" s="439"/>
      <c r="C23" s="428" t="s">
        <v>101</v>
      </c>
      <c r="D23" s="457">
        <v>0</v>
      </c>
      <c r="E23" s="460">
        <v>2.5463200000000001</v>
      </c>
      <c r="F23" s="436">
        <v>20.71</v>
      </c>
      <c r="G23" s="453">
        <f t="shared" si="0"/>
        <v>0.52734287200000007</v>
      </c>
      <c r="H23" s="454">
        <f t="shared" si="1"/>
        <v>2.5463200000000001</v>
      </c>
      <c r="I23" s="432"/>
      <c r="J23" s="691">
        <f t="shared" si="4"/>
        <v>8.4689689211936092E-2</v>
      </c>
      <c r="K23" s="691">
        <f t="shared" si="3"/>
        <v>7.6729087849188735E-2</v>
      </c>
    </row>
    <row r="24" spans="1:11" s="24" customFormat="1" x14ac:dyDescent="0.2">
      <c r="A24" s="432"/>
      <c r="B24" s="439"/>
      <c r="C24" s="428" t="s">
        <v>102</v>
      </c>
      <c r="D24" s="457">
        <v>0</v>
      </c>
      <c r="E24" s="460">
        <v>0.26318999999999998</v>
      </c>
      <c r="F24" s="436">
        <v>51.16</v>
      </c>
      <c r="G24" s="453">
        <f t="shared" si="0"/>
        <v>0.13464800399999999</v>
      </c>
      <c r="H24" s="454">
        <f t="shared" si="1"/>
        <v>0.26318999999999998</v>
      </c>
      <c r="I24" s="432"/>
      <c r="J24" s="691">
        <f t="shared" si="4"/>
        <v>8.7536049293448805E-3</v>
      </c>
      <c r="K24" s="691">
        <f t="shared" si="3"/>
        <v>7.9307897793788606E-3</v>
      </c>
    </row>
    <row r="25" spans="1:11" s="24" customFormat="1" x14ac:dyDescent="0.2">
      <c r="A25" s="432"/>
      <c r="B25" s="439"/>
      <c r="C25" s="428" t="s">
        <v>103</v>
      </c>
      <c r="D25" s="457">
        <v>0</v>
      </c>
      <c r="E25" s="460">
        <v>1.3913800000000001</v>
      </c>
      <c r="F25" s="436">
        <v>32.950000000000003</v>
      </c>
      <c r="G25" s="453">
        <f t="shared" si="0"/>
        <v>0.45845971000000008</v>
      </c>
      <c r="H25" s="454">
        <f t="shared" si="1"/>
        <v>1.3913800000000001</v>
      </c>
      <c r="I25" s="432"/>
      <c r="J25" s="691">
        <f t="shared" si="4"/>
        <v>4.6276799371525824E-2</v>
      </c>
      <c r="K25" s="691">
        <f t="shared" si="3"/>
        <v>4.1926905593799767E-2</v>
      </c>
    </row>
    <row r="26" spans="1:11" s="24" customFormat="1" ht="13.5" thickBot="1" x14ac:dyDescent="0.25">
      <c r="A26" s="432"/>
      <c r="B26" s="294"/>
      <c r="C26" s="434" t="s">
        <v>104</v>
      </c>
      <c r="D26" s="450">
        <v>0.21925</v>
      </c>
      <c r="E26" s="450">
        <v>9.3916000000000004</v>
      </c>
      <c r="F26" s="435">
        <v>16.11</v>
      </c>
      <c r="G26" s="451">
        <f t="shared" si="0"/>
        <v>1.51298676</v>
      </c>
      <c r="H26" s="452">
        <f t="shared" si="1"/>
        <v>9.610850000000001</v>
      </c>
      <c r="I26" s="432"/>
      <c r="J26" s="693">
        <f t="shared" si="4"/>
        <v>0.31965342123634738</v>
      </c>
      <c r="K26" s="693">
        <f t="shared" si="3"/>
        <v>0.28960686557674431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7" t="s">
        <v>606</v>
      </c>
      <c r="C29" s="788"/>
      <c r="D29" s="788"/>
      <c r="E29" s="788"/>
      <c r="F29" s="788"/>
      <c r="G29" s="788"/>
      <c r="H29" s="788"/>
    </row>
    <row r="30" spans="1:11" s="24" customFormat="1" x14ac:dyDescent="0.2">
      <c r="B30" s="283"/>
      <c r="C30" s="283" t="s">
        <v>680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57">
        <v>7.1799999999999998E-3</v>
      </c>
      <c r="E31" s="455">
        <v>1.5390000000000001E-2</v>
      </c>
      <c r="F31" s="436">
        <v>55.43</v>
      </c>
      <c r="G31" s="453">
        <f>E31*F31/100</f>
        <v>8.5306770000000004E-3</v>
      </c>
      <c r="H31" s="454">
        <f>SUM(D31,E31)</f>
        <v>2.257E-2</v>
      </c>
    </row>
    <row r="32" spans="1:11" s="23" customFormat="1" x14ac:dyDescent="0.2">
      <c r="B32" s="438"/>
      <c r="C32" s="428" t="s">
        <v>120</v>
      </c>
      <c r="D32" s="457">
        <v>2.7359999999999999E-2</v>
      </c>
      <c r="E32" s="455">
        <v>3.9579999999999997E-2</v>
      </c>
      <c r="F32" s="436">
        <v>47.25</v>
      </c>
      <c r="G32" s="453">
        <f t="shared" ref="G32:G37" si="5">E32*F32/100</f>
        <v>1.8701549999999997E-2</v>
      </c>
      <c r="H32" s="454">
        <f t="shared" ref="H32:H37" si="6">SUM(D32,E32)</f>
        <v>6.694E-2</v>
      </c>
    </row>
    <row r="33" spans="2:8" s="23" customFormat="1" x14ac:dyDescent="0.2">
      <c r="B33" s="438"/>
      <c r="C33" s="428" t="s">
        <v>121</v>
      </c>
      <c r="D33" s="457">
        <v>2.111E-2</v>
      </c>
      <c r="E33" s="455">
        <v>1.14154</v>
      </c>
      <c r="F33" s="436">
        <v>30.112309087300666</v>
      </c>
      <c r="G33" s="453">
        <f t="shared" si="5"/>
        <v>0.34374405315517204</v>
      </c>
      <c r="H33" s="454">
        <f t="shared" si="6"/>
        <v>1.16265</v>
      </c>
    </row>
    <row r="34" spans="2:8" s="23" customFormat="1" x14ac:dyDescent="0.2">
      <c r="B34" s="438"/>
      <c r="C34" s="428" t="s">
        <v>122</v>
      </c>
      <c r="D34" s="457">
        <v>0.16391999999999998</v>
      </c>
      <c r="E34" s="455">
        <v>1.6833499999999999</v>
      </c>
      <c r="F34" s="436">
        <v>24.760625285112855</v>
      </c>
      <c r="G34" s="453">
        <f t="shared" si="5"/>
        <v>0.41680798573694722</v>
      </c>
      <c r="H34" s="454">
        <f t="shared" si="6"/>
        <v>1.84727</v>
      </c>
    </row>
    <row r="35" spans="2:8" s="23" customFormat="1" x14ac:dyDescent="0.2">
      <c r="B35" s="438"/>
      <c r="C35" s="428" t="s">
        <v>123</v>
      </c>
      <c r="D35" s="457">
        <v>2.5800000000000003E-3</v>
      </c>
      <c r="E35" s="455">
        <v>1.6660000000000001E-2</v>
      </c>
      <c r="F35" s="436">
        <v>47.07</v>
      </c>
      <c r="G35" s="453">
        <f t="shared" si="5"/>
        <v>7.8418619999999998E-3</v>
      </c>
      <c r="H35" s="454">
        <f t="shared" si="6"/>
        <v>1.924E-2</v>
      </c>
    </row>
    <row r="36" spans="2:8" s="23" customFormat="1" x14ac:dyDescent="0.2">
      <c r="B36" s="438"/>
      <c r="C36" s="428" t="s">
        <v>124</v>
      </c>
      <c r="D36" s="457">
        <v>7.1999999999999994E-4</v>
      </c>
      <c r="E36" s="455">
        <v>0</v>
      </c>
      <c r="F36" s="436">
        <v>0</v>
      </c>
      <c r="G36" s="453">
        <f t="shared" si="5"/>
        <v>0</v>
      </c>
      <c r="H36" s="454">
        <f t="shared" si="6"/>
        <v>7.1999999999999994E-4</v>
      </c>
    </row>
    <row r="37" spans="2:8" s="23" customFormat="1" x14ac:dyDescent="0.2">
      <c r="B37" s="438"/>
      <c r="C37" s="428" t="s">
        <v>125</v>
      </c>
      <c r="D37" s="457">
        <v>0</v>
      </c>
      <c r="E37" s="455">
        <v>0</v>
      </c>
      <c r="F37" s="436">
        <v>0</v>
      </c>
      <c r="G37" s="453">
        <f t="shared" si="5"/>
        <v>0</v>
      </c>
      <c r="H37" s="454">
        <f t="shared" si="6"/>
        <v>0</v>
      </c>
    </row>
    <row r="38" spans="2:8" s="23" customFormat="1" x14ac:dyDescent="0.2">
      <c r="B38" s="438"/>
      <c r="C38" s="428"/>
      <c r="D38" s="457"/>
      <c r="E38" s="455"/>
      <c r="F38" s="436"/>
      <c r="G38" s="458"/>
      <c r="H38" s="459"/>
    </row>
    <row r="39" spans="2:8" s="23" customFormat="1" x14ac:dyDescent="0.2">
      <c r="B39" s="438" t="s">
        <v>105</v>
      </c>
      <c r="C39" s="428" t="s">
        <v>119</v>
      </c>
      <c r="D39" s="457">
        <v>4.2479999999999997E-2</v>
      </c>
      <c r="E39" s="455">
        <v>3.43893</v>
      </c>
      <c r="F39" s="436">
        <v>25.49</v>
      </c>
      <c r="G39" s="453">
        <f>E39*F39/100</f>
        <v>0.87658325699999995</v>
      </c>
      <c r="H39" s="454">
        <f>SUM(D39,E39)</f>
        <v>3.4814099999999999</v>
      </c>
    </row>
    <row r="40" spans="2:8" s="23" customFormat="1" x14ac:dyDescent="0.2">
      <c r="B40" s="438"/>
      <c r="C40" s="428" t="s">
        <v>120</v>
      </c>
      <c r="D40" s="457">
        <v>0.10773000000000001</v>
      </c>
      <c r="E40" s="455">
        <v>3.9945200000000001</v>
      </c>
      <c r="F40" s="436">
        <v>23.22</v>
      </c>
      <c r="G40" s="453">
        <f t="shared" ref="G40:G45" si="7">E40*F40/100</f>
        <v>0.92752754400000004</v>
      </c>
      <c r="H40" s="454">
        <f t="shared" ref="H40:H45" si="8">SUM(D40,E40)</f>
        <v>4.1022499999999997</v>
      </c>
    </row>
    <row r="41" spans="2:8" s="23" customFormat="1" x14ac:dyDescent="0.2">
      <c r="B41" s="438"/>
      <c r="C41" s="428" t="s">
        <v>121</v>
      </c>
      <c r="D41" s="457">
        <v>2.5310000000000003E-2</v>
      </c>
      <c r="E41" s="455">
        <v>7.2008600000000005</v>
      </c>
      <c r="F41" s="436">
        <v>12.628938044857332</v>
      </c>
      <c r="G41" s="453">
        <f t="shared" si="7"/>
        <v>0.90939214809691382</v>
      </c>
      <c r="H41" s="454">
        <f t="shared" si="8"/>
        <v>7.2261700000000006</v>
      </c>
    </row>
    <row r="42" spans="2:8" s="23" customFormat="1" x14ac:dyDescent="0.2">
      <c r="B42" s="438"/>
      <c r="C42" s="428" t="s">
        <v>122</v>
      </c>
      <c r="D42" s="457">
        <v>0.16296000000000002</v>
      </c>
      <c r="E42" s="455">
        <v>5.3488999999999995</v>
      </c>
      <c r="F42" s="436">
        <v>14.612270319357659</v>
      </c>
      <c r="G42" s="453">
        <f t="shared" si="7"/>
        <v>0.78159572711212177</v>
      </c>
      <c r="H42" s="454">
        <f t="shared" si="8"/>
        <v>5.5118599999999995</v>
      </c>
    </row>
    <row r="43" spans="2:8" s="23" customFormat="1" x14ac:dyDescent="0.2">
      <c r="B43" s="438"/>
      <c r="C43" s="428" t="s">
        <v>123</v>
      </c>
      <c r="D43" s="457">
        <v>7.9019999999999993E-2</v>
      </c>
      <c r="E43" s="455">
        <v>4.2554099999999995</v>
      </c>
      <c r="F43" s="436">
        <v>19.510000000000002</v>
      </c>
      <c r="G43" s="453">
        <f t="shared" si="7"/>
        <v>0.8302304909999999</v>
      </c>
      <c r="H43" s="454">
        <f t="shared" si="8"/>
        <v>4.3344299999999993</v>
      </c>
    </row>
    <row r="44" spans="2:8" s="23" customFormat="1" x14ac:dyDescent="0.2">
      <c r="B44" s="438"/>
      <c r="C44" s="428" t="s">
        <v>124</v>
      </c>
      <c r="D44" s="457">
        <v>3.4810000000000001E-2</v>
      </c>
      <c r="E44" s="455">
        <v>3.4648699999999999</v>
      </c>
      <c r="F44" s="436">
        <v>23.98</v>
      </c>
      <c r="G44" s="453">
        <f t="shared" si="7"/>
        <v>0.8308758260000001</v>
      </c>
      <c r="H44" s="454">
        <f t="shared" si="8"/>
        <v>3.4996799999999997</v>
      </c>
    </row>
    <row r="45" spans="2:8" s="23" customFormat="1" x14ac:dyDescent="0.2">
      <c r="B45" s="438"/>
      <c r="C45" s="428" t="s">
        <v>125</v>
      </c>
      <c r="D45" s="457">
        <v>5.2249999999999998E-2</v>
      </c>
      <c r="E45" s="455">
        <v>1.8583900000000002</v>
      </c>
      <c r="F45" s="436">
        <v>35.643789814767011</v>
      </c>
      <c r="G45" s="453">
        <f t="shared" si="7"/>
        <v>0.66240062553864876</v>
      </c>
      <c r="H45" s="454">
        <f t="shared" si="8"/>
        <v>1.9106400000000001</v>
      </c>
    </row>
    <row r="46" spans="2:8" s="23" customFormat="1" x14ac:dyDescent="0.2">
      <c r="B46" s="438"/>
      <c r="C46" s="428"/>
      <c r="D46" s="457"/>
      <c r="E46" s="455"/>
      <c r="F46" s="436"/>
      <c r="G46" s="458"/>
      <c r="H46" s="459"/>
    </row>
    <row r="47" spans="2:8" s="23" customFormat="1" x14ac:dyDescent="0.2">
      <c r="B47" s="438" t="s">
        <v>106</v>
      </c>
      <c r="C47" s="428" t="s">
        <v>119</v>
      </c>
      <c r="D47" s="457">
        <v>4.9669999999999999E-2</v>
      </c>
      <c r="E47" s="455">
        <v>3.4543200000000001</v>
      </c>
      <c r="F47" s="436">
        <v>25.39</v>
      </c>
      <c r="G47" s="453">
        <f>E47*F47/100</f>
        <v>0.87705184800000002</v>
      </c>
      <c r="H47" s="454">
        <f>SUM(D47,E47)</f>
        <v>3.5039899999999999</v>
      </c>
    </row>
    <row r="48" spans="2:8" s="23" customFormat="1" x14ac:dyDescent="0.2">
      <c r="B48" s="438"/>
      <c r="C48" s="428" t="s">
        <v>120</v>
      </c>
      <c r="D48" s="457">
        <v>0.1351</v>
      </c>
      <c r="E48" s="455">
        <v>4.0340999999999996</v>
      </c>
      <c r="F48" s="436">
        <v>22.92</v>
      </c>
      <c r="G48" s="453">
        <f t="shared" ref="G48:G53" si="9">E48*F48/100</f>
        <v>0.92461572000000003</v>
      </c>
      <c r="H48" s="454">
        <f t="shared" ref="H48:H53" si="10">SUM(D48,E48)</f>
        <v>4.1692</v>
      </c>
    </row>
    <row r="49" spans="2:8" s="23" customFormat="1" x14ac:dyDescent="0.2">
      <c r="B49" s="438"/>
      <c r="C49" s="428" t="s">
        <v>121</v>
      </c>
      <c r="D49" s="457">
        <v>4.6429999999999999E-2</v>
      </c>
      <c r="E49" s="455">
        <v>8.3424099999999992</v>
      </c>
      <c r="F49" s="436">
        <v>11.741850539853505</v>
      </c>
      <c r="G49" s="453">
        <f t="shared" si="9"/>
        <v>0.97955331362179265</v>
      </c>
      <c r="H49" s="454">
        <f t="shared" si="10"/>
        <v>8.3888400000000001</v>
      </c>
    </row>
    <row r="50" spans="2:8" s="23" customFormat="1" x14ac:dyDescent="0.2">
      <c r="B50" s="438"/>
      <c r="C50" s="428" t="s">
        <v>122</v>
      </c>
      <c r="D50" s="457">
        <v>0.32688</v>
      </c>
      <c r="E50" s="455">
        <v>7.03226</v>
      </c>
      <c r="F50" s="436">
        <v>12.705982914680341</v>
      </c>
      <c r="G50" s="453">
        <f t="shared" si="9"/>
        <v>0.89351775411589973</v>
      </c>
      <c r="H50" s="454">
        <f t="shared" si="10"/>
        <v>7.35914</v>
      </c>
    </row>
    <row r="51" spans="2:8" s="23" customFormat="1" x14ac:dyDescent="0.2">
      <c r="B51" s="438"/>
      <c r="C51" s="428" t="s">
        <v>123</v>
      </c>
      <c r="D51" s="457">
        <v>8.159000000000001E-2</v>
      </c>
      <c r="E51" s="455">
        <v>4.2720699999999994</v>
      </c>
      <c r="F51" s="436">
        <v>19.43</v>
      </c>
      <c r="G51" s="453">
        <f t="shared" si="9"/>
        <v>0.83006320099999986</v>
      </c>
      <c r="H51" s="454">
        <f t="shared" si="10"/>
        <v>4.3536599999999996</v>
      </c>
    </row>
    <row r="52" spans="2:8" s="23" customFormat="1" x14ac:dyDescent="0.2">
      <c r="B52" s="438"/>
      <c r="C52" s="428" t="s">
        <v>124</v>
      </c>
      <c r="D52" s="457">
        <v>3.5529999999999999E-2</v>
      </c>
      <c r="E52" s="455">
        <v>3.4648699999999999</v>
      </c>
      <c r="F52" s="436">
        <v>23.98</v>
      </c>
      <c r="G52" s="453">
        <f t="shared" si="9"/>
        <v>0.8308758260000001</v>
      </c>
      <c r="H52" s="454">
        <f t="shared" si="10"/>
        <v>3.5004</v>
      </c>
    </row>
    <row r="53" spans="2:8" s="23" customFormat="1" ht="13.5" thickBot="1" x14ac:dyDescent="0.25">
      <c r="B53" s="294"/>
      <c r="C53" s="434" t="s">
        <v>125</v>
      </c>
      <c r="D53" s="450">
        <v>5.2249999999999998E-2</v>
      </c>
      <c r="E53" s="450">
        <v>1.8583900000000002</v>
      </c>
      <c r="F53" s="435">
        <v>35.643789814767011</v>
      </c>
      <c r="G53" s="451">
        <f t="shared" si="9"/>
        <v>0.66240062553864876</v>
      </c>
      <c r="H53" s="452">
        <f t="shared" si="10"/>
        <v>1.9106400000000001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7" t="s">
        <v>606</v>
      </c>
      <c r="C56" s="788"/>
      <c r="D56" s="788"/>
      <c r="E56" s="788"/>
      <c r="F56" s="788"/>
      <c r="G56" s="788"/>
      <c r="H56" s="788"/>
    </row>
    <row r="57" spans="2:8" s="23" customFormat="1" ht="25.5" x14ac:dyDescent="0.2">
      <c r="B57" s="283"/>
      <c r="C57" s="530" t="s">
        <v>681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57">
        <v>1.8690000000000002E-2</v>
      </c>
      <c r="E58" s="455">
        <v>1.5390000000000001E-2</v>
      </c>
      <c r="F58" s="436">
        <v>55.43</v>
      </c>
      <c r="G58" s="453">
        <f>E58*F58/100</f>
        <v>8.5306770000000004E-3</v>
      </c>
      <c r="H58" s="454">
        <f t="shared" ref="H58:H86" si="11">SUM(D58,E58)</f>
        <v>3.4079999999999999E-2</v>
      </c>
    </row>
    <row r="59" spans="2:8" s="23" customFormat="1" x14ac:dyDescent="0.2">
      <c r="B59" s="438"/>
      <c r="C59" s="428" t="s">
        <v>128</v>
      </c>
      <c r="D59" s="457">
        <v>0</v>
      </c>
      <c r="E59" s="455">
        <v>3.9509999999999997E-2</v>
      </c>
      <c r="F59" s="436">
        <v>52.7</v>
      </c>
      <c r="G59" s="453">
        <f t="shared" ref="G59:G66" si="12">E59*F59/100</f>
        <v>2.0821769999999996E-2</v>
      </c>
      <c r="H59" s="454">
        <f t="shared" si="11"/>
        <v>3.9509999999999997E-2</v>
      </c>
    </row>
    <row r="60" spans="2:8" s="23" customFormat="1" x14ac:dyDescent="0.2">
      <c r="B60" s="438"/>
      <c r="C60" s="428" t="s">
        <v>129</v>
      </c>
      <c r="D60" s="457">
        <v>2.5909999999999999E-2</v>
      </c>
      <c r="E60" s="455">
        <v>0.1804</v>
      </c>
      <c r="F60" s="436">
        <v>89.42</v>
      </c>
      <c r="G60" s="453">
        <f t="shared" si="12"/>
        <v>0.16131368000000001</v>
      </c>
      <c r="H60" s="454">
        <f t="shared" si="11"/>
        <v>0.20630999999999999</v>
      </c>
    </row>
    <row r="61" spans="2:8" s="23" customFormat="1" x14ac:dyDescent="0.2">
      <c r="B61" s="438"/>
      <c r="C61" s="428" t="s">
        <v>130</v>
      </c>
      <c r="D61" s="457">
        <v>9.2499999999999995E-3</v>
      </c>
      <c r="E61" s="455">
        <v>0.61497000000000002</v>
      </c>
      <c r="F61" s="436">
        <v>40.96</v>
      </c>
      <c r="G61" s="453">
        <f t="shared" si="12"/>
        <v>0.25189171199999999</v>
      </c>
      <c r="H61" s="454">
        <f t="shared" si="11"/>
        <v>0.62422</v>
      </c>
    </row>
    <row r="62" spans="2:8" s="23" customFormat="1" x14ac:dyDescent="0.2">
      <c r="B62" s="438"/>
      <c r="C62" s="428" t="s">
        <v>131</v>
      </c>
      <c r="D62" s="457">
        <v>5.8070000000000004E-2</v>
      </c>
      <c r="E62" s="455">
        <v>0.92876999999999998</v>
      </c>
      <c r="F62" s="436">
        <v>27.78</v>
      </c>
      <c r="G62" s="453">
        <f t="shared" si="12"/>
        <v>0.25801230600000002</v>
      </c>
      <c r="H62" s="454">
        <f t="shared" si="11"/>
        <v>0.98683999999999994</v>
      </c>
    </row>
    <row r="63" spans="2:8" s="23" customFormat="1" x14ac:dyDescent="0.2">
      <c r="B63" s="438"/>
      <c r="C63" s="428" t="s">
        <v>132</v>
      </c>
      <c r="D63" s="457">
        <v>8.929999999999999E-2</v>
      </c>
      <c r="E63" s="455">
        <v>0.46704000000000001</v>
      </c>
      <c r="F63" s="436">
        <v>45.28</v>
      </c>
      <c r="G63" s="453">
        <f t="shared" si="12"/>
        <v>0.21147571200000001</v>
      </c>
      <c r="H63" s="454">
        <f t="shared" si="11"/>
        <v>0.55634000000000006</v>
      </c>
    </row>
    <row r="64" spans="2:8" s="23" customFormat="1" x14ac:dyDescent="0.2">
      <c r="B64" s="438"/>
      <c r="C64" s="428" t="s">
        <v>133</v>
      </c>
      <c r="D64" s="457">
        <v>2.0920000000000001E-2</v>
      </c>
      <c r="E64" s="455">
        <v>0.65044000000000002</v>
      </c>
      <c r="F64" s="436">
        <v>40.020000000000003</v>
      </c>
      <c r="G64" s="453">
        <f t="shared" si="12"/>
        <v>0.26030608800000005</v>
      </c>
      <c r="H64" s="454">
        <f t="shared" si="11"/>
        <v>0.67136000000000007</v>
      </c>
    </row>
    <row r="65" spans="2:8" s="23" customFormat="1" x14ac:dyDescent="0.2">
      <c r="B65" s="438"/>
      <c r="C65" s="428" t="s">
        <v>134</v>
      </c>
      <c r="D65" s="457">
        <v>7.1999999999999994E-4</v>
      </c>
      <c r="E65" s="455">
        <v>0</v>
      </c>
      <c r="F65" s="436">
        <v>0</v>
      </c>
      <c r="G65" s="453">
        <f t="shared" si="12"/>
        <v>0</v>
      </c>
      <c r="H65" s="454">
        <f t="shared" si="11"/>
        <v>7.1999999999999994E-4</v>
      </c>
    </row>
    <row r="66" spans="2:8" s="23" customFormat="1" x14ac:dyDescent="0.2">
      <c r="B66" s="438"/>
      <c r="C66" s="428" t="s">
        <v>135</v>
      </c>
      <c r="D66" s="457">
        <v>0</v>
      </c>
      <c r="E66" s="455">
        <v>0</v>
      </c>
      <c r="F66" s="436">
        <v>0</v>
      </c>
      <c r="G66" s="453">
        <f t="shared" si="12"/>
        <v>0</v>
      </c>
      <c r="H66" s="454">
        <f t="shared" si="11"/>
        <v>0</v>
      </c>
    </row>
    <row r="67" spans="2:8" s="23" customFormat="1" x14ac:dyDescent="0.2">
      <c r="B67" s="438"/>
      <c r="C67" s="428"/>
      <c r="D67" s="457"/>
      <c r="E67" s="455"/>
      <c r="F67" s="436"/>
      <c r="G67" s="455"/>
      <c r="H67" s="456"/>
    </row>
    <row r="68" spans="2:8" s="23" customFormat="1" x14ac:dyDescent="0.2">
      <c r="B68" s="438" t="s">
        <v>105</v>
      </c>
      <c r="C68" s="428" t="s">
        <v>127</v>
      </c>
      <c r="D68" s="457">
        <v>0.12834000000000001</v>
      </c>
      <c r="E68" s="455">
        <v>5.1942899999999996</v>
      </c>
      <c r="F68" s="436">
        <v>30.43</v>
      </c>
      <c r="G68" s="453">
        <f t="shared" ref="G68:G76" si="13">E68*F68/100</f>
        <v>1.5806224469999999</v>
      </c>
      <c r="H68" s="454">
        <f t="shared" si="11"/>
        <v>5.3226299999999993</v>
      </c>
    </row>
    <row r="69" spans="2:8" s="23" customFormat="1" x14ac:dyDescent="0.2">
      <c r="B69" s="438"/>
      <c r="C69" s="428" t="s">
        <v>128</v>
      </c>
      <c r="D69" s="457">
        <v>4.6909999999999993E-2</v>
      </c>
      <c r="E69" s="455">
        <v>4.2358599999999997</v>
      </c>
      <c r="F69" s="436">
        <v>14.62</v>
      </c>
      <c r="G69" s="453">
        <f t="shared" si="13"/>
        <v>0.61928273199999995</v>
      </c>
      <c r="H69" s="454">
        <f t="shared" si="11"/>
        <v>4.2827699999999993</v>
      </c>
    </row>
    <row r="70" spans="2:8" s="23" customFormat="1" x14ac:dyDescent="0.2">
      <c r="B70" s="438"/>
      <c r="C70" s="428" t="s">
        <v>129</v>
      </c>
      <c r="D70" s="457">
        <v>5.8430000000000003E-2</v>
      </c>
      <c r="E70" s="455">
        <v>3.6510599999999998</v>
      </c>
      <c r="F70" s="436">
        <v>15.61</v>
      </c>
      <c r="G70" s="453">
        <f t="shared" si="13"/>
        <v>0.56993046599999997</v>
      </c>
      <c r="H70" s="454">
        <f t="shared" si="11"/>
        <v>3.7094899999999997</v>
      </c>
    </row>
    <row r="71" spans="2:8" s="23" customFormat="1" x14ac:dyDescent="0.2">
      <c r="B71" s="438"/>
      <c r="C71" s="428" t="s">
        <v>130</v>
      </c>
      <c r="D71" s="457">
        <v>5.9859999999999997E-2</v>
      </c>
      <c r="E71" s="455">
        <v>2.7362100000000003</v>
      </c>
      <c r="F71" s="436">
        <v>20.34</v>
      </c>
      <c r="G71" s="453">
        <f t="shared" si="13"/>
        <v>0.55654511400000006</v>
      </c>
      <c r="H71" s="454">
        <f t="shared" si="11"/>
        <v>2.7960700000000003</v>
      </c>
    </row>
    <row r="72" spans="2:8" s="23" customFormat="1" x14ac:dyDescent="0.2">
      <c r="B72" s="438"/>
      <c r="C72" s="428" t="s">
        <v>131</v>
      </c>
      <c r="D72" s="457">
        <v>0.14394999999999999</v>
      </c>
      <c r="E72" s="455">
        <v>4.8579600000000003</v>
      </c>
      <c r="F72" s="436">
        <v>15.21</v>
      </c>
      <c r="G72" s="453">
        <f t="shared" si="13"/>
        <v>0.73889571600000015</v>
      </c>
      <c r="H72" s="454">
        <f t="shared" si="11"/>
        <v>5.0019100000000005</v>
      </c>
    </row>
    <row r="73" spans="2:8" s="23" customFormat="1" x14ac:dyDescent="0.2">
      <c r="B73" s="438"/>
      <c r="C73" s="428" t="s">
        <v>132</v>
      </c>
      <c r="D73" s="457">
        <v>3.431E-2</v>
      </c>
      <c r="E73" s="455">
        <v>2.7693099999999999</v>
      </c>
      <c r="F73" s="436">
        <v>22.7</v>
      </c>
      <c r="G73" s="453">
        <f t="shared" si="13"/>
        <v>0.62863336999999997</v>
      </c>
      <c r="H73" s="454">
        <f t="shared" si="11"/>
        <v>2.80362</v>
      </c>
    </row>
    <row r="74" spans="2:8" s="23" customFormat="1" x14ac:dyDescent="0.2">
      <c r="B74" s="438"/>
      <c r="C74" s="428" t="s">
        <v>133</v>
      </c>
      <c r="D74" s="457">
        <v>2.401E-2</v>
      </c>
      <c r="E74" s="455">
        <v>3.1695500000000001</v>
      </c>
      <c r="F74" s="436">
        <v>20.68</v>
      </c>
      <c r="G74" s="453">
        <f t="shared" si="13"/>
        <v>0.65546294000000005</v>
      </c>
      <c r="H74" s="454">
        <f t="shared" si="11"/>
        <v>3.1935600000000002</v>
      </c>
    </row>
    <row r="75" spans="2:8" s="23" customFormat="1" x14ac:dyDescent="0.2">
      <c r="B75" s="438"/>
      <c r="C75" s="428" t="s">
        <v>134</v>
      </c>
      <c r="D75" s="457">
        <v>4.0899999999999999E-3</v>
      </c>
      <c r="E75" s="455">
        <v>1.3837699999999999</v>
      </c>
      <c r="F75" s="436">
        <v>32.770000000000003</v>
      </c>
      <c r="G75" s="453">
        <f t="shared" si="13"/>
        <v>0.45346142900000003</v>
      </c>
      <c r="H75" s="454">
        <f t="shared" si="11"/>
        <v>1.3878599999999999</v>
      </c>
    </row>
    <row r="76" spans="2:8" s="23" customFormat="1" x14ac:dyDescent="0.2">
      <c r="B76" s="438"/>
      <c r="C76" s="428" t="s">
        <v>135</v>
      </c>
      <c r="D76" s="457">
        <v>4.6600000000000001E-3</v>
      </c>
      <c r="E76" s="455">
        <v>1.5638599999999998</v>
      </c>
      <c r="F76" s="436">
        <v>41.79</v>
      </c>
      <c r="G76" s="453">
        <f t="shared" si="13"/>
        <v>0.65353709399999982</v>
      </c>
      <c r="H76" s="454">
        <f t="shared" si="11"/>
        <v>1.5685199999999999</v>
      </c>
    </row>
    <row r="77" spans="2:8" s="23" customFormat="1" x14ac:dyDescent="0.2">
      <c r="B77" s="438"/>
      <c r="C77" s="428"/>
      <c r="D77" s="457"/>
      <c r="E77" s="455"/>
      <c r="F77" s="436"/>
      <c r="G77" s="455"/>
      <c r="H77" s="456"/>
    </row>
    <row r="78" spans="2:8" s="23" customFormat="1" x14ac:dyDescent="0.2">
      <c r="B78" s="438" t="s">
        <v>106</v>
      </c>
      <c r="C78" s="428" t="s">
        <v>127</v>
      </c>
      <c r="D78" s="457">
        <v>0.14704</v>
      </c>
      <c r="E78" s="455">
        <v>5.2096800000000005</v>
      </c>
      <c r="F78" s="436">
        <v>30.34</v>
      </c>
      <c r="G78" s="453">
        <f t="shared" ref="G78:G86" si="14">E78*F78/100</f>
        <v>1.5806169120000002</v>
      </c>
      <c r="H78" s="454">
        <f t="shared" si="11"/>
        <v>5.3567200000000001</v>
      </c>
    </row>
    <row r="79" spans="2:8" s="23" customFormat="1" x14ac:dyDescent="0.2">
      <c r="B79" s="438"/>
      <c r="C79" s="428" t="s">
        <v>128</v>
      </c>
      <c r="D79" s="457">
        <v>4.6909999999999993E-2</v>
      </c>
      <c r="E79" s="455">
        <v>4.2753699999999997</v>
      </c>
      <c r="F79" s="436">
        <v>14.48</v>
      </c>
      <c r="G79" s="453">
        <f t="shared" si="14"/>
        <v>0.61907357600000001</v>
      </c>
      <c r="H79" s="454">
        <f t="shared" si="11"/>
        <v>4.3222799999999992</v>
      </c>
    </row>
    <row r="80" spans="2:8" s="23" customFormat="1" x14ac:dyDescent="0.2">
      <c r="B80" s="438"/>
      <c r="C80" s="428" t="s">
        <v>129</v>
      </c>
      <c r="D80" s="457">
        <v>8.4349999999999994E-2</v>
      </c>
      <c r="E80" s="455">
        <v>3.8314699999999999</v>
      </c>
      <c r="F80" s="436">
        <v>15.29</v>
      </c>
      <c r="G80" s="453">
        <f t="shared" si="14"/>
        <v>0.58583176299999995</v>
      </c>
      <c r="H80" s="454">
        <f t="shared" si="11"/>
        <v>3.9158200000000001</v>
      </c>
    </row>
    <row r="81" spans="2:8" s="23" customFormat="1" x14ac:dyDescent="0.2">
      <c r="B81" s="438"/>
      <c r="C81" s="428" t="s">
        <v>130</v>
      </c>
      <c r="D81" s="457">
        <v>6.9110000000000005E-2</v>
      </c>
      <c r="E81" s="455">
        <v>3.3511899999999999</v>
      </c>
      <c r="F81" s="436">
        <v>18.670000000000002</v>
      </c>
      <c r="G81" s="453">
        <f t="shared" si="14"/>
        <v>0.62566717299999997</v>
      </c>
      <c r="H81" s="454">
        <f t="shared" si="11"/>
        <v>3.4203000000000001</v>
      </c>
    </row>
    <row r="82" spans="2:8" s="23" customFormat="1" x14ac:dyDescent="0.2">
      <c r="B82" s="438"/>
      <c r="C82" s="428" t="s">
        <v>131</v>
      </c>
      <c r="D82" s="457">
        <v>0.20202000000000001</v>
      </c>
      <c r="E82" s="455">
        <v>5.7867299999999995</v>
      </c>
      <c r="F82" s="436">
        <v>13.54</v>
      </c>
      <c r="G82" s="453">
        <f t="shared" si="14"/>
        <v>0.78352324199999979</v>
      </c>
      <c r="H82" s="454">
        <f t="shared" si="11"/>
        <v>5.9887499999999996</v>
      </c>
    </row>
    <row r="83" spans="2:8" s="23" customFormat="1" x14ac:dyDescent="0.2">
      <c r="B83" s="438"/>
      <c r="C83" s="428" t="s">
        <v>132</v>
      </c>
      <c r="D83" s="457">
        <v>0.12361</v>
      </c>
      <c r="E83" s="455">
        <v>3.2363499999999998</v>
      </c>
      <c r="F83" s="436">
        <v>20.32</v>
      </c>
      <c r="G83" s="453">
        <f t="shared" si="14"/>
        <v>0.65762631999999999</v>
      </c>
      <c r="H83" s="454">
        <f t="shared" si="11"/>
        <v>3.3599600000000001</v>
      </c>
    </row>
    <row r="84" spans="2:8" s="23" customFormat="1" x14ac:dyDescent="0.2">
      <c r="B84" s="438"/>
      <c r="C84" s="428" t="s">
        <v>133</v>
      </c>
      <c r="D84" s="457">
        <v>4.4929999999999998E-2</v>
      </c>
      <c r="E84" s="455">
        <v>3.82</v>
      </c>
      <c r="F84" s="436">
        <v>18.84</v>
      </c>
      <c r="G84" s="453">
        <f t="shared" si="14"/>
        <v>0.71968799999999999</v>
      </c>
      <c r="H84" s="454">
        <f t="shared" si="11"/>
        <v>3.8649299999999998</v>
      </c>
    </row>
    <row r="85" spans="2:8" s="23" customFormat="1" x14ac:dyDescent="0.2">
      <c r="B85" s="438"/>
      <c r="C85" s="428" t="s">
        <v>134</v>
      </c>
      <c r="D85" s="457">
        <v>4.7999999999999996E-3</v>
      </c>
      <c r="E85" s="455">
        <v>1.3837699999999999</v>
      </c>
      <c r="F85" s="436">
        <v>32.770000000000003</v>
      </c>
      <c r="G85" s="453">
        <f t="shared" si="14"/>
        <v>0.45346142900000003</v>
      </c>
      <c r="H85" s="454">
        <f t="shared" si="11"/>
        <v>1.3885699999999999</v>
      </c>
    </row>
    <row r="86" spans="2:8" ht="13.5" thickBot="1" x14ac:dyDescent="0.25">
      <c r="B86" s="294"/>
      <c r="C86" s="434" t="s">
        <v>135</v>
      </c>
      <c r="D86" s="450">
        <v>4.6600000000000001E-3</v>
      </c>
      <c r="E86" s="450">
        <v>1.5638599999999998</v>
      </c>
      <c r="F86" s="435">
        <v>41.79</v>
      </c>
      <c r="G86" s="451">
        <f t="shared" si="14"/>
        <v>0.65353709399999982</v>
      </c>
      <c r="H86" s="452">
        <f t="shared" si="11"/>
        <v>1.5685199999999999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B89" s="787" t="s">
        <v>607</v>
      </c>
      <c r="C89" s="788"/>
      <c r="D89" s="788"/>
      <c r="E89" s="788"/>
      <c r="F89" s="788"/>
      <c r="G89" s="788"/>
      <c r="H89" s="788"/>
    </row>
    <row r="90" spans="2:8" x14ac:dyDescent="0.2">
      <c r="B90" s="283"/>
      <c r="C90" s="283"/>
      <c r="D90" s="442" t="s">
        <v>78</v>
      </c>
      <c r="E90" s="442" t="s">
        <v>308</v>
      </c>
      <c r="F90" s="442" t="s">
        <v>82</v>
      </c>
      <c r="G90" s="442" t="s">
        <v>309</v>
      </c>
      <c r="H90" s="442" t="s">
        <v>486</v>
      </c>
    </row>
    <row r="91" spans="2:8" ht="13.5" thickBot="1" x14ac:dyDescent="0.25">
      <c r="B91" s="294"/>
      <c r="C91" s="434" t="s">
        <v>608</v>
      </c>
      <c r="D91" s="450">
        <v>3.6900000000000001E-3</v>
      </c>
      <c r="E91" s="450">
        <v>0.11069</v>
      </c>
      <c r="F91" s="435">
        <v>80.53</v>
      </c>
      <c r="G91" s="451">
        <f>E91*F91/100</f>
        <v>8.913865700000001E-2</v>
      </c>
      <c r="H91" s="452">
        <f>SUM(D91,E91)</f>
        <v>0.11438</v>
      </c>
    </row>
    <row r="94" spans="2:8" x14ac:dyDescent="0.2">
      <c r="B94" s="787" t="s">
        <v>678</v>
      </c>
      <c r="C94" s="788"/>
      <c r="D94" s="788"/>
      <c r="E94" s="788"/>
      <c r="F94" s="788"/>
      <c r="G94" s="788"/>
      <c r="H94" s="788"/>
    </row>
    <row r="95" spans="2:8" x14ac:dyDescent="0.2">
      <c r="B95" s="283"/>
      <c r="C95" s="283"/>
      <c r="D95" s="442"/>
      <c r="E95" s="442"/>
      <c r="F95" s="442"/>
      <c r="G95" s="442"/>
      <c r="H95" s="442" t="s">
        <v>486</v>
      </c>
    </row>
    <row r="96" spans="2:8" x14ac:dyDescent="0.2">
      <c r="B96" s="438"/>
      <c r="C96" s="428" t="s">
        <v>19</v>
      </c>
      <c r="D96" s="517"/>
      <c r="E96" s="453"/>
      <c r="F96" s="518"/>
      <c r="G96" s="453"/>
      <c r="H96" s="456">
        <f>('Table 3'!C8+'Table 3'!C12+'Table 3'!C15+'Table 3'!C16)/1000</f>
        <v>29.483052995748078</v>
      </c>
    </row>
    <row r="97" spans="2:8" ht="13.5" thickBot="1" x14ac:dyDescent="0.25">
      <c r="B97" s="294"/>
      <c r="C97" s="434" t="s">
        <v>20</v>
      </c>
      <c r="D97" s="519"/>
      <c r="E97" s="519"/>
      <c r="F97" s="520"/>
      <c r="G97" s="451"/>
      <c r="H97" s="516">
        <f>('Table 3'!C9+'Table 3'!C13)/1000</f>
        <v>3.9315979851933012</v>
      </c>
    </row>
  </sheetData>
  <mergeCells count="7">
    <mergeCell ref="B89:H89"/>
    <mergeCell ref="B94:H94"/>
    <mergeCell ref="J3:J4"/>
    <mergeCell ref="K3:K4"/>
    <mergeCell ref="B3:H3"/>
    <mergeCell ref="B29:H29"/>
    <mergeCell ref="B56:H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17" width="10.625" style="23" customWidth="1"/>
    <col min="18" max="18" width="13.125" style="23" customWidth="1"/>
    <col min="19" max="20" width="10.625" style="23" customWidth="1"/>
    <col min="21" max="21" width="14.75" style="23" customWidth="1"/>
    <col min="22" max="16384" width="9" style="23"/>
  </cols>
  <sheetData>
    <row r="3" spans="2:21" ht="38.25" customHeight="1" x14ac:dyDescent="0.2">
      <c r="B3" s="807" t="s">
        <v>636</v>
      </c>
      <c r="C3" s="808"/>
      <c r="D3" s="808"/>
      <c r="E3" s="808"/>
      <c r="F3" s="808"/>
      <c r="G3" s="808"/>
      <c r="I3" s="807" t="s">
        <v>638</v>
      </c>
      <c r="J3" s="808"/>
      <c r="K3" s="808"/>
      <c r="L3" s="808"/>
      <c r="M3" s="808"/>
      <c r="N3" s="808"/>
      <c r="P3" s="807" t="s">
        <v>637</v>
      </c>
      <c r="Q3" s="808"/>
      <c r="R3" s="808"/>
      <c r="S3" s="808"/>
      <c r="T3" s="808"/>
      <c r="U3" s="808"/>
    </row>
    <row r="4" spans="2:21" ht="13.5" thickBot="1" x14ac:dyDescent="0.25">
      <c r="B4" s="449"/>
      <c r="C4" s="449" t="s">
        <v>78</v>
      </c>
      <c r="D4" s="449" t="s">
        <v>308</v>
      </c>
      <c r="E4" s="461" t="s">
        <v>82</v>
      </c>
      <c r="F4" s="449" t="s">
        <v>309</v>
      </c>
      <c r="G4" s="449" t="s">
        <v>486</v>
      </c>
      <c r="I4" s="449"/>
      <c r="J4" s="449" t="s">
        <v>78</v>
      </c>
      <c r="K4" s="449" t="s">
        <v>308</v>
      </c>
      <c r="L4" s="461" t="s">
        <v>82</v>
      </c>
      <c r="M4" s="449" t="s">
        <v>309</v>
      </c>
      <c r="N4" s="449" t="s">
        <v>486</v>
      </c>
      <c r="P4" s="449"/>
      <c r="Q4" s="449" t="s">
        <v>78</v>
      </c>
      <c r="R4" s="449" t="s">
        <v>308</v>
      </c>
      <c r="S4" s="461" t="s">
        <v>82</v>
      </c>
      <c r="T4" s="449" t="s">
        <v>309</v>
      </c>
      <c r="U4" s="449" t="s">
        <v>486</v>
      </c>
    </row>
    <row r="5" spans="2:21" x14ac:dyDescent="0.2">
      <c r="B5" s="344" t="s">
        <v>106</v>
      </c>
      <c r="C5" s="345">
        <v>0.72744000000000009</v>
      </c>
      <c r="D5" s="345">
        <v>32.458410000000001</v>
      </c>
      <c r="E5" s="462">
        <v>1.9</v>
      </c>
      <c r="F5" s="465">
        <f>D5*E5/100</f>
        <v>0.61670978999999992</v>
      </c>
      <c r="G5" s="466">
        <f>C5+D5</f>
        <v>33.185850000000002</v>
      </c>
      <c r="I5" s="344" t="s">
        <v>106</v>
      </c>
      <c r="J5" s="345">
        <v>107.497</v>
      </c>
      <c r="K5" s="23">
        <v>6317.107</v>
      </c>
      <c r="L5" s="462">
        <v>12.55</v>
      </c>
      <c r="M5" s="465">
        <f>J5*L5/100</f>
        <v>13.490873499999999</v>
      </c>
      <c r="N5" s="466">
        <f>J5+K5</f>
        <v>6424.6040000000003</v>
      </c>
      <c r="P5" s="344" t="s">
        <v>106</v>
      </c>
      <c r="Q5" s="345">
        <v>615.24</v>
      </c>
      <c r="R5" s="345">
        <v>29559.473000000002</v>
      </c>
      <c r="S5" s="462">
        <v>6.72</v>
      </c>
      <c r="T5" s="465">
        <f>R5*S5/100</f>
        <v>1986.3965856000002</v>
      </c>
      <c r="U5" s="466">
        <f>Q5+R5</f>
        <v>30174.713000000003</v>
      </c>
    </row>
    <row r="6" spans="2:21" x14ac:dyDescent="0.2">
      <c r="B6" s="346" t="s">
        <v>92</v>
      </c>
      <c r="C6" s="343">
        <v>0.22287000000000001</v>
      </c>
      <c r="D6" s="343">
        <v>2.8965300000000003</v>
      </c>
      <c r="E6" s="463">
        <v>17.07</v>
      </c>
      <c r="F6" s="467">
        <f>D6*E6/100</f>
        <v>0.49443767100000002</v>
      </c>
      <c r="G6" s="468">
        <f>C6+D6</f>
        <v>3.1194000000000002</v>
      </c>
      <c r="I6" s="346" t="s">
        <v>92</v>
      </c>
      <c r="J6" s="343">
        <v>50.957999999999998</v>
      </c>
      <c r="K6" s="343">
        <v>895.16200000000003</v>
      </c>
      <c r="L6" s="463">
        <v>17.489999999999998</v>
      </c>
      <c r="M6" s="467">
        <f>K6*L6/100</f>
        <v>156.5638338</v>
      </c>
      <c r="N6" s="468">
        <f>J6+K6</f>
        <v>946.12</v>
      </c>
      <c r="P6" s="346" t="s">
        <v>92</v>
      </c>
      <c r="Q6" s="343">
        <v>152.40199999999999</v>
      </c>
      <c r="R6" s="343">
        <v>2050.7620000000002</v>
      </c>
      <c r="S6" s="463">
        <v>20.78</v>
      </c>
      <c r="T6" s="467">
        <f>R6*S6/100</f>
        <v>426.14834360000009</v>
      </c>
      <c r="U6" s="468">
        <f>Q6+R6</f>
        <v>2203.1640000000002</v>
      </c>
    </row>
    <row r="7" spans="2:21" x14ac:dyDescent="0.2">
      <c r="B7" s="347" t="s">
        <v>105</v>
      </c>
      <c r="C7" s="343">
        <v>0.50458000000000003</v>
      </c>
      <c r="D7" s="343">
        <v>29.561889999999998</v>
      </c>
      <c r="E7" s="463">
        <v>2.68</v>
      </c>
      <c r="F7" s="467">
        <f>D7*E7/100</f>
        <v>0.79225865200000001</v>
      </c>
      <c r="G7" s="468">
        <f>C7+D7</f>
        <v>30.066469999999999</v>
      </c>
      <c r="I7" s="347" t="s">
        <v>105</v>
      </c>
      <c r="J7" s="343">
        <v>56.539000000000001</v>
      </c>
      <c r="K7" s="343">
        <v>5421.9440000000004</v>
      </c>
      <c r="L7" s="463">
        <v>14.35</v>
      </c>
      <c r="M7" s="467">
        <f>K7*L7/100</f>
        <v>778.04896399999996</v>
      </c>
      <c r="N7" s="468">
        <f>J7+K7</f>
        <v>5478.4830000000002</v>
      </c>
      <c r="P7" s="347" t="s">
        <v>105</v>
      </c>
      <c r="Q7" s="343">
        <v>462.83800000000002</v>
      </c>
      <c r="R7" s="343">
        <v>27508.71</v>
      </c>
      <c r="S7" s="463">
        <v>7.28</v>
      </c>
      <c r="T7" s="467">
        <f>R7*S7/100</f>
        <v>2002.634088</v>
      </c>
      <c r="U7" s="468">
        <f>Q7+R7</f>
        <v>27971.547999999999</v>
      </c>
    </row>
    <row r="8" spans="2:21" ht="13.5" thickBot="1" x14ac:dyDescent="0.25">
      <c r="B8" s="348" t="s">
        <v>97</v>
      </c>
      <c r="C8" s="349">
        <v>1.2619999999999999E-2</v>
      </c>
      <c r="D8" s="349">
        <v>2.24396</v>
      </c>
      <c r="E8" s="464">
        <v>19.920000000000002</v>
      </c>
      <c r="F8" s="469">
        <f>D8*E8/100</f>
        <v>0.44699683200000001</v>
      </c>
      <c r="G8" s="470">
        <f>C8+D8</f>
        <v>2.25658</v>
      </c>
      <c r="I8" s="348" t="s">
        <v>97</v>
      </c>
      <c r="J8" s="349">
        <v>2.1909999999999998</v>
      </c>
      <c r="K8" s="349">
        <v>361.82100000000003</v>
      </c>
      <c r="L8" s="464">
        <v>35.54</v>
      </c>
      <c r="M8" s="469">
        <f>K8*L8/100</f>
        <v>128.59118340000001</v>
      </c>
      <c r="N8" s="470">
        <f>J8+K8</f>
        <v>364.012</v>
      </c>
      <c r="P8" s="348" t="s">
        <v>97</v>
      </c>
      <c r="Q8" s="349">
        <v>20.41</v>
      </c>
      <c r="R8" s="349">
        <v>2442.5740000000001</v>
      </c>
      <c r="S8" s="464">
        <v>20.71</v>
      </c>
      <c r="T8" s="469">
        <f>R8*S8/100</f>
        <v>505.85707540000004</v>
      </c>
      <c r="U8" s="470">
        <f>Q8+R8</f>
        <v>2462.9839999999999</v>
      </c>
    </row>
    <row r="11" spans="2:21" ht="38.25" customHeight="1" x14ac:dyDescent="0.2">
      <c r="B11" s="807" t="s">
        <v>659</v>
      </c>
      <c r="C11" s="808"/>
      <c r="D11" s="808"/>
      <c r="E11" s="808"/>
      <c r="F11" s="808"/>
      <c r="G11" s="808"/>
      <c r="I11" s="807" t="s">
        <v>660</v>
      </c>
      <c r="J11" s="808"/>
      <c r="K11" s="808"/>
      <c r="L11" s="808"/>
      <c r="M11" s="808"/>
      <c r="N11" s="808"/>
      <c r="P11" s="807" t="s">
        <v>661</v>
      </c>
      <c r="Q11" s="808"/>
      <c r="R11" s="808"/>
      <c r="S11" s="808"/>
      <c r="T11" s="808"/>
      <c r="U11" s="808"/>
    </row>
    <row r="12" spans="2:21" ht="13.5" thickBot="1" x14ac:dyDescent="0.25">
      <c r="B12" s="449"/>
      <c r="C12" s="449" t="s">
        <v>78</v>
      </c>
      <c r="D12" s="449" t="s">
        <v>308</v>
      </c>
      <c r="E12" s="461" t="s">
        <v>82</v>
      </c>
      <c r="F12" s="449" t="s">
        <v>309</v>
      </c>
      <c r="G12" s="449" t="s">
        <v>486</v>
      </c>
      <c r="I12" s="449"/>
      <c r="J12" s="449" t="s">
        <v>78</v>
      </c>
      <c r="K12" s="449" t="s">
        <v>308</v>
      </c>
      <c r="L12" s="461" t="s">
        <v>82</v>
      </c>
      <c r="M12" s="449" t="s">
        <v>309</v>
      </c>
      <c r="N12" s="449" t="s">
        <v>486</v>
      </c>
      <c r="P12" s="449"/>
      <c r="Q12" s="449" t="s">
        <v>78</v>
      </c>
      <c r="R12" s="449" t="s">
        <v>308</v>
      </c>
      <c r="S12" s="461" t="s">
        <v>82</v>
      </c>
      <c r="T12" s="449" t="s">
        <v>309</v>
      </c>
      <c r="U12" s="449" t="s">
        <v>486</v>
      </c>
    </row>
    <row r="13" spans="2:21" x14ac:dyDescent="0.2">
      <c r="B13" s="344" t="s">
        <v>119</v>
      </c>
      <c r="C13" s="345">
        <v>0</v>
      </c>
      <c r="D13" s="345">
        <v>0.25440000000000002</v>
      </c>
      <c r="E13" s="462">
        <v>50.32</v>
      </c>
      <c r="F13" s="465">
        <f t="shared" ref="F13:F19" si="0">D13*E13/100</f>
        <v>0.12801408</v>
      </c>
      <c r="G13" s="466">
        <f t="shared" ref="G13:G19" si="1">C13+D13</f>
        <v>0.25440000000000002</v>
      </c>
      <c r="I13" s="344" t="s">
        <v>119</v>
      </c>
      <c r="J13" s="345">
        <v>0</v>
      </c>
      <c r="K13" s="345">
        <v>3.1E-2</v>
      </c>
      <c r="L13" s="462">
        <v>57.63</v>
      </c>
      <c r="M13" s="465">
        <f t="shared" ref="M13:M19" si="2">K13*L13/100</f>
        <v>1.7865300000000001E-2</v>
      </c>
      <c r="N13" s="466">
        <f t="shared" ref="N13:N19" si="3">J13+K13</f>
        <v>3.1E-2</v>
      </c>
      <c r="P13" s="344" t="s">
        <v>119</v>
      </c>
      <c r="Q13" s="345">
        <v>0</v>
      </c>
      <c r="R13" s="345">
        <v>33.991999999999997</v>
      </c>
      <c r="S13" s="462">
        <v>57.63</v>
      </c>
      <c r="T13" s="465">
        <f t="shared" ref="T13:T19" si="4">R13*S13/100</f>
        <v>19.5895896</v>
      </c>
      <c r="U13" s="466">
        <f t="shared" ref="U13:U19" si="5">Q13+R13</f>
        <v>33.991999999999997</v>
      </c>
    </row>
    <row r="14" spans="2:21" x14ac:dyDescent="0.2">
      <c r="B14" s="346" t="s">
        <v>120</v>
      </c>
      <c r="C14" s="343">
        <v>0</v>
      </c>
      <c r="D14" s="343">
        <v>0.41372000000000003</v>
      </c>
      <c r="E14" s="463">
        <v>40.520000000000003</v>
      </c>
      <c r="F14" s="467">
        <f t="shared" si="0"/>
        <v>0.16763934400000002</v>
      </c>
      <c r="G14" s="468">
        <f t="shared" si="1"/>
        <v>0.41372000000000003</v>
      </c>
      <c r="I14" s="346" t="s">
        <v>120</v>
      </c>
      <c r="J14" s="343">
        <v>0</v>
      </c>
      <c r="K14" s="343">
        <v>5.5049999999999999</v>
      </c>
      <c r="L14" s="463">
        <v>31.54</v>
      </c>
      <c r="M14" s="467">
        <f t="shared" si="2"/>
        <v>1.7362770000000001</v>
      </c>
      <c r="N14" s="468">
        <f t="shared" si="3"/>
        <v>5.5049999999999999</v>
      </c>
      <c r="P14" s="346" t="s">
        <v>120</v>
      </c>
      <c r="Q14" s="343">
        <v>0</v>
      </c>
      <c r="R14" s="343">
        <v>928.63599999999997</v>
      </c>
      <c r="S14" s="463">
        <v>39.6</v>
      </c>
      <c r="T14" s="467">
        <f t="shared" si="4"/>
        <v>367.73985599999997</v>
      </c>
      <c r="U14" s="468">
        <f t="shared" si="5"/>
        <v>928.63599999999997</v>
      </c>
    </row>
    <row r="15" spans="2:21" x14ac:dyDescent="0.2">
      <c r="B15" s="347" t="s">
        <v>121</v>
      </c>
      <c r="C15" s="343">
        <v>7.5000000000000002E-4</v>
      </c>
      <c r="D15" s="343">
        <v>0.36783000000000005</v>
      </c>
      <c r="E15" s="463">
        <v>31.636969391817903</v>
      </c>
      <c r="F15" s="467">
        <f t="shared" si="0"/>
        <v>0.11637026451392379</v>
      </c>
      <c r="G15" s="468">
        <f t="shared" si="1"/>
        <v>0.36858000000000002</v>
      </c>
      <c r="I15" s="347" t="s">
        <v>121</v>
      </c>
      <c r="J15" s="343">
        <v>1.2E-2</v>
      </c>
      <c r="K15" s="343">
        <v>46.692</v>
      </c>
      <c r="L15" s="463">
        <v>42.69610380744102</v>
      </c>
      <c r="M15" s="467">
        <f t="shared" si="2"/>
        <v>19.93566478977036</v>
      </c>
      <c r="N15" s="468">
        <f t="shared" si="3"/>
        <v>46.704000000000001</v>
      </c>
      <c r="P15" s="347" t="s">
        <v>121</v>
      </c>
      <c r="Q15" s="343">
        <v>2.1219999999999999</v>
      </c>
      <c r="R15" s="343">
        <v>683.096</v>
      </c>
      <c r="S15" s="463">
        <v>31.94264089050527</v>
      </c>
      <c r="T15" s="467">
        <f t="shared" si="4"/>
        <v>218.19890221740587</v>
      </c>
      <c r="U15" s="468">
        <f t="shared" si="5"/>
        <v>685.21799999999996</v>
      </c>
    </row>
    <row r="16" spans="2:21" x14ac:dyDescent="0.2">
      <c r="B16" s="347" t="s">
        <v>122</v>
      </c>
      <c r="C16" s="343">
        <v>4.7000000000000004E-4</v>
      </c>
      <c r="D16" s="343">
        <v>0.83381999999999989</v>
      </c>
      <c r="E16" s="463">
        <v>32.16840649913663</v>
      </c>
      <c r="F16" s="467">
        <f t="shared" si="0"/>
        <v>0.26822660707110102</v>
      </c>
      <c r="G16" s="468">
        <f t="shared" si="1"/>
        <v>0.83428999999999987</v>
      </c>
      <c r="I16" s="347" t="s">
        <v>122</v>
      </c>
      <c r="J16" s="343">
        <v>3.1E-2</v>
      </c>
      <c r="K16" s="343">
        <v>170.97499999999999</v>
      </c>
      <c r="L16" s="463">
        <v>35.2298447872598</v>
      </c>
      <c r="M16" s="467">
        <f t="shared" si="2"/>
        <v>60.234227125017441</v>
      </c>
      <c r="N16" s="468">
        <f t="shared" si="3"/>
        <v>171.006</v>
      </c>
      <c r="P16" s="347" t="s">
        <v>122</v>
      </c>
      <c r="Q16" s="343">
        <v>0.38900000000000001</v>
      </c>
      <c r="R16" s="343">
        <v>565.94899999999996</v>
      </c>
      <c r="S16" s="463">
        <v>36.040110118152782</v>
      </c>
      <c r="T16" s="467">
        <f t="shared" si="4"/>
        <v>203.96864281258448</v>
      </c>
      <c r="U16" s="468">
        <f t="shared" si="5"/>
        <v>566.33799999999997</v>
      </c>
    </row>
    <row r="17" spans="2:21" x14ac:dyDescent="0.2">
      <c r="B17" s="347" t="s">
        <v>123</v>
      </c>
      <c r="C17" s="343">
        <v>9.5299999999999985E-3</v>
      </c>
      <c r="D17" s="343">
        <v>0.30531000000000003</v>
      </c>
      <c r="E17" s="463">
        <v>66.98</v>
      </c>
      <c r="F17" s="467">
        <f t="shared" si="0"/>
        <v>0.20449663800000004</v>
      </c>
      <c r="G17" s="468">
        <f t="shared" si="1"/>
        <v>0.31484000000000001</v>
      </c>
      <c r="I17" s="347" t="s">
        <v>123</v>
      </c>
      <c r="J17" s="343">
        <v>1.74</v>
      </c>
      <c r="K17" s="343">
        <v>120.31</v>
      </c>
      <c r="L17" s="463">
        <v>82.17</v>
      </c>
      <c r="M17" s="467">
        <f t="shared" si="2"/>
        <v>98.858727000000002</v>
      </c>
      <c r="N17" s="468">
        <f t="shared" si="3"/>
        <v>122.05</v>
      </c>
      <c r="P17" s="347" t="s">
        <v>123</v>
      </c>
      <c r="Q17" s="343">
        <v>15.241</v>
      </c>
      <c r="R17" s="343">
        <v>174.804</v>
      </c>
      <c r="S17" s="463">
        <v>59.44</v>
      </c>
      <c r="T17" s="467">
        <f t="shared" si="4"/>
        <v>103.90349759999999</v>
      </c>
      <c r="U17" s="468">
        <f t="shared" si="5"/>
        <v>190.04500000000002</v>
      </c>
    </row>
    <row r="18" spans="2:21" x14ac:dyDescent="0.2">
      <c r="B18" s="347" t="s">
        <v>124</v>
      </c>
      <c r="C18" s="343">
        <v>1.8799999999999999E-3</v>
      </c>
      <c r="D18" s="343">
        <v>6.8879999999999997E-2</v>
      </c>
      <c r="E18" s="463">
        <v>59.64</v>
      </c>
      <c r="F18" s="467">
        <f t="shared" si="0"/>
        <v>4.1080031999999995E-2</v>
      </c>
      <c r="G18" s="468">
        <f t="shared" si="1"/>
        <v>7.0760000000000003E-2</v>
      </c>
      <c r="I18" s="347" t="s">
        <v>124</v>
      </c>
      <c r="J18" s="343">
        <v>0.40799999999999997</v>
      </c>
      <c r="K18" s="343">
        <v>18.722999999999999</v>
      </c>
      <c r="L18" s="463">
        <v>56</v>
      </c>
      <c r="M18" s="467">
        <f t="shared" si="2"/>
        <v>10.484879999999999</v>
      </c>
      <c r="N18" s="468">
        <f t="shared" si="3"/>
        <v>19.131</v>
      </c>
      <c r="P18" s="347" t="s">
        <v>124</v>
      </c>
      <c r="Q18" s="343">
        <v>2.6579999999999999</v>
      </c>
      <c r="R18" s="343">
        <v>56.097999999999999</v>
      </c>
      <c r="S18" s="463">
        <v>63.09</v>
      </c>
      <c r="T18" s="467">
        <f t="shared" si="4"/>
        <v>35.392228199999998</v>
      </c>
      <c r="U18" s="468">
        <f t="shared" si="5"/>
        <v>58.756</v>
      </c>
    </row>
    <row r="19" spans="2:21" ht="13.5" thickBot="1" x14ac:dyDescent="0.25">
      <c r="B19" s="348" t="s">
        <v>125</v>
      </c>
      <c r="C19" s="349">
        <v>0</v>
      </c>
      <c r="D19" s="349">
        <v>0</v>
      </c>
      <c r="E19" s="464">
        <v>0</v>
      </c>
      <c r="F19" s="469">
        <f t="shared" si="0"/>
        <v>0</v>
      </c>
      <c r="G19" s="470">
        <f t="shared" si="1"/>
        <v>0</v>
      </c>
      <c r="I19" s="348" t="s">
        <v>125</v>
      </c>
      <c r="J19" s="349">
        <v>0</v>
      </c>
      <c r="K19" s="349">
        <v>0</v>
      </c>
      <c r="L19" s="464">
        <v>0</v>
      </c>
      <c r="M19" s="469">
        <f t="shared" si="2"/>
        <v>0</v>
      </c>
      <c r="N19" s="470">
        <f t="shared" si="3"/>
        <v>0</v>
      </c>
      <c r="P19" s="348" t="s">
        <v>125</v>
      </c>
      <c r="Q19" s="349">
        <v>0</v>
      </c>
      <c r="R19" s="349">
        <v>0</v>
      </c>
      <c r="S19" s="464">
        <v>0</v>
      </c>
      <c r="T19" s="469">
        <f t="shared" si="4"/>
        <v>0</v>
      </c>
      <c r="U19" s="470">
        <f t="shared" si="5"/>
        <v>0</v>
      </c>
    </row>
    <row r="22" spans="2:21" ht="38.25" customHeight="1" x14ac:dyDescent="0.2">
      <c r="B22" s="807" t="s">
        <v>662</v>
      </c>
      <c r="C22" s="808"/>
      <c r="D22" s="808"/>
      <c r="E22" s="808"/>
      <c r="F22" s="808"/>
      <c r="G22" s="808"/>
      <c r="I22" s="807" t="s">
        <v>663</v>
      </c>
      <c r="J22" s="808"/>
      <c r="K22" s="808"/>
      <c r="L22" s="808"/>
      <c r="M22" s="808"/>
      <c r="N22" s="808"/>
      <c r="P22" s="807" t="s">
        <v>664</v>
      </c>
      <c r="Q22" s="808"/>
      <c r="R22" s="808"/>
      <c r="S22" s="808"/>
      <c r="T22" s="808"/>
      <c r="U22" s="808"/>
    </row>
    <row r="23" spans="2:21" ht="13.5" thickBot="1" x14ac:dyDescent="0.25">
      <c r="B23" s="449"/>
      <c r="C23" s="449" t="s">
        <v>78</v>
      </c>
      <c r="D23" s="449" t="s">
        <v>308</v>
      </c>
      <c r="E23" s="461" t="s">
        <v>82</v>
      </c>
      <c r="F23" s="449" t="s">
        <v>309</v>
      </c>
      <c r="G23" s="449" t="s">
        <v>486</v>
      </c>
      <c r="I23" s="449"/>
      <c r="J23" s="449" t="s">
        <v>78</v>
      </c>
      <c r="K23" s="449" t="s">
        <v>308</v>
      </c>
      <c r="L23" s="461" t="s">
        <v>82</v>
      </c>
      <c r="M23" s="449" t="s">
        <v>309</v>
      </c>
      <c r="N23" s="449" t="s">
        <v>486</v>
      </c>
      <c r="P23" s="449"/>
      <c r="Q23" s="449" t="s">
        <v>78</v>
      </c>
      <c r="R23" s="449" t="s">
        <v>308</v>
      </c>
      <c r="S23" s="461" t="s">
        <v>82</v>
      </c>
      <c r="T23" s="449" t="s">
        <v>309</v>
      </c>
      <c r="U23" s="449" t="s">
        <v>486</v>
      </c>
    </row>
    <row r="24" spans="2:21" x14ac:dyDescent="0.2">
      <c r="B24" s="344" t="s">
        <v>127</v>
      </c>
      <c r="C24" s="345">
        <v>0</v>
      </c>
      <c r="D24" s="345">
        <v>0.22147</v>
      </c>
      <c r="E24" s="462">
        <v>57.19</v>
      </c>
      <c r="F24" s="465">
        <f t="shared" ref="F24:F32" si="6">D24*E24/100</f>
        <v>0.12665869299999999</v>
      </c>
      <c r="G24" s="466">
        <f t="shared" ref="G24:G32" si="7">C24+D24</f>
        <v>0.22147</v>
      </c>
      <c r="I24" s="344" t="s">
        <v>127</v>
      </c>
      <c r="J24" s="345">
        <v>0</v>
      </c>
      <c r="K24" s="345">
        <v>0</v>
      </c>
      <c r="L24" s="462">
        <v>0</v>
      </c>
      <c r="M24" s="465">
        <f t="shared" ref="M24:M32" si="8">K24*L24/100</f>
        <v>0</v>
      </c>
      <c r="N24" s="466">
        <f t="shared" ref="N24:N32" si="9">J24+K24</f>
        <v>0</v>
      </c>
      <c r="P24" s="344" t="s">
        <v>127</v>
      </c>
      <c r="Q24" s="345">
        <v>0</v>
      </c>
      <c r="R24" s="345">
        <v>0</v>
      </c>
      <c r="S24" s="462">
        <v>0</v>
      </c>
      <c r="T24" s="465">
        <f t="shared" ref="T24:T32" si="10">R24*S24/100</f>
        <v>0</v>
      </c>
      <c r="U24" s="466">
        <f t="shared" ref="U24:U32" si="11">Q24+R24</f>
        <v>0</v>
      </c>
    </row>
    <row r="25" spans="2:21" x14ac:dyDescent="0.2">
      <c r="B25" s="346" t="s">
        <v>128</v>
      </c>
      <c r="C25" s="343">
        <v>7.5000000000000002E-4</v>
      </c>
      <c r="D25" s="343">
        <v>0.54273000000000005</v>
      </c>
      <c r="E25" s="463">
        <v>34.17</v>
      </c>
      <c r="F25" s="467">
        <f t="shared" si="6"/>
        <v>0.18545084100000003</v>
      </c>
      <c r="G25" s="468">
        <f t="shared" si="7"/>
        <v>0.54348000000000007</v>
      </c>
      <c r="I25" s="346" t="s">
        <v>128</v>
      </c>
      <c r="J25" s="343">
        <v>1.2E-2</v>
      </c>
      <c r="K25" s="343">
        <v>9.0489999999999995</v>
      </c>
      <c r="L25" s="463">
        <v>34.049999999999997</v>
      </c>
      <c r="M25" s="467">
        <f t="shared" si="8"/>
        <v>3.0811844999999995</v>
      </c>
      <c r="N25" s="468">
        <f t="shared" si="9"/>
        <v>9.0609999999999999</v>
      </c>
      <c r="P25" s="346" t="s">
        <v>128</v>
      </c>
      <c r="Q25" s="343">
        <v>2.1219999999999999</v>
      </c>
      <c r="R25" s="343">
        <v>1255.367</v>
      </c>
      <c r="S25" s="463">
        <v>31.89</v>
      </c>
      <c r="T25" s="467">
        <f t="shared" si="10"/>
        <v>400.33653630000003</v>
      </c>
      <c r="U25" s="468">
        <f t="shared" si="11"/>
        <v>1257.489</v>
      </c>
    </row>
    <row r="26" spans="2:21" x14ac:dyDescent="0.2">
      <c r="B26" s="346" t="s">
        <v>129</v>
      </c>
      <c r="C26" s="343">
        <v>7.5000000000000002E-4</v>
      </c>
      <c r="D26" s="343">
        <v>0.39280999999999999</v>
      </c>
      <c r="E26" s="463">
        <v>36.35</v>
      </c>
      <c r="F26" s="467">
        <f t="shared" si="6"/>
        <v>0.14278643500000002</v>
      </c>
      <c r="G26" s="468">
        <f t="shared" si="7"/>
        <v>0.39355999999999997</v>
      </c>
      <c r="I26" s="346" t="s">
        <v>129</v>
      </c>
      <c r="J26" s="343">
        <v>0.13900000000000001</v>
      </c>
      <c r="K26" s="343">
        <v>51.024000000000001</v>
      </c>
      <c r="L26" s="463">
        <v>41.83</v>
      </c>
      <c r="M26" s="467">
        <f t="shared" si="8"/>
        <v>21.343339199999999</v>
      </c>
      <c r="N26" s="468">
        <f t="shared" si="9"/>
        <v>51.163000000000004</v>
      </c>
      <c r="P26" s="346" t="s">
        <v>129</v>
      </c>
      <c r="Q26" s="343">
        <v>1.706</v>
      </c>
      <c r="R26" s="343">
        <v>569.00800000000004</v>
      </c>
      <c r="S26" s="463">
        <v>34.78</v>
      </c>
      <c r="T26" s="467">
        <f t="shared" si="10"/>
        <v>197.90098240000003</v>
      </c>
      <c r="U26" s="468">
        <f t="shared" si="11"/>
        <v>570.71400000000006</v>
      </c>
    </row>
    <row r="27" spans="2:21" x14ac:dyDescent="0.2">
      <c r="B27" s="346" t="s">
        <v>130</v>
      </c>
      <c r="C27" s="343">
        <v>7.9699999999999997E-3</v>
      </c>
      <c r="D27" s="343">
        <v>0.26719999999999999</v>
      </c>
      <c r="E27" s="463">
        <v>55.08</v>
      </c>
      <c r="F27" s="467">
        <f t="shared" si="6"/>
        <v>0.14717375999999999</v>
      </c>
      <c r="G27" s="468">
        <f t="shared" si="7"/>
        <v>0.27516999999999997</v>
      </c>
      <c r="I27" s="346" t="s">
        <v>130</v>
      </c>
      <c r="J27" s="343">
        <v>1.675</v>
      </c>
      <c r="K27" s="343">
        <v>53.344999999999999</v>
      </c>
      <c r="L27" s="463">
        <v>71.89</v>
      </c>
      <c r="M27" s="467">
        <f t="shared" si="8"/>
        <v>38.349720499999997</v>
      </c>
      <c r="N27" s="468">
        <f t="shared" si="9"/>
        <v>55.019999999999996</v>
      </c>
      <c r="P27" s="346" t="s">
        <v>130</v>
      </c>
      <c r="Q27" s="343">
        <v>15.678000000000001</v>
      </c>
      <c r="R27" s="343">
        <v>252.09299999999999</v>
      </c>
      <c r="S27" s="463">
        <v>59.72</v>
      </c>
      <c r="T27" s="467">
        <f t="shared" si="10"/>
        <v>150.54993959999999</v>
      </c>
      <c r="U27" s="468">
        <f t="shared" si="11"/>
        <v>267.77100000000002</v>
      </c>
    </row>
    <row r="28" spans="2:21" x14ac:dyDescent="0.2">
      <c r="B28" s="346" t="s">
        <v>131</v>
      </c>
      <c r="C28" s="343">
        <v>2.5299999999999997E-3</v>
      </c>
      <c r="D28" s="343">
        <v>0.21115999999999999</v>
      </c>
      <c r="E28" s="463">
        <v>55.62</v>
      </c>
      <c r="F28" s="467">
        <f t="shared" si="6"/>
        <v>0.11744719199999999</v>
      </c>
      <c r="G28" s="468">
        <f t="shared" si="7"/>
        <v>0.21368999999999999</v>
      </c>
      <c r="I28" s="346" t="s">
        <v>131</v>
      </c>
      <c r="J28" s="343">
        <v>0.33800000000000002</v>
      </c>
      <c r="K28" s="343">
        <v>39.917000000000002</v>
      </c>
      <c r="L28" s="463">
        <v>43.46</v>
      </c>
      <c r="M28" s="467">
        <f t="shared" si="8"/>
        <v>17.347928200000002</v>
      </c>
      <c r="N28" s="468">
        <f t="shared" si="9"/>
        <v>40.255000000000003</v>
      </c>
      <c r="P28" s="346" t="s">
        <v>131</v>
      </c>
      <c r="Q28" s="343">
        <v>0.88600000000000001</v>
      </c>
      <c r="R28" s="343">
        <v>125.363</v>
      </c>
      <c r="S28" s="463">
        <v>54.81</v>
      </c>
      <c r="T28" s="467">
        <f t="shared" si="10"/>
        <v>68.711460299999999</v>
      </c>
      <c r="U28" s="468">
        <f t="shared" si="11"/>
        <v>126.249</v>
      </c>
    </row>
    <row r="29" spans="2:21" x14ac:dyDescent="0.2">
      <c r="B29" s="346" t="s">
        <v>132</v>
      </c>
      <c r="C29" s="343">
        <v>0</v>
      </c>
      <c r="D29" s="343">
        <v>0.55028999999999995</v>
      </c>
      <c r="E29" s="463">
        <v>46.97</v>
      </c>
      <c r="F29" s="467">
        <f t="shared" si="6"/>
        <v>0.25847121299999998</v>
      </c>
      <c r="G29" s="468">
        <f t="shared" si="7"/>
        <v>0.55028999999999995</v>
      </c>
      <c r="I29" s="346" t="s">
        <v>132</v>
      </c>
      <c r="J29" s="343">
        <v>0</v>
      </c>
      <c r="K29" s="343">
        <v>192.02799999999999</v>
      </c>
      <c r="L29" s="463">
        <v>55.41</v>
      </c>
      <c r="M29" s="467">
        <f t="shared" si="8"/>
        <v>106.4027148</v>
      </c>
      <c r="N29" s="468">
        <f t="shared" si="9"/>
        <v>192.02799999999999</v>
      </c>
      <c r="P29" s="346" t="s">
        <v>132</v>
      </c>
      <c r="Q29" s="343">
        <v>0</v>
      </c>
      <c r="R29" s="343">
        <v>228.64400000000001</v>
      </c>
      <c r="S29" s="463">
        <v>45.01</v>
      </c>
      <c r="T29" s="467">
        <f t="shared" si="10"/>
        <v>102.9126644</v>
      </c>
      <c r="U29" s="468">
        <f t="shared" si="11"/>
        <v>228.64400000000001</v>
      </c>
    </row>
    <row r="30" spans="2:21" x14ac:dyDescent="0.2">
      <c r="B30" s="346" t="s">
        <v>133</v>
      </c>
      <c r="C30" s="343">
        <v>3.3E-4</v>
      </c>
      <c r="D30" s="343">
        <v>5.8299999999999998E-2</v>
      </c>
      <c r="E30" s="463">
        <v>64.58</v>
      </c>
      <c r="F30" s="467">
        <f t="shared" si="6"/>
        <v>3.7650139999999999E-2</v>
      </c>
      <c r="G30" s="468">
        <f t="shared" si="7"/>
        <v>5.8629999999999995E-2</v>
      </c>
      <c r="I30" s="346" t="s">
        <v>133</v>
      </c>
      <c r="J30" s="343">
        <v>0.01</v>
      </c>
      <c r="K30" s="343">
        <v>16.873999999999999</v>
      </c>
      <c r="L30" s="463">
        <v>65.09</v>
      </c>
      <c r="M30" s="467">
        <f t="shared" si="8"/>
        <v>10.9832866</v>
      </c>
      <c r="N30" s="468">
        <f t="shared" si="9"/>
        <v>16.884</v>
      </c>
      <c r="P30" s="346" t="s">
        <v>133</v>
      </c>
      <c r="Q30" s="343">
        <v>0.01</v>
      </c>
      <c r="R30" s="343">
        <v>12.099</v>
      </c>
      <c r="S30" s="463">
        <v>65.37</v>
      </c>
      <c r="T30" s="467">
        <f t="shared" si="10"/>
        <v>7.9091163000000009</v>
      </c>
      <c r="U30" s="468">
        <f t="shared" si="11"/>
        <v>12.109</v>
      </c>
    </row>
    <row r="31" spans="2:21" x14ac:dyDescent="0.2">
      <c r="B31" s="346" t="s">
        <v>134</v>
      </c>
      <c r="C31" s="343">
        <v>2.9999999999999997E-4</v>
      </c>
      <c r="D31" s="343">
        <v>0</v>
      </c>
      <c r="E31" s="463">
        <v>0</v>
      </c>
      <c r="F31" s="467">
        <f t="shared" si="6"/>
        <v>0</v>
      </c>
      <c r="G31" s="468">
        <f t="shared" si="7"/>
        <v>2.9999999999999997E-4</v>
      </c>
      <c r="I31" s="346" t="s">
        <v>134</v>
      </c>
      <c r="J31" s="343">
        <v>1.7999999999999999E-2</v>
      </c>
      <c r="K31" s="343">
        <v>0</v>
      </c>
      <c r="L31" s="463">
        <v>0</v>
      </c>
      <c r="M31" s="467">
        <f t="shared" si="8"/>
        <v>0</v>
      </c>
      <c r="N31" s="468">
        <f t="shared" si="9"/>
        <v>1.7999999999999999E-2</v>
      </c>
      <c r="P31" s="346" t="s">
        <v>134</v>
      </c>
      <c r="Q31" s="343">
        <v>8.0000000000000002E-3</v>
      </c>
      <c r="R31" s="343">
        <v>0</v>
      </c>
      <c r="S31" s="463">
        <v>0</v>
      </c>
      <c r="T31" s="467">
        <f t="shared" si="10"/>
        <v>0</v>
      </c>
      <c r="U31" s="468">
        <f t="shared" si="11"/>
        <v>8.0000000000000002E-3</v>
      </c>
    </row>
    <row r="32" spans="2:21" ht="13.5" thickBot="1" x14ac:dyDescent="0.25">
      <c r="B32" s="348" t="s">
        <v>135</v>
      </c>
      <c r="C32" s="349">
        <v>0</v>
      </c>
      <c r="D32" s="349">
        <v>0</v>
      </c>
      <c r="E32" s="464">
        <v>0</v>
      </c>
      <c r="F32" s="469">
        <f t="shared" si="6"/>
        <v>0</v>
      </c>
      <c r="G32" s="470">
        <f t="shared" si="7"/>
        <v>0</v>
      </c>
      <c r="I32" s="348" t="s">
        <v>135</v>
      </c>
      <c r="J32" s="349">
        <v>0</v>
      </c>
      <c r="K32" s="349">
        <v>0</v>
      </c>
      <c r="L32" s="464">
        <v>0</v>
      </c>
      <c r="M32" s="469">
        <f t="shared" si="8"/>
        <v>0</v>
      </c>
      <c r="N32" s="470">
        <f t="shared" si="9"/>
        <v>0</v>
      </c>
      <c r="P32" s="348" t="s">
        <v>135</v>
      </c>
      <c r="Q32" s="349">
        <v>0</v>
      </c>
      <c r="R32" s="349">
        <v>0</v>
      </c>
      <c r="S32" s="464">
        <v>0</v>
      </c>
      <c r="T32" s="469">
        <f t="shared" si="10"/>
        <v>0</v>
      </c>
      <c r="U32" s="470">
        <f t="shared" si="11"/>
        <v>0</v>
      </c>
    </row>
    <row r="35" spans="2:21" ht="29.25" customHeight="1" x14ac:dyDescent="0.2">
      <c r="B35" s="807" t="s">
        <v>382</v>
      </c>
      <c r="C35" s="808"/>
      <c r="D35" s="808"/>
      <c r="E35" s="808"/>
      <c r="F35" s="808"/>
      <c r="G35" s="808"/>
      <c r="I35" s="807" t="s">
        <v>383</v>
      </c>
      <c r="J35" s="808"/>
      <c r="K35" s="808"/>
      <c r="L35" s="808"/>
      <c r="M35" s="808"/>
      <c r="N35" s="808"/>
      <c r="P35" s="807" t="s">
        <v>384</v>
      </c>
      <c r="Q35" s="808"/>
      <c r="R35" s="808"/>
      <c r="S35" s="808"/>
      <c r="T35" s="808"/>
      <c r="U35" s="808"/>
    </row>
    <row r="36" spans="2:21" ht="39" thickBot="1" x14ac:dyDescent="0.25">
      <c r="B36" s="449"/>
      <c r="C36" s="449"/>
      <c r="D36" s="449"/>
      <c r="E36" s="449"/>
      <c r="F36" s="449"/>
      <c r="G36" s="342" t="s">
        <v>477</v>
      </c>
      <c r="I36" s="449"/>
      <c r="J36" s="449"/>
      <c r="K36" s="449"/>
      <c r="L36" s="449"/>
      <c r="M36" s="449"/>
      <c r="N36" s="342" t="s">
        <v>488</v>
      </c>
      <c r="P36" s="449"/>
      <c r="Q36" s="449"/>
      <c r="R36" s="449"/>
      <c r="S36" s="449"/>
      <c r="T36" s="449"/>
      <c r="U36" s="342" t="s">
        <v>478</v>
      </c>
    </row>
    <row r="37" spans="2:21" x14ac:dyDescent="0.2">
      <c r="B37" s="344" t="s">
        <v>97</v>
      </c>
      <c r="C37" s="345"/>
      <c r="D37" s="345"/>
      <c r="E37" s="345"/>
      <c r="F37" s="345"/>
      <c r="G37" s="466">
        <f>G8</f>
        <v>2.25658</v>
      </c>
      <c r="I37" s="344" t="s">
        <v>97</v>
      </c>
      <c r="J37" s="345"/>
      <c r="K37" s="345"/>
      <c r="L37" s="345"/>
      <c r="M37" s="345"/>
      <c r="N37" s="466">
        <f>N8</f>
        <v>364.012</v>
      </c>
      <c r="P37" s="344" t="s">
        <v>97</v>
      </c>
      <c r="Q37" s="345"/>
      <c r="R37" s="345"/>
      <c r="S37" s="345"/>
      <c r="T37" s="345"/>
      <c r="U37" s="466">
        <f>U8</f>
        <v>2462.9839999999999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27.809889999999999</v>
      </c>
      <c r="I38" s="350" t="s">
        <v>381</v>
      </c>
      <c r="J38" s="343"/>
      <c r="K38" s="343"/>
      <c r="L38" s="343"/>
      <c r="M38" s="343"/>
      <c r="N38" s="468">
        <f>N7-N8</f>
        <v>5114.4710000000005</v>
      </c>
      <c r="P38" s="350" t="s">
        <v>381</v>
      </c>
      <c r="Q38" s="343"/>
      <c r="R38" s="343"/>
      <c r="S38" s="343"/>
      <c r="T38" s="343"/>
      <c r="U38" s="468">
        <f>U7-U8</f>
        <v>25508.563999999998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3.1194000000000002</v>
      </c>
      <c r="I39" s="348" t="s">
        <v>83</v>
      </c>
      <c r="J39" s="349"/>
      <c r="K39" s="349"/>
      <c r="L39" s="349"/>
      <c r="M39" s="349"/>
      <c r="N39" s="470">
        <f>N6</f>
        <v>946.12</v>
      </c>
      <c r="P39" s="348" t="s">
        <v>83</v>
      </c>
      <c r="Q39" s="349"/>
      <c r="R39" s="349"/>
      <c r="S39" s="349"/>
      <c r="T39" s="349"/>
      <c r="U39" s="470">
        <f>U6</f>
        <v>2203.1640000000002</v>
      </c>
    </row>
  </sheetData>
  <mergeCells count="12">
    <mergeCell ref="B22:G22"/>
    <mergeCell ref="I22:N22"/>
    <mergeCell ref="P22:U22"/>
    <mergeCell ref="B35:G35"/>
    <mergeCell ref="I35:N35"/>
    <mergeCell ref="P35:U35"/>
    <mergeCell ref="B3:G3"/>
    <mergeCell ref="I3:N3"/>
    <mergeCell ref="P3:U3"/>
    <mergeCell ref="B11:G11"/>
    <mergeCell ref="I11:N11"/>
    <mergeCell ref="P11:U11"/>
  </mergeCells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theme="4" tint="0.59999389629810485"/>
  </sheetPr>
  <dimension ref="B3:F17"/>
  <sheetViews>
    <sheetView zoomScaleNormal="100"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328</v>
      </c>
      <c r="C3" t="s">
        <v>413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14 data'!$C$24</f>
        <v>0</v>
      </c>
      <c r="D8" s="646">
        <f>'Section 14 data'!$D$24</f>
        <v>2.809E-2</v>
      </c>
      <c r="E8" s="202">
        <f>'Section 14 data'!$E$24</f>
        <v>87.75</v>
      </c>
      <c r="F8" s="647">
        <f>SUM(C8,D8)</f>
        <v>2.809E-2</v>
      </c>
    </row>
    <row r="9" spans="2:6" ht="15" customHeight="1" x14ac:dyDescent="0.2">
      <c r="B9" s="95" t="s">
        <v>341</v>
      </c>
      <c r="C9" s="645">
        <f>'Section 14 data'!$C$25</f>
        <v>0</v>
      </c>
      <c r="D9" s="646">
        <f>'Section 14 data'!$D$25</f>
        <v>4.3200000000000001E-3</v>
      </c>
      <c r="E9" s="202">
        <f>'Section 14 data'!$E$25</f>
        <v>77.44</v>
      </c>
      <c r="F9" s="647">
        <f t="shared" ref="F9:F17" si="0">SUM(C9,D9)</f>
        <v>4.3200000000000001E-3</v>
      </c>
    </row>
    <row r="10" spans="2:6" ht="15" customHeight="1" x14ac:dyDescent="0.2">
      <c r="B10" s="96" t="s">
        <v>342</v>
      </c>
      <c r="C10" s="645">
        <f>'Section 14 data'!$C$26</f>
        <v>0</v>
      </c>
      <c r="D10" s="646">
        <f>'Section 14 data'!$D$26</f>
        <v>1.6999999999999999E-3</v>
      </c>
      <c r="E10" s="202">
        <f>'Section 14 data'!$E$26</f>
        <v>99.82</v>
      </c>
      <c r="F10" s="647">
        <f t="shared" si="0"/>
        <v>1.6999999999999999E-3</v>
      </c>
    </row>
    <row r="11" spans="2:6" ht="15" customHeight="1" x14ac:dyDescent="0.2">
      <c r="B11" s="94" t="s">
        <v>343</v>
      </c>
      <c r="C11" s="645">
        <f>'Section 14 data'!$C$27</f>
        <v>0</v>
      </c>
      <c r="D11" s="646">
        <f>'Section 14 data'!$D$27</f>
        <v>1.436E-2</v>
      </c>
      <c r="E11" s="202">
        <f>'Section 14 data'!$E$27</f>
        <v>108.8</v>
      </c>
      <c r="F11" s="647">
        <f t="shared" si="0"/>
        <v>1.436E-2</v>
      </c>
    </row>
    <row r="12" spans="2:6" ht="15" customHeight="1" x14ac:dyDescent="0.2">
      <c r="B12" s="94" t="s">
        <v>344</v>
      </c>
      <c r="C12" s="645">
        <f>'Section 14 data'!$C$28</f>
        <v>2.7E-4</v>
      </c>
      <c r="D12" s="646">
        <f>'Section 14 data'!$D$28</f>
        <v>3.5200000000000001E-3</v>
      </c>
      <c r="E12" s="202">
        <f>'Section 14 data'!$E$28</f>
        <v>99.82</v>
      </c>
      <c r="F12" s="647">
        <f t="shared" si="0"/>
        <v>3.79E-3</v>
      </c>
    </row>
    <row r="13" spans="2:6" ht="15" customHeight="1" x14ac:dyDescent="0.2">
      <c r="B13" s="94" t="s">
        <v>345</v>
      </c>
      <c r="C13" s="645">
        <f>'Section 14 data'!$C$29</f>
        <v>0</v>
      </c>
      <c r="D13" s="646">
        <f>'Section 14 data'!$D$29</f>
        <v>5.9999999999999995E-4</v>
      </c>
      <c r="E13" s="202">
        <f>'Section 14 data'!$E$29</f>
        <v>118.47</v>
      </c>
      <c r="F13" s="647">
        <f t="shared" si="0"/>
        <v>5.9999999999999995E-4</v>
      </c>
    </row>
    <row r="14" spans="2:6" ht="15" customHeight="1" x14ac:dyDescent="0.2">
      <c r="B14" s="94" t="s">
        <v>346</v>
      </c>
      <c r="C14" s="645">
        <f>'Section 14 data'!$C$30</f>
        <v>0</v>
      </c>
      <c r="D14" s="646">
        <f>'Section 14 data'!$D$30</f>
        <v>0.12015000000000001</v>
      </c>
      <c r="E14" s="202">
        <f>'Section 14 data'!$E$30</f>
        <v>100.61</v>
      </c>
      <c r="F14" s="647">
        <f t="shared" si="0"/>
        <v>0.12015000000000001</v>
      </c>
    </row>
    <row r="15" spans="2:6" ht="15" customHeight="1" x14ac:dyDescent="0.2">
      <c r="B15" s="94" t="s">
        <v>347</v>
      </c>
      <c r="C15" s="645">
        <f>'Section 14 data'!$C$31</f>
        <v>0</v>
      </c>
      <c r="D15" s="646">
        <f>'Section 14 data'!$D$31</f>
        <v>0</v>
      </c>
      <c r="E15" s="202">
        <f>'Section 14 data'!$E$31</f>
        <v>0</v>
      </c>
      <c r="F15" s="647">
        <f t="shared" si="0"/>
        <v>0</v>
      </c>
    </row>
    <row r="16" spans="2:6" ht="15" customHeight="1" x14ac:dyDescent="0.2">
      <c r="B16" s="94" t="s">
        <v>270</v>
      </c>
      <c r="C16" s="645">
        <f>'Section 14 data'!$C$32</f>
        <v>0</v>
      </c>
      <c r="D16" s="646">
        <f>'Section 14 data'!$D$32</f>
        <v>0</v>
      </c>
      <c r="E16" s="202">
        <f>'Section 14 data'!$E$32</f>
        <v>0</v>
      </c>
      <c r="F16" s="647">
        <f t="shared" si="0"/>
        <v>0</v>
      </c>
    </row>
    <row r="17" spans="2:6" ht="15" customHeight="1" x14ac:dyDescent="0.2">
      <c r="B17" s="97" t="s">
        <v>80</v>
      </c>
      <c r="C17" s="648">
        <f>'Section 14 data'!$C$8</f>
        <v>2.7E-4</v>
      </c>
      <c r="D17" s="648">
        <f>'Section 14 data'!$D$8</f>
        <v>0.17274999999999999</v>
      </c>
      <c r="E17" s="318">
        <f>'Section 14 data'!$E$8</f>
        <v>74.73</v>
      </c>
      <c r="F17" s="648">
        <f t="shared" si="0"/>
        <v>0.17301999999999998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DE77AD8-75E8-4E6C-964B-3B0AB7A7E00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B3C0FAEA-BB47-4492-9A50-8E3B1DD9C2EE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9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327</v>
      </c>
      <c r="C3" t="s">
        <v>414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data'!$J$13</f>
        <v>0</v>
      </c>
      <c r="D8" s="638">
        <f>'Section 14 data'!$K$13</f>
        <v>0</v>
      </c>
      <c r="E8" s="202">
        <f>'Section 14 data'!$L$13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14 data'!$J$14</f>
        <v>0</v>
      </c>
      <c r="D9" s="638">
        <f>'Section 14 data'!$K$14</f>
        <v>6.6000000000000003E-2</v>
      </c>
      <c r="E9" s="202">
        <f>'Section 14 data'!$L$14</f>
        <v>85.47</v>
      </c>
      <c r="F9" s="633">
        <f t="shared" ref="F9:F15" si="0">SUM(C9,D9)</f>
        <v>6.6000000000000003E-2</v>
      </c>
    </row>
    <row r="10" spans="2:6" ht="15" customHeight="1" x14ac:dyDescent="0.2">
      <c r="B10" s="81" t="s">
        <v>336</v>
      </c>
      <c r="C10" s="67">
        <f>'Section 14 data'!$J$15</f>
        <v>0</v>
      </c>
      <c r="D10" s="638">
        <f>'Section 14 data'!$K$15</f>
        <v>1.0640000000000001</v>
      </c>
      <c r="E10" s="202">
        <f>'Section 14 data'!$L$15</f>
        <v>79.134556612488211</v>
      </c>
      <c r="F10" s="633">
        <f t="shared" si="0"/>
        <v>1.0640000000000001</v>
      </c>
    </row>
    <row r="11" spans="2:6" ht="15" customHeight="1" x14ac:dyDescent="0.2">
      <c r="B11" s="81" t="s">
        <v>337</v>
      </c>
      <c r="C11" s="67">
        <f>'Section 14 data'!$J$16</f>
        <v>0</v>
      </c>
      <c r="D11" s="638">
        <f>'Section 14 data'!$K$16</f>
        <v>26.428000000000001</v>
      </c>
      <c r="E11" s="202">
        <f>'Section 14 data'!$L$16</f>
        <v>92.032142994180646</v>
      </c>
      <c r="F11" s="633">
        <f t="shared" si="0"/>
        <v>26.428000000000001</v>
      </c>
    </row>
    <row r="12" spans="2:6" ht="15" customHeight="1" x14ac:dyDescent="0.2">
      <c r="B12" s="81" t="s">
        <v>338</v>
      </c>
      <c r="C12" s="67">
        <f>'Section 14 data'!$J$17</f>
        <v>0</v>
      </c>
      <c r="D12" s="638">
        <f>'Section 14 data'!$K$17</f>
        <v>0</v>
      </c>
      <c r="E12" s="202">
        <f>'Section 14 data'!$L$17</f>
        <v>0</v>
      </c>
      <c r="F12" s="633">
        <f t="shared" si="0"/>
        <v>0</v>
      </c>
    </row>
    <row r="13" spans="2:6" ht="15" customHeight="1" x14ac:dyDescent="0.2">
      <c r="B13" s="81" t="s">
        <v>339</v>
      </c>
      <c r="C13" s="67">
        <f>'Section 14 data'!$J$18</f>
        <v>0</v>
      </c>
      <c r="D13" s="638">
        <f>'Section 14 data'!$K$18</f>
        <v>2.0129999999999999</v>
      </c>
      <c r="E13" s="202">
        <f>'Section 14 data'!$L$18</f>
        <v>84.86</v>
      </c>
      <c r="F13" s="633">
        <f t="shared" si="0"/>
        <v>2.0129999999999999</v>
      </c>
    </row>
    <row r="14" spans="2:6" ht="15" customHeight="1" x14ac:dyDescent="0.2">
      <c r="B14" s="81" t="s">
        <v>268</v>
      </c>
      <c r="C14" s="67">
        <f>'Section 14 data'!$J$19</f>
        <v>8.5999999999999993E-2</v>
      </c>
      <c r="D14" s="638">
        <f>'Section 14 data'!$K$19</f>
        <v>0</v>
      </c>
      <c r="E14" s="202">
        <f>'Section 14 data'!$L$19</f>
        <v>0</v>
      </c>
      <c r="F14" s="633">
        <f t="shared" si="0"/>
        <v>8.5999999999999993E-2</v>
      </c>
    </row>
    <row r="15" spans="2:6" ht="15" customHeight="1" x14ac:dyDescent="0.2">
      <c r="B15" s="83" t="s">
        <v>80</v>
      </c>
      <c r="C15" s="639">
        <f>'Section 14 data'!$J$8</f>
        <v>8.5999999999999993E-2</v>
      </c>
      <c r="D15" s="639">
        <f>'Section 14 data'!$K$8</f>
        <v>29.571000000000002</v>
      </c>
      <c r="E15" s="318">
        <f>'Section 14 data'!$L$8</f>
        <v>82.93</v>
      </c>
      <c r="F15" s="640">
        <f t="shared" si="0"/>
        <v>29.657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7F727BF-B635-4F90-A591-68CCCFDBD254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6D515B07-DA54-4F49-90A1-C30B2D6007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0">
    <tabColor theme="4" tint="0.59999389629810485"/>
  </sheetPr>
  <dimension ref="B3:F17"/>
  <sheetViews>
    <sheetView workbookViewId="0">
      <selection activeCell="C8" sqref="C8:F17"/>
    </sheetView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326</v>
      </c>
      <c r="C3" t="s">
        <v>415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14 data'!$J$24</f>
        <v>0</v>
      </c>
      <c r="D8" s="85">
        <f>'Section 14 data'!$K$24</f>
        <v>0.80600000000000005</v>
      </c>
      <c r="E8" s="202">
        <f>'Section 14 data'!$L$24</f>
        <v>100.6</v>
      </c>
      <c r="F8" s="633">
        <f>SUM(C8,D8)</f>
        <v>0.80600000000000005</v>
      </c>
    </row>
    <row r="9" spans="2:6" ht="15" customHeight="1" x14ac:dyDescent="0.2">
      <c r="B9" s="79" t="s">
        <v>341</v>
      </c>
      <c r="C9" s="67">
        <f>'Section 14 data'!$J$25</f>
        <v>0</v>
      </c>
      <c r="D9" s="85">
        <f>'Section 14 data'!$K$25</f>
        <v>0.22900000000000001</v>
      </c>
      <c r="E9" s="202">
        <f>'Section 14 data'!$L$25</f>
        <v>93.4</v>
      </c>
      <c r="F9" s="633">
        <f t="shared" ref="F9:F17" si="0">SUM(C9,D9)</f>
        <v>0.22900000000000001</v>
      </c>
    </row>
    <row r="10" spans="2:6" ht="15" customHeight="1" x14ac:dyDescent="0.2">
      <c r="B10" s="80" t="s">
        <v>342</v>
      </c>
      <c r="C10" s="67">
        <f>'Section 14 data'!$J$26</f>
        <v>0</v>
      </c>
      <c r="D10" s="85">
        <f>'Section 14 data'!$K$26</f>
        <v>9.5000000000000001E-2</v>
      </c>
      <c r="E10" s="202">
        <f>'Section 14 data'!$L$26</f>
        <v>99.82</v>
      </c>
      <c r="F10" s="633">
        <f t="shared" si="0"/>
        <v>9.5000000000000001E-2</v>
      </c>
    </row>
    <row r="11" spans="2:6" ht="15" customHeight="1" x14ac:dyDescent="0.2">
      <c r="B11" s="78" t="s">
        <v>343</v>
      </c>
      <c r="C11" s="67">
        <f>'Section 14 data'!$J$27</f>
        <v>0</v>
      </c>
      <c r="D11" s="85">
        <f>'Section 14 data'!$K$27</f>
        <v>2.3919999999999999</v>
      </c>
      <c r="E11" s="202">
        <f>'Section 14 data'!$L$27</f>
        <v>108.8</v>
      </c>
      <c r="F11" s="633">
        <f t="shared" si="0"/>
        <v>2.3919999999999999</v>
      </c>
    </row>
    <row r="12" spans="2:6" ht="15" customHeight="1" x14ac:dyDescent="0.2">
      <c r="B12" s="78" t="s">
        <v>344</v>
      </c>
      <c r="C12" s="67">
        <f>'Section 14 data'!$J$28</f>
        <v>8.5999999999999993E-2</v>
      </c>
      <c r="D12" s="85">
        <f>'Section 14 data'!$K$28</f>
        <v>1.659</v>
      </c>
      <c r="E12" s="202">
        <f>'Section 14 data'!$L$28</f>
        <v>99.82</v>
      </c>
      <c r="F12" s="633">
        <f t="shared" si="0"/>
        <v>1.7450000000000001</v>
      </c>
    </row>
    <row r="13" spans="2:6" ht="15" customHeight="1" x14ac:dyDescent="0.2">
      <c r="B13" s="78" t="s">
        <v>345</v>
      </c>
      <c r="C13" s="67">
        <f>'Section 14 data'!$J$29</f>
        <v>0</v>
      </c>
      <c r="D13" s="85">
        <f>'Section 14 data'!$K$29</f>
        <v>0.35399999999999998</v>
      </c>
      <c r="E13" s="202">
        <f>'Section 14 data'!$L$29</f>
        <v>118.47</v>
      </c>
      <c r="F13" s="633">
        <f t="shared" si="0"/>
        <v>0.35399999999999998</v>
      </c>
    </row>
    <row r="14" spans="2:6" ht="15" customHeight="1" x14ac:dyDescent="0.2">
      <c r="B14" s="78" t="s">
        <v>346</v>
      </c>
      <c r="C14" s="67">
        <f>'Section 14 data'!$J$30</f>
        <v>0</v>
      </c>
      <c r="D14" s="85">
        <f>'Section 14 data'!$K$30</f>
        <v>24.036000000000001</v>
      </c>
      <c r="E14" s="202">
        <f>'Section 14 data'!$L$30</f>
        <v>100.61</v>
      </c>
      <c r="F14" s="633">
        <f t="shared" si="0"/>
        <v>24.036000000000001</v>
      </c>
    </row>
    <row r="15" spans="2:6" ht="15" customHeight="1" x14ac:dyDescent="0.2">
      <c r="B15" s="78" t="s">
        <v>347</v>
      </c>
      <c r="C15" s="67">
        <f>'Section 14 data'!$J$31</f>
        <v>0</v>
      </c>
      <c r="D15" s="85">
        <f>'Section 14 data'!$K$31</f>
        <v>0</v>
      </c>
      <c r="E15" s="202">
        <f>'Section 14 data'!$L$31</f>
        <v>0</v>
      </c>
      <c r="F15" s="633">
        <f t="shared" si="0"/>
        <v>0</v>
      </c>
    </row>
    <row r="16" spans="2:6" ht="15" customHeight="1" x14ac:dyDescent="0.2">
      <c r="B16" s="78" t="s">
        <v>270</v>
      </c>
      <c r="C16" s="67">
        <f>'Section 14 data'!$J$32</f>
        <v>0</v>
      </c>
      <c r="D16" s="85">
        <f>'Section 14 data'!$K$32</f>
        <v>0</v>
      </c>
      <c r="E16" s="202">
        <f>'Section 14 data'!$L$32</f>
        <v>0</v>
      </c>
      <c r="F16" s="633">
        <f t="shared" si="0"/>
        <v>0</v>
      </c>
    </row>
    <row r="17" spans="2:6" ht="15" customHeight="1" x14ac:dyDescent="0.2">
      <c r="B17" s="86" t="s">
        <v>80</v>
      </c>
      <c r="C17" s="87">
        <f>'Section 14 data'!$J$8</f>
        <v>8.5999999999999993E-2</v>
      </c>
      <c r="D17" s="87">
        <f>'Section 14 data'!$K$8</f>
        <v>29.571000000000002</v>
      </c>
      <c r="E17" s="318">
        <f>'Section 14 data'!$L$8</f>
        <v>82.93</v>
      </c>
      <c r="F17" s="87">
        <f t="shared" si="0"/>
        <v>29.657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16303C3-85FE-4D4C-972D-0333264D8915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151D10DF-8E1F-4A32-B618-E3F2B22ABD53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theme="4" tint="0.59999389629810485"/>
  </sheetPr>
  <dimension ref="B3:F32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424</v>
      </c>
      <c r="C3" t="s">
        <v>431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14 data'!$Q$13</f>
        <v>0</v>
      </c>
      <c r="D8" s="638">
        <f>'Section 14 data'!$R$13</f>
        <v>0</v>
      </c>
      <c r="E8" s="643">
        <f>'Section 14 data'!$S$13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14 data'!$Q$14</f>
        <v>0</v>
      </c>
      <c r="D9" s="638">
        <f>'Section 14 data'!$R$14</f>
        <v>11.202999999999999</v>
      </c>
      <c r="E9" s="643">
        <f>'Section 14 data'!$S$14</f>
        <v>81.3</v>
      </c>
      <c r="F9" s="633">
        <f t="shared" ref="F9:F15" si="0">SUM(C9,D9)</f>
        <v>11.202999999999999</v>
      </c>
    </row>
    <row r="10" spans="2:6" ht="15" customHeight="1" x14ac:dyDescent="0.2">
      <c r="B10" s="81" t="s">
        <v>336</v>
      </c>
      <c r="C10" s="67">
        <f>'Section 14 data'!$Q$15</f>
        <v>0</v>
      </c>
      <c r="D10" s="638">
        <f>'Section 14 data'!$R$15</f>
        <v>118.06399999999999</v>
      </c>
      <c r="E10" s="643">
        <f>'Section 14 data'!$S$15</f>
        <v>92.031669907464092</v>
      </c>
      <c r="F10" s="633">
        <f t="shared" si="0"/>
        <v>118.06399999999999</v>
      </c>
    </row>
    <row r="11" spans="2:6" ht="15" customHeight="1" x14ac:dyDescent="0.2">
      <c r="B11" s="81" t="s">
        <v>337</v>
      </c>
      <c r="C11" s="67">
        <f>'Section 14 data'!$Q$16</f>
        <v>0</v>
      </c>
      <c r="D11" s="638">
        <f>'Section 14 data'!$R$16</f>
        <v>35.930999999999997</v>
      </c>
      <c r="E11" s="643">
        <f>'Section 14 data'!$S$16</f>
        <v>79.285989575335151</v>
      </c>
      <c r="F11" s="633">
        <f t="shared" si="0"/>
        <v>35.930999999999997</v>
      </c>
    </row>
    <row r="12" spans="2:6" ht="15" customHeight="1" x14ac:dyDescent="0.2">
      <c r="B12" s="81" t="s">
        <v>338</v>
      </c>
      <c r="C12" s="67">
        <f>'Section 14 data'!$Q$17</f>
        <v>0</v>
      </c>
      <c r="D12" s="638">
        <f>'Section 14 data'!$R$17</f>
        <v>0</v>
      </c>
      <c r="E12" s="643">
        <f>'Section 14 data'!$S$17</f>
        <v>0</v>
      </c>
      <c r="F12" s="633">
        <f t="shared" si="0"/>
        <v>0</v>
      </c>
    </row>
    <row r="13" spans="2:6" ht="15" customHeight="1" x14ac:dyDescent="0.2">
      <c r="B13" s="81" t="s">
        <v>339</v>
      </c>
      <c r="C13" s="67">
        <f>'Section 14 data'!$Q$18</f>
        <v>0</v>
      </c>
      <c r="D13" s="638">
        <f>'Section 14 data'!$R$18</f>
        <v>4.4939999999999998</v>
      </c>
      <c r="E13" s="643">
        <f>'Section 14 data'!$S$18</f>
        <v>91.15</v>
      </c>
      <c r="F13" s="633">
        <f t="shared" si="0"/>
        <v>4.4939999999999998</v>
      </c>
    </row>
    <row r="14" spans="2:6" ht="15" customHeight="1" x14ac:dyDescent="0.2">
      <c r="B14" s="81" t="s">
        <v>268</v>
      </c>
      <c r="C14" s="67">
        <f>'Section 14 data'!$Q$19</f>
        <v>0.34599999999999997</v>
      </c>
      <c r="D14" s="638">
        <f>'Section 14 data'!$R$19</f>
        <v>0</v>
      </c>
      <c r="E14" s="643">
        <f>'Section 14 data'!$S$19</f>
        <v>0</v>
      </c>
      <c r="F14" s="633">
        <f t="shared" si="0"/>
        <v>0.34599999999999997</v>
      </c>
    </row>
    <row r="15" spans="2:6" ht="15" customHeight="1" x14ac:dyDescent="0.2">
      <c r="B15" s="83" t="s">
        <v>80</v>
      </c>
      <c r="C15" s="639">
        <f>'Section 14 data'!$Q$8</f>
        <v>0.34599999999999997</v>
      </c>
      <c r="D15" s="639">
        <f>'Section 14 data'!$R$8</f>
        <v>169.69200000000001</v>
      </c>
      <c r="E15" s="644">
        <f>'Section 14 data'!$S$8</f>
        <v>80.099999999999994</v>
      </c>
      <c r="F15" s="640">
        <f t="shared" si="0"/>
        <v>170.03800000000001</v>
      </c>
    </row>
    <row r="17" spans="4:4" ht="15" customHeight="1" x14ac:dyDescent="0.2">
      <c r="D17" s="550"/>
    </row>
    <row r="32" spans="4:4" ht="14.25" customHeight="1" x14ac:dyDescent="0.2"/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98BBA06-484A-4B4F-913F-14BD10DF7B3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A46B9A35-9DD1-489B-8312-31A017FFF28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2">
    <tabColor theme="4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425</v>
      </c>
      <c r="C3" t="s">
        <v>430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14 data'!$Q$24</f>
        <v>0</v>
      </c>
      <c r="D8" s="635">
        <f>'Section 14 data'!$R$24</f>
        <v>109.65600000000001</v>
      </c>
      <c r="E8" s="202">
        <f>'Section 14 data'!$S$24</f>
        <v>98.45</v>
      </c>
      <c r="F8" s="636">
        <f>SUM(C8,D8)</f>
        <v>109.65600000000001</v>
      </c>
    </row>
    <row r="9" spans="2:6" ht="15" customHeight="1" x14ac:dyDescent="0.2">
      <c r="B9" s="79" t="s">
        <v>341</v>
      </c>
      <c r="C9" s="634">
        <f>'Section 14 data'!$Q$25</f>
        <v>0</v>
      </c>
      <c r="D9" s="635">
        <f>'Section 14 data'!$R$25</f>
        <v>16.869</v>
      </c>
      <c r="E9" s="202">
        <f>'Section 14 data'!$S$25</f>
        <v>89.26</v>
      </c>
      <c r="F9" s="636">
        <f t="shared" ref="F9:F17" si="0">SUM(C9,D9)</f>
        <v>16.869</v>
      </c>
    </row>
    <row r="10" spans="2:6" ht="15" customHeight="1" x14ac:dyDescent="0.2">
      <c r="B10" s="80" t="s">
        <v>342</v>
      </c>
      <c r="C10" s="634">
        <f>'Section 14 data'!$Q$26</f>
        <v>0</v>
      </c>
      <c r="D10" s="635">
        <f>'Section 14 data'!$R$26</f>
        <v>2.742</v>
      </c>
      <c r="E10" s="202">
        <f>'Section 14 data'!$S$26</f>
        <v>99.82</v>
      </c>
      <c r="F10" s="636">
        <f t="shared" si="0"/>
        <v>2.742</v>
      </c>
    </row>
    <row r="11" spans="2:6" ht="15" customHeight="1" x14ac:dyDescent="0.2">
      <c r="B11" s="78" t="s">
        <v>343</v>
      </c>
      <c r="C11" s="634">
        <f>'Section 14 data'!$Q$27</f>
        <v>0</v>
      </c>
      <c r="D11" s="635">
        <f>'Section 14 data'!$R$27</f>
        <v>23.547000000000001</v>
      </c>
      <c r="E11" s="202">
        <f>'Section 14 data'!$S$27</f>
        <v>108.8</v>
      </c>
      <c r="F11" s="636">
        <f t="shared" si="0"/>
        <v>23.547000000000001</v>
      </c>
    </row>
    <row r="12" spans="2:6" ht="15" customHeight="1" x14ac:dyDescent="0.2">
      <c r="B12" s="78" t="s">
        <v>344</v>
      </c>
      <c r="C12" s="634">
        <f>'Section 14 data'!$Q$28</f>
        <v>0.34599999999999997</v>
      </c>
      <c r="D12" s="635">
        <f>'Section 14 data'!$R$28</f>
        <v>4.0730000000000004</v>
      </c>
      <c r="E12" s="202">
        <f>'Section 14 data'!$S$28</f>
        <v>99.82</v>
      </c>
      <c r="F12" s="636">
        <f t="shared" si="0"/>
        <v>4.4190000000000005</v>
      </c>
    </row>
    <row r="13" spans="2:6" ht="15" customHeight="1" x14ac:dyDescent="0.2">
      <c r="B13" s="78" t="s">
        <v>345</v>
      </c>
      <c r="C13" s="634">
        <f>'Section 14 data'!$Q$29</f>
        <v>0</v>
      </c>
      <c r="D13" s="635">
        <f>'Section 14 data'!$R$29</f>
        <v>0.42099999999999999</v>
      </c>
      <c r="E13" s="202">
        <f>'Section 14 data'!$S$29</f>
        <v>118.47</v>
      </c>
      <c r="F13" s="636">
        <f t="shared" si="0"/>
        <v>0.42099999999999999</v>
      </c>
    </row>
    <row r="14" spans="2:6" ht="15" customHeight="1" x14ac:dyDescent="0.2">
      <c r="B14" s="78" t="s">
        <v>346</v>
      </c>
      <c r="C14" s="634">
        <f>'Section 14 data'!$Q$30</f>
        <v>0</v>
      </c>
      <c r="D14" s="635">
        <f>'Section 14 data'!$R$30</f>
        <v>12.384</v>
      </c>
      <c r="E14" s="202">
        <f>'Section 14 data'!$S$30</f>
        <v>100.61</v>
      </c>
      <c r="F14" s="636">
        <f t="shared" si="0"/>
        <v>12.384</v>
      </c>
    </row>
    <row r="15" spans="2:6" ht="15" customHeight="1" x14ac:dyDescent="0.2">
      <c r="B15" s="78" t="s">
        <v>347</v>
      </c>
      <c r="C15" s="634">
        <f>'Section 14 data'!$Q$31</f>
        <v>0</v>
      </c>
      <c r="D15" s="635">
        <f>'Section 14 data'!$R$31</f>
        <v>0</v>
      </c>
      <c r="E15" s="202">
        <f>'Section 14 data'!$S$31</f>
        <v>0</v>
      </c>
      <c r="F15" s="636">
        <f t="shared" si="0"/>
        <v>0</v>
      </c>
    </row>
    <row r="16" spans="2:6" ht="15" customHeight="1" x14ac:dyDescent="0.2">
      <c r="B16" s="78" t="s">
        <v>270</v>
      </c>
      <c r="C16" s="634">
        <f>'Section 14 data'!$Q$32</f>
        <v>0</v>
      </c>
      <c r="D16" s="635">
        <f>'Section 14 data'!$R$32</f>
        <v>0</v>
      </c>
      <c r="E16" s="202">
        <f>'Section 14 data'!$S$32</f>
        <v>0</v>
      </c>
      <c r="F16" s="636">
        <f t="shared" si="0"/>
        <v>0</v>
      </c>
    </row>
    <row r="17" spans="2:6" ht="15" customHeight="1" x14ac:dyDescent="0.2">
      <c r="B17" s="72" t="s">
        <v>80</v>
      </c>
      <c r="C17" s="87">
        <f>'Section 14 data'!$Q$8</f>
        <v>0.34599999999999997</v>
      </c>
      <c r="D17" s="87">
        <f>'Section 14 data'!$R$8</f>
        <v>169.69200000000001</v>
      </c>
      <c r="E17" s="318">
        <f>'Section 14 data'!$S$8</f>
        <v>80.099999999999994</v>
      </c>
      <c r="F17" s="87">
        <f t="shared" si="0"/>
        <v>170.03800000000001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4F850FB-6899-4FD5-AF82-7CAB42C2D75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924B1E-832E-4790-9621-23BC0089FF9D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3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426</v>
      </c>
      <c r="C3" t="s">
        <v>416</v>
      </c>
    </row>
    <row r="5" spans="2:12" ht="15" customHeight="1" x14ac:dyDescent="0.2">
      <c r="B5" s="847" t="s">
        <v>376</v>
      </c>
      <c r="C5" s="912" t="s">
        <v>390</v>
      </c>
      <c r="D5" s="912"/>
      <c r="E5" s="912"/>
      <c r="F5" s="904"/>
      <c r="H5" s="847" t="s">
        <v>376</v>
      </c>
      <c r="I5" s="795" t="s">
        <v>274</v>
      </c>
      <c r="J5" s="867"/>
      <c r="K5" s="867"/>
      <c r="L5" s="794"/>
    </row>
    <row r="6" spans="2:12" ht="60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57">
        <f>'Section 14 data'!C8</f>
        <v>2.7E-4</v>
      </c>
      <c r="D9" s="57">
        <f>'Section 14 data'!D8</f>
        <v>0.17274999999999999</v>
      </c>
      <c r="E9" s="58">
        <f>'Section 14 data'!$E$8</f>
        <v>74.73</v>
      </c>
      <c r="F9" s="76">
        <f>SUM(C9,D9)</f>
        <v>0.17301999999999998</v>
      </c>
      <c r="G9" s="25"/>
      <c r="H9" s="28" t="str">
        <f>Index!$B$4</f>
        <v>Hertfordshire and North London</v>
      </c>
      <c r="I9" s="59">
        <f>'Section 14 data'!$G$7</f>
        <v>30.066469999999999</v>
      </c>
      <c r="J9" s="60">
        <f>'Section 14 data'!$G$5</f>
        <v>33.185850000000002</v>
      </c>
      <c r="K9" s="43">
        <f>IF(I9=0,0,100*F9/I9)</f>
        <v>0.57545830953883181</v>
      </c>
      <c r="L9" s="61">
        <f>IF(J9=0,0,100*F9/J9)</f>
        <v>0.5213667873506328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3CCD70A-295D-44AF-9405-3BCD754C155C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E38FFE6F-83B8-4B3D-9271-48340FB77608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427</v>
      </c>
      <c r="C3" t="s">
        <v>417</v>
      </c>
    </row>
    <row r="5" spans="2:12" ht="15" customHeight="1" x14ac:dyDescent="0.2">
      <c r="B5" s="847" t="s">
        <v>376</v>
      </c>
      <c r="C5" s="912" t="s">
        <v>393</v>
      </c>
      <c r="D5" s="912"/>
      <c r="E5" s="912"/>
      <c r="F5" s="904"/>
      <c r="G5" s="25"/>
      <c r="H5" s="847" t="s">
        <v>376</v>
      </c>
      <c r="I5" s="795" t="s">
        <v>282</v>
      </c>
      <c r="J5" s="867"/>
      <c r="K5" s="867"/>
      <c r="L5" s="794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14 data'!$J$8</f>
        <v>8.5999999999999993E-2</v>
      </c>
      <c r="D9" s="67">
        <f>'Section 14 data'!$K$8</f>
        <v>29.571000000000002</v>
      </c>
      <c r="E9" s="58">
        <f>'Section 14 data'!$L$8</f>
        <v>82.93</v>
      </c>
      <c r="F9" s="77">
        <f>SUM(C9,D9)</f>
        <v>29.657</v>
      </c>
      <c r="G9" s="25"/>
      <c r="H9" s="28" t="str">
        <f>Index!$B$4</f>
        <v>Hertfordshire and North London</v>
      </c>
      <c r="I9" s="68">
        <f>'Section 14 data'!$N$7</f>
        <v>5478.4830000000002</v>
      </c>
      <c r="J9" s="43">
        <f>'Section 14 data'!$N$5</f>
        <v>6424.6040000000003</v>
      </c>
      <c r="K9" s="43">
        <f>IF(I9=0,0,100*F9/I9)</f>
        <v>0.54133598662257409</v>
      </c>
      <c r="L9" s="61">
        <f>IF(J9=0,0,100*F9/J9)</f>
        <v>0.46161599999003827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FAB4094-AFF7-4089-90E3-1E6EC07224D9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DA11456D-5854-444F-9BF0-50F1B57719BB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5">
    <tabColor theme="4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395</v>
      </c>
      <c r="C3" t="s">
        <v>418</v>
      </c>
    </row>
    <row r="5" spans="2:12" ht="15" customHeight="1" x14ac:dyDescent="0.2">
      <c r="B5" s="847" t="s">
        <v>380</v>
      </c>
      <c r="C5" s="912" t="s">
        <v>394</v>
      </c>
      <c r="D5" s="912"/>
      <c r="E5" s="912"/>
      <c r="F5" s="904"/>
      <c r="G5" s="25"/>
      <c r="H5" s="847" t="s">
        <v>380</v>
      </c>
      <c r="I5" s="795" t="s">
        <v>284</v>
      </c>
      <c r="J5" s="867"/>
      <c r="K5" s="867"/>
      <c r="L5" s="794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391</v>
      </c>
      <c r="L6" s="35" t="s">
        <v>392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14 data'!$Q$8</f>
        <v>0.34599999999999997</v>
      </c>
      <c r="D9" s="67">
        <f>'Section 14 data'!$R$8</f>
        <v>169.69200000000001</v>
      </c>
      <c r="E9" s="771">
        <f>'Section 14 data'!$S$8</f>
        <v>80.099999999999994</v>
      </c>
      <c r="F9" s="77">
        <f>SUM(C9,D9)</f>
        <v>170.03800000000001</v>
      </c>
      <c r="G9" s="652"/>
      <c r="H9" s="653" t="str">
        <f>Index!$B$4</f>
        <v>Hertfordshire and North London</v>
      </c>
      <c r="I9" s="68">
        <f>'Section 14 data'!$U$7</f>
        <v>27971.547999999999</v>
      </c>
      <c r="J9" s="43">
        <f>'Section 14 data'!$U$5</f>
        <v>30174.713000000003</v>
      </c>
      <c r="K9" s="654">
        <f>IF(I9=0,0,100*F9/I9)</f>
        <v>0.60789628089228398</v>
      </c>
      <c r="L9" s="655">
        <f>IF(J9=0,0,100*F9/J9)</f>
        <v>0.56351157341579361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EFC3F7-2D83-4425-9434-4AF5D19AA8A2}">
            <xm:f>IF($E9&gt;Sheet1!$F$4,1,)</xm:f>
            <x14:dxf>
              <font>
                <color theme="0" tint="-0.499984740745262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21AE2602-272D-4849-925A-240A249597B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Index!$E$126</f>
        <v>Tree health - larch</v>
      </c>
    </row>
  </sheetData>
  <hyperlinks>
    <hyperlink ref="A1" location="Index!B126" display="Return to index"/>
  </hyperlink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641</v>
      </c>
      <c r="C3" t="s">
        <v>617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15 data'!$C$13</f>
        <v>0</v>
      </c>
      <c r="D8" s="650">
        <f>'Section 15 data'!$D$13</f>
        <v>5.0000000000000002E-5</v>
      </c>
      <c r="E8" s="202">
        <f>'Section 15 data'!$E$13</f>
        <v>100.24</v>
      </c>
      <c r="F8" s="651">
        <f>SUM(C8,D8)</f>
        <v>5.0000000000000002E-5</v>
      </c>
    </row>
    <row r="9" spans="2:6" ht="15" customHeight="1" x14ac:dyDescent="0.2">
      <c r="B9" s="100" t="s">
        <v>335</v>
      </c>
      <c r="C9" s="649">
        <f>'Section 15 data'!$C$14</f>
        <v>1.1050000000000001E-2</v>
      </c>
      <c r="D9" s="650">
        <f>'Section 15 data'!$D$14</f>
        <v>2.9100000000000003E-3</v>
      </c>
      <c r="E9" s="202">
        <f>'Section 15 data'!$E$14</f>
        <v>65.91</v>
      </c>
      <c r="F9" s="651">
        <f t="shared" ref="F9:F15" si="0">SUM(C9,D9)</f>
        <v>1.396E-2</v>
      </c>
    </row>
    <row r="10" spans="2:6" ht="15" customHeight="1" x14ac:dyDescent="0.2">
      <c r="B10" s="99" t="s">
        <v>336</v>
      </c>
      <c r="C10" s="649">
        <f>'Section 15 data'!$C$15</f>
        <v>1.6140000000000002E-2</v>
      </c>
      <c r="D10" s="650">
        <f>'Section 15 data'!$D$15</f>
        <v>0.25739999999999996</v>
      </c>
      <c r="E10" s="202">
        <f>'Section 15 data'!$E$15</f>
        <v>44.797379172959353</v>
      </c>
      <c r="F10" s="651">
        <f t="shared" si="0"/>
        <v>0.27353999999999995</v>
      </c>
    </row>
    <row r="11" spans="2:6" ht="15" customHeight="1" x14ac:dyDescent="0.2">
      <c r="B11" s="99" t="s">
        <v>337</v>
      </c>
      <c r="C11" s="649">
        <f>'Section 15 data'!$C$16</f>
        <v>5.0620000000000005E-2</v>
      </c>
      <c r="D11" s="650">
        <f>'Section 15 data'!$D$16</f>
        <v>0.57006000000000001</v>
      </c>
      <c r="E11" s="202">
        <f>'Section 15 data'!$E$16</f>
        <v>41.073961326918038</v>
      </c>
      <c r="F11" s="651">
        <f t="shared" si="0"/>
        <v>0.62068000000000001</v>
      </c>
    </row>
    <row r="12" spans="2:6" ht="15" customHeight="1" x14ac:dyDescent="0.2">
      <c r="B12" s="99" t="s">
        <v>338</v>
      </c>
      <c r="C12" s="649">
        <f>'Section 15 data'!$C$17</f>
        <v>0</v>
      </c>
      <c r="D12" s="650">
        <f>'Section 15 data'!$D$17</f>
        <v>1.0109999999999999E-2</v>
      </c>
      <c r="E12" s="202">
        <f>'Section 15 data'!$E$17</f>
        <v>52.64</v>
      </c>
      <c r="F12" s="651">
        <f t="shared" si="0"/>
        <v>1.0109999999999999E-2</v>
      </c>
    </row>
    <row r="13" spans="2:6" ht="15" customHeight="1" x14ac:dyDescent="0.2">
      <c r="B13" s="99" t="s">
        <v>339</v>
      </c>
      <c r="C13" s="649">
        <f>'Section 15 data'!$C$18</f>
        <v>0</v>
      </c>
      <c r="D13" s="650">
        <f>'Section 15 data'!$D$18</f>
        <v>0</v>
      </c>
      <c r="E13" s="202">
        <f>'Section 15 data'!$E$18</f>
        <v>0</v>
      </c>
      <c r="F13" s="651">
        <f t="shared" si="0"/>
        <v>0</v>
      </c>
    </row>
    <row r="14" spans="2:6" ht="15" customHeight="1" x14ac:dyDescent="0.2">
      <c r="B14" s="99" t="s">
        <v>268</v>
      </c>
      <c r="C14" s="649">
        <f>'Section 15 data'!$C$19</f>
        <v>0</v>
      </c>
      <c r="D14" s="650">
        <f>'Section 15 data'!$D$19</f>
        <v>0</v>
      </c>
      <c r="E14" s="202">
        <f>'Section 15 data'!$E$19</f>
        <v>0</v>
      </c>
      <c r="F14" s="651">
        <f t="shared" si="0"/>
        <v>0</v>
      </c>
    </row>
    <row r="15" spans="2:6" ht="15" customHeight="1" x14ac:dyDescent="0.2">
      <c r="B15" s="101" t="s">
        <v>80</v>
      </c>
      <c r="C15" s="102">
        <f>'Section 15 data'!$C$8</f>
        <v>7.7819999999999986E-2</v>
      </c>
      <c r="D15" s="102">
        <f>'Section 15 data'!$D$8</f>
        <v>0.84053999999999995</v>
      </c>
      <c r="E15" s="318">
        <f>'Section 15 data'!$E$8</f>
        <v>30.4</v>
      </c>
      <c r="F15" s="102">
        <f t="shared" si="0"/>
        <v>0.91835999999999995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8C2F873-2E0A-4A54-961E-F7CD33840BD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C796552-7F19-4391-9EE2-36E6A05BD7A7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7" t="s">
        <v>636</v>
      </c>
      <c r="C3" s="808"/>
      <c r="D3" s="808"/>
      <c r="E3" s="808"/>
      <c r="F3" s="808"/>
      <c r="G3" s="808"/>
      <c r="I3" s="807" t="s">
        <v>638</v>
      </c>
      <c r="J3" s="808"/>
      <c r="K3" s="808"/>
      <c r="L3" s="808"/>
      <c r="M3" s="808"/>
      <c r="N3" s="808"/>
      <c r="P3" s="807" t="s">
        <v>637</v>
      </c>
      <c r="Q3" s="808"/>
      <c r="R3" s="808"/>
      <c r="S3" s="808"/>
      <c r="T3" s="808"/>
      <c r="U3" s="808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0.72744000000000009</v>
      </c>
      <c r="D5" s="345">
        <v>32.458410000000001</v>
      </c>
      <c r="E5" s="462">
        <v>1.9</v>
      </c>
      <c r="F5" s="465">
        <f>D5*E5/100</f>
        <v>0.61670978999999992</v>
      </c>
      <c r="G5" s="466">
        <f>C5+D5</f>
        <v>33.185850000000002</v>
      </c>
      <c r="I5" s="344" t="s">
        <v>106</v>
      </c>
      <c r="J5" s="345">
        <v>107.497</v>
      </c>
      <c r="K5" s="345">
        <v>6317.107</v>
      </c>
      <c r="L5" s="462">
        <v>12.55</v>
      </c>
      <c r="M5" s="465">
        <f>K5*L5/100</f>
        <v>792.79692850000004</v>
      </c>
      <c r="N5" s="466">
        <f>J5+K5</f>
        <v>6424.6040000000003</v>
      </c>
      <c r="P5" s="344" t="s">
        <v>106</v>
      </c>
      <c r="Q5" s="345">
        <v>615.24</v>
      </c>
      <c r="R5" s="345">
        <v>29559.473000000002</v>
      </c>
      <c r="S5" s="462">
        <v>6.72</v>
      </c>
      <c r="T5" s="465">
        <f>R5*S5/100</f>
        <v>1986.3965856000002</v>
      </c>
      <c r="U5" s="466">
        <f>Q5+R5</f>
        <v>30174.713000000003</v>
      </c>
    </row>
    <row r="6" spans="2:21" x14ac:dyDescent="0.2">
      <c r="B6" s="346" t="s">
        <v>92</v>
      </c>
      <c r="C6" s="343">
        <v>0.22287000000000001</v>
      </c>
      <c r="D6" s="343">
        <v>2.8965300000000003</v>
      </c>
      <c r="E6" s="463">
        <v>17.07</v>
      </c>
      <c r="F6" s="467">
        <f>D6*E6/100</f>
        <v>0.49443767100000002</v>
      </c>
      <c r="G6" s="468">
        <f>C6+D6</f>
        <v>3.1194000000000002</v>
      </c>
      <c r="I6" s="346" t="s">
        <v>92</v>
      </c>
      <c r="J6" s="343">
        <v>50.957999999999998</v>
      </c>
      <c r="K6" s="343">
        <v>895.16200000000003</v>
      </c>
      <c r="L6" s="463">
        <v>17.489999999999998</v>
      </c>
      <c r="M6" s="467">
        <f>K6*L6/100</f>
        <v>156.5638338</v>
      </c>
      <c r="N6" s="468">
        <f>J6+K6</f>
        <v>946.12</v>
      </c>
      <c r="P6" s="346" t="s">
        <v>92</v>
      </c>
      <c r="Q6" s="343">
        <v>152.40199999999999</v>
      </c>
      <c r="R6" s="343">
        <v>2050.7620000000002</v>
      </c>
      <c r="S6" s="463">
        <v>20.78</v>
      </c>
      <c r="T6" s="467">
        <f>R6*S6/100</f>
        <v>426.14834360000009</v>
      </c>
      <c r="U6" s="468">
        <f>Q6+R6</f>
        <v>2203.1640000000002</v>
      </c>
    </row>
    <row r="7" spans="2:21" x14ac:dyDescent="0.2">
      <c r="B7" s="347" t="s">
        <v>105</v>
      </c>
      <c r="C7" s="343">
        <v>0.50458000000000003</v>
      </c>
      <c r="D7" s="343">
        <v>29.561889999999998</v>
      </c>
      <c r="E7" s="463">
        <v>2.68</v>
      </c>
      <c r="F7" s="467">
        <f>D7*E7/100</f>
        <v>0.79225865200000001</v>
      </c>
      <c r="G7" s="468">
        <f>C7+D7</f>
        <v>30.066469999999999</v>
      </c>
      <c r="I7" s="347" t="s">
        <v>105</v>
      </c>
      <c r="J7" s="343">
        <v>56.539000000000001</v>
      </c>
      <c r="K7" s="343">
        <v>5421.9440000000004</v>
      </c>
      <c r="L7" s="463">
        <v>14.35</v>
      </c>
      <c r="M7" s="467">
        <f>K7*L7/100</f>
        <v>778.04896399999996</v>
      </c>
      <c r="N7" s="468">
        <f>J7+K7</f>
        <v>5478.4830000000002</v>
      </c>
      <c r="P7" s="347" t="s">
        <v>105</v>
      </c>
      <c r="Q7" s="343">
        <v>462.83800000000002</v>
      </c>
      <c r="R7" s="343">
        <v>27508.71</v>
      </c>
      <c r="S7" s="463">
        <v>7.28</v>
      </c>
      <c r="T7" s="467">
        <f>R7*S7/100</f>
        <v>2002.634088</v>
      </c>
      <c r="U7" s="468">
        <f>Q7+R7</f>
        <v>27971.547999999999</v>
      </c>
    </row>
    <row r="8" spans="2:21" ht="13.5" thickBot="1" x14ac:dyDescent="0.25">
      <c r="B8" s="348" t="s">
        <v>94</v>
      </c>
      <c r="C8" s="349">
        <v>4.9860000000000002E-2</v>
      </c>
      <c r="D8" s="349">
        <v>5.8685900000000002</v>
      </c>
      <c r="E8" s="464">
        <v>14.11</v>
      </c>
      <c r="F8" s="469">
        <f>D8*E8/100</f>
        <v>0.82805804900000002</v>
      </c>
      <c r="G8" s="470">
        <f>C8+D8</f>
        <v>5.91845</v>
      </c>
      <c r="I8" s="348" t="s">
        <v>94</v>
      </c>
      <c r="J8" s="349">
        <v>8.2620000000000005</v>
      </c>
      <c r="K8" s="349">
        <v>1853.9179999999999</v>
      </c>
      <c r="L8" s="464">
        <v>19.47</v>
      </c>
      <c r="M8" s="469">
        <f>K8*L8/100</f>
        <v>360.95783460000001</v>
      </c>
      <c r="N8" s="470">
        <f>J8+K8</f>
        <v>1862.1799999999998</v>
      </c>
      <c r="P8" s="348" t="s">
        <v>94</v>
      </c>
      <c r="Q8" s="349">
        <v>59.960999999999999</v>
      </c>
      <c r="R8" s="349">
        <v>3051.0219999999999</v>
      </c>
      <c r="S8" s="464">
        <v>17.07</v>
      </c>
      <c r="T8" s="469">
        <f>R8*S8/100</f>
        <v>520.80945540000005</v>
      </c>
      <c r="U8" s="470">
        <f>Q8+R8</f>
        <v>3110.9829999999997</v>
      </c>
    </row>
    <row r="11" spans="2:21" ht="38.25" customHeight="1" x14ac:dyDescent="0.2">
      <c r="B11" s="807" t="s">
        <v>653</v>
      </c>
      <c r="C11" s="808"/>
      <c r="D11" s="808"/>
      <c r="E11" s="808"/>
      <c r="F11" s="808"/>
      <c r="G11" s="808"/>
      <c r="I11" s="807" t="s">
        <v>654</v>
      </c>
      <c r="J11" s="808"/>
      <c r="K11" s="808"/>
      <c r="L11" s="808"/>
      <c r="M11" s="808"/>
      <c r="N11" s="808"/>
      <c r="P11" s="807" t="s">
        <v>655</v>
      </c>
      <c r="Q11" s="808"/>
      <c r="R11" s="808"/>
      <c r="S11" s="808"/>
      <c r="T11" s="808"/>
      <c r="U11" s="808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345">
        <v>2.5800000000000003E-3</v>
      </c>
      <c r="D13" s="345">
        <v>0.14205999999999999</v>
      </c>
      <c r="E13" s="462">
        <v>39.659999999999997</v>
      </c>
      <c r="F13" s="465">
        <f t="shared" ref="F13:F19" si="0">D13*E13/100</f>
        <v>5.634099599999999E-2</v>
      </c>
      <c r="G13" s="466">
        <f t="shared" ref="G13:G19" si="1">C13+D13</f>
        <v>0.14463999999999999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2">K13*L13/100</f>
        <v>0</v>
      </c>
      <c r="N13" s="466">
        <f t="shared" ref="N13:N19" si="3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4">R13*S13/100</f>
        <v>0</v>
      </c>
      <c r="U13" s="466">
        <f t="shared" ref="U13:U19" si="5">Q13+R13</f>
        <v>0</v>
      </c>
    </row>
    <row r="14" spans="2:21" x14ac:dyDescent="0.2">
      <c r="B14" s="346" t="s">
        <v>120</v>
      </c>
      <c r="C14" s="343">
        <v>0</v>
      </c>
      <c r="D14" s="343">
        <v>0.24001</v>
      </c>
      <c r="E14" s="463">
        <v>34.479999999999997</v>
      </c>
      <c r="F14" s="467">
        <f t="shared" si="0"/>
        <v>8.2755447999999981E-2</v>
      </c>
      <c r="G14" s="468">
        <f t="shared" si="1"/>
        <v>0.24001</v>
      </c>
      <c r="I14" s="346" t="s">
        <v>120</v>
      </c>
      <c r="J14" s="343">
        <v>0</v>
      </c>
      <c r="K14" s="343">
        <v>12.125999999999999</v>
      </c>
      <c r="L14" s="463">
        <v>68.39</v>
      </c>
      <c r="M14" s="467">
        <f t="shared" si="2"/>
        <v>8.2929714000000008</v>
      </c>
      <c r="N14" s="468">
        <f t="shared" si="3"/>
        <v>12.125999999999999</v>
      </c>
      <c r="P14" s="346" t="s">
        <v>120</v>
      </c>
      <c r="Q14" s="343">
        <v>0</v>
      </c>
      <c r="R14" s="343">
        <v>454.65300000000002</v>
      </c>
      <c r="S14" s="463">
        <v>35.43</v>
      </c>
      <c r="T14" s="467">
        <f t="shared" si="4"/>
        <v>161.08355790000002</v>
      </c>
      <c r="U14" s="468">
        <f t="shared" si="5"/>
        <v>454.65300000000002</v>
      </c>
    </row>
    <row r="15" spans="2:21" x14ac:dyDescent="0.2">
      <c r="B15" s="347" t="s">
        <v>121</v>
      </c>
      <c r="C15" s="343">
        <v>8.7799999999999996E-3</v>
      </c>
      <c r="D15" s="343">
        <v>1.02197</v>
      </c>
      <c r="E15" s="463">
        <v>26.754991677608793</v>
      </c>
      <c r="F15" s="467">
        <f t="shared" si="0"/>
        <v>0.27342798844765859</v>
      </c>
      <c r="G15" s="468">
        <f t="shared" si="1"/>
        <v>1.0307500000000001</v>
      </c>
      <c r="I15" s="347" t="s">
        <v>121</v>
      </c>
      <c r="J15" s="343">
        <v>0.40100000000000002</v>
      </c>
      <c r="K15" s="343">
        <v>102.625</v>
      </c>
      <c r="L15" s="463">
        <v>27.188957612179575</v>
      </c>
      <c r="M15" s="467">
        <f t="shared" si="2"/>
        <v>27.902667749499287</v>
      </c>
      <c r="N15" s="468">
        <f t="shared" si="3"/>
        <v>103.026</v>
      </c>
      <c r="P15" s="347" t="s">
        <v>121</v>
      </c>
      <c r="Q15" s="343">
        <v>31.867000000000001</v>
      </c>
      <c r="R15" s="343">
        <v>1223.7159999999999</v>
      </c>
      <c r="S15" s="463">
        <v>27.45805313435541</v>
      </c>
      <c r="T15" s="467">
        <f t="shared" si="4"/>
        <v>336.00858949360861</v>
      </c>
      <c r="U15" s="468">
        <f t="shared" si="5"/>
        <v>1255.5829999999999</v>
      </c>
    </row>
    <row r="16" spans="2:21" x14ac:dyDescent="0.2">
      <c r="B16" s="347" t="s">
        <v>122</v>
      </c>
      <c r="C16" s="343">
        <v>7.5100000000000002E-3</v>
      </c>
      <c r="D16" s="343">
        <v>0.76536999999999999</v>
      </c>
      <c r="E16" s="463">
        <v>27.942178438680138</v>
      </c>
      <c r="F16" s="467">
        <f t="shared" si="0"/>
        <v>0.21386105111612619</v>
      </c>
      <c r="G16" s="468">
        <f t="shared" si="1"/>
        <v>0.77288000000000001</v>
      </c>
      <c r="I16" s="347" t="s">
        <v>122</v>
      </c>
      <c r="J16" s="343">
        <v>0.83099999999999996</v>
      </c>
      <c r="K16" s="343">
        <v>175.73400000000001</v>
      </c>
      <c r="L16" s="463">
        <v>38.369546701679589</v>
      </c>
      <c r="M16" s="467">
        <f t="shared" si="2"/>
        <v>67.42833920072961</v>
      </c>
      <c r="N16" s="468">
        <f t="shared" si="3"/>
        <v>176.565</v>
      </c>
      <c r="P16" s="347" t="s">
        <v>122</v>
      </c>
      <c r="Q16" s="343">
        <v>3.1219999999999999</v>
      </c>
      <c r="R16" s="343">
        <v>367.54</v>
      </c>
      <c r="S16" s="463">
        <v>35.530223134812417</v>
      </c>
      <c r="T16" s="467">
        <f t="shared" si="4"/>
        <v>130.58778210968956</v>
      </c>
      <c r="U16" s="468">
        <f t="shared" si="5"/>
        <v>370.66200000000003</v>
      </c>
    </row>
    <row r="17" spans="2:21" x14ac:dyDescent="0.2">
      <c r="B17" s="347" t="s">
        <v>123</v>
      </c>
      <c r="C17" s="343">
        <v>1.97E-3</v>
      </c>
      <c r="D17" s="343">
        <v>1.24129</v>
      </c>
      <c r="E17" s="463">
        <v>37.18</v>
      </c>
      <c r="F17" s="467">
        <f t="shared" si="0"/>
        <v>0.46151162200000001</v>
      </c>
      <c r="G17" s="468">
        <f t="shared" si="1"/>
        <v>1.24326</v>
      </c>
      <c r="I17" s="347" t="s">
        <v>123</v>
      </c>
      <c r="J17" s="343">
        <v>0.40799999999999997</v>
      </c>
      <c r="K17" s="343">
        <v>406.42700000000002</v>
      </c>
      <c r="L17" s="463">
        <v>37.89</v>
      </c>
      <c r="M17" s="467">
        <f t="shared" si="2"/>
        <v>153.99519030000002</v>
      </c>
      <c r="N17" s="468">
        <f t="shared" si="3"/>
        <v>406.83500000000004</v>
      </c>
      <c r="P17" s="347" t="s">
        <v>123</v>
      </c>
      <c r="Q17" s="343">
        <v>3.2360000000000002</v>
      </c>
      <c r="R17" s="343">
        <v>419.85700000000003</v>
      </c>
      <c r="S17" s="463">
        <v>40.01</v>
      </c>
      <c r="T17" s="467">
        <f t="shared" si="4"/>
        <v>167.9847857</v>
      </c>
      <c r="U17" s="468">
        <f t="shared" si="5"/>
        <v>423.09300000000002</v>
      </c>
    </row>
    <row r="18" spans="2:21" x14ac:dyDescent="0.2">
      <c r="B18" s="347" t="s">
        <v>124</v>
      </c>
      <c r="C18" s="343">
        <v>2.1409999999999998E-2</v>
      </c>
      <c r="D18" s="343">
        <v>1.9911800000000002</v>
      </c>
      <c r="E18" s="463">
        <v>29.23</v>
      </c>
      <c r="F18" s="467">
        <f t="shared" si="0"/>
        <v>0.58202191400000003</v>
      </c>
      <c r="G18" s="468">
        <f t="shared" si="1"/>
        <v>2.0125900000000003</v>
      </c>
      <c r="I18" s="347" t="s">
        <v>124</v>
      </c>
      <c r="J18" s="343">
        <v>4.6429999999999998</v>
      </c>
      <c r="K18" s="343">
        <v>915.952</v>
      </c>
      <c r="L18" s="463">
        <v>29.17</v>
      </c>
      <c r="M18" s="467">
        <f t="shared" si="2"/>
        <v>267.18319839999998</v>
      </c>
      <c r="N18" s="468">
        <f t="shared" si="3"/>
        <v>920.59500000000003</v>
      </c>
      <c r="P18" s="347" t="s">
        <v>124</v>
      </c>
      <c r="Q18" s="343">
        <v>18.126000000000001</v>
      </c>
      <c r="R18" s="343">
        <v>422.51</v>
      </c>
      <c r="S18" s="463">
        <v>33.6</v>
      </c>
      <c r="T18" s="467">
        <f t="shared" si="4"/>
        <v>141.96336000000002</v>
      </c>
      <c r="U18" s="468">
        <f t="shared" si="5"/>
        <v>440.63599999999997</v>
      </c>
    </row>
    <row r="19" spans="2:21" ht="13.5" thickBot="1" x14ac:dyDescent="0.25">
      <c r="B19" s="348" t="s">
        <v>125</v>
      </c>
      <c r="C19" s="349">
        <v>7.62E-3</v>
      </c>
      <c r="D19" s="349">
        <v>0.46668999999999999</v>
      </c>
      <c r="E19" s="464">
        <v>57.722840808375267</v>
      </c>
      <c r="F19" s="469">
        <f t="shared" si="0"/>
        <v>0.26938672576860656</v>
      </c>
      <c r="G19" s="470">
        <f t="shared" si="1"/>
        <v>0.47431000000000001</v>
      </c>
      <c r="I19" s="348" t="s">
        <v>125</v>
      </c>
      <c r="J19" s="349">
        <v>1.98</v>
      </c>
      <c r="K19" s="349">
        <v>245.91</v>
      </c>
      <c r="L19" s="464">
        <v>72.077050017193557</v>
      </c>
      <c r="M19" s="469">
        <f t="shared" si="2"/>
        <v>177.24467369728066</v>
      </c>
      <c r="N19" s="470">
        <f t="shared" si="3"/>
        <v>247.89</v>
      </c>
      <c r="P19" s="348" t="s">
        <v>125</v>
      </c>
      <c r="Q19" s="349">
        <v>3.609</v>
      </c>
      <c r="R19" s="349">
        <v>162.745</v>
      </c>
      <c r="S19" s="464">
        <v>61.349224489584998</v>
      </c>
      <c r="T19" s="469">
        <f t="shared" si="4"/>
        <v>99.842795395575109</v>
      </c>
      <c r="U19" s="470">
        <f t="shared" si="5"/>
        <v>166.35400000000001</v>
      </c>
    </row>
    <row r="20" spans="2:21" x14ac:dyDescent="0.2">
      <c r="J20" s="343"/>
    </row>
    <row r="22" spans="2:21" ht="38.25" customHeight="1" x14ac:dyDescent="0.2">
      <c r="B22" s="807" t="s">
        <v>656</v>
      </c>
      <c r="C22" s="808"/>
      <c r="D22" s="808"/>
      <c r="E22" s="808"/>
      <c r="F22" s="808"/>
      <c r="G22" s="808"/>
      <c r="I22" s="807" t="s">
        <v>657</v>
      </c>
      <c r="J22" s="808"/>
      <c r="K22" s="808"/>
      <c r="L22" s="808"/>
      <c r="M22" s="808"/>
      <c r="N22" s="808"/>
      <c r="P22" s="807" t="s">
        <v>658</v>
      </c>
      <c r="Q22" s="808"/>
      <c r="R22" s="808"/>
      <c r="S22" s="808"/>
      <c r="T22" s="808"/>
      <c r="U22" s="808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5.0199999999999993E-3</v>
      </c>
      <c r="D24" s="345">
        <v>0.21718000000000001</v>
      </c>
      <c r="E24" s="462">
        <v>30.37</v>
      </c>
      <c r="F24" s="465">
        <f t="shared" ref="F24:F32" si="6">D24*E24/100</f>
        <v>6.5957566000000009E-2</v>
      </c>
      <c r="G24" s="466">
        <f t="shared" ref="G24:G32" si="7">C24+D24</f>
        <v>0.22220000000000001</v>
      </c>
      <c r="I24" s="344" t="s">
        <v>127</v>
      </c>
      <c r="J24" s="345">
        <v>0.04</v>
      </c>
      <c r="K24" s="345">
        <v>1.3029999999999999</v>
      </c>
      <c r="L24" s="462">
        <v>66.58</v>
      </c>
      <c r="M24" s="465">
        <f t="shared" ref="M24:M32" si="8">K24*L24/100</f>
        <v>0.8675373999999999</v>
      </c>
      <c r="N24" s="466">
        <f t="shared" ref="N24:N32" si="9">J24+K24</f>
        <v>1.343</v>
      </c>
      <c r="P24" s="344" t="s">
        <v>127</v>
      </c>
      <c r="Q24" s="345">
        <v>7.6040000000000001</v>
      </c>
      <c r="R24" s="345">
        <v>196.566</v>
      </c>
      <c r="S24" s="462">
        <v>56.41</v>
      </c>
      <c r="T24" s="465">
        <f t="shared" ref="T24:T32" si="10">R24*S24/100</f>
        <v>110.88288059999999</v>
      </c>
      <c r="U24" s="466">
        <f t="shared" ref="U24:U32" si="11">Q24+R24</f>
        <v>204.17000000000002</v>
      </c>
    </row>
    <row r="25" spans="2:21" x14ac:dyDescent="0.2">
      <c r="B25" s="346" t="s">
        <v>128</v>
      </c>
      <c r="C25" s="343">
        <v>4.1900000000000001E-3</v>
      </c>
      <c r="D25" s="343">
        <v>0.19891999999999999</v>
      </c>
      <c r="E25" s="463">
        <v>35.51</v>
      </c>
      <c r="F25" s="467">
        <f t="shared" si="6"/>
        <v>7.0636491999999995E-2</v>
      </c>
      <c r="G25" s="468">
        <f t="shared" si="7"/>
        <v>0.20310999999999998</v>
      </c>
      <c r="I25" s="346" t="s">
        <v>128</v>
      </c>
      <c r="J25" s="343">
        <v>0.218</v>
      </c>
      <c r="K25" s="343">
        <v>6.8940000000000001</v>
      </c>
      <c r="L25" s="463">
        <v>40.520000000000003</v>
      </c>
      <c r="M25" s="467">
        <f t="shared" si="8"/>
        <v>2.7934488000000006</v>
      </c>
      <c r="N25" s="468">
        <f t="shared" si="9"/>
        <v>7.1120000000000001</v>
      </c>
      <c r="P25" s="346" t="s">
        <v>128</v>
      </c>
      <c r="Q25" s="343">
        <v>20.12</v>
      </c>
      <c r="R25" s="343">
        <v>647.93600000000004</v>
      </c>
      <c r="S25" s="463">
        <v>37.76</v>
      </c>
      <c r="T25" s="467">
        <f t="shared" si="10"/>
        <v>244.66063360000001</v>
      </c>
      <c r="U25" s="468">
        <f t="shared" si="11"/>
        <v>668.05600000000004</v>
      </c>
    </row>
    <row r="26" spans="2:21" x14ac:dyDescent="0.2">
      <c r="B26" s="346" t="s">
        <v>129</v>
      </c>
      <c r="C26" s="343">
        <v>2.15E-3</v>
      </c>
      <c r="D26" s="343">
        <v>0.31995999999999997</v>
      </c>
      <c r="E26" s="463">
        <v>40.090000000000003</v>
      </c>
      <c r="F26" s="467">
        <f t="shared" si="6"/>
        <v>0.12827196399999999</v>
      </c>
      <c r="G26" s="468">
        <f t="shared" si="7"/>
        <v>0.32210999999999995</v>
      </c>
      <c r="I26" s="346" t="s">
        <v>129</v>
      </c>
      <c r="J26" s="343">
        <v>0.14299999999999999</v>
      </c>
      <c r="K26" s="343">
        <v>22.103000000000002</v>
      </c>
      <c r="L26" s="463">
        <v>50.4</v>
      </c>
      <c r="M26" s="467">
        <f t="shared" si="8"/>
        <v>11.139911999999999</v>
      </c>
      <c r="N26" s="468">
        <f t="shared" si="9"/>
        <v>22.246000000000002</v>
      </c>
      <c r="P26" s="346" t="s">
        <v>129</v>
      </c>
      <c r="Q26" s="343">
        <v>4.1440000000000001</v>
      </c>
      <c r="R26" s="343">
        <v>455.99599999999998</v>
      </c>
      <c r="S26" s="463">
        <v>46.93</v>
      </c>
      <c r="T26" s="467">
        <f t="shared" si="10"/>
        <v>213.9989228</v>
      </c>
      <c r="U26" s="468">
        <f t="shared" si="11"/>
        <v>460.14</v>
      </c>
    </row>
    <row r="27" spans="2:21" x14ac:dyDescent="0.2">
      <c r="B27" s="346" t="s">
        <v>130</v>
      </c>
      <c r="C27" s="343">
        <v>1.191E-2</v>
      </c>
      <c r="D27" s="343">
        <v>0.54148000000000007</v>
      </c>
      <c r="E27" s="463">
        <v>39.25</v>
      </c>
      <c r="F27" s="467">
        <f t="shared" si="6"/>
        <v>0.21253090000000005</v>
      </c>
      <c r="G27" s="468">
        <f t="shared" si="7"/>
        <v>0.55339000000000005</v>
      </c>
      <c r="I27" s="346" t="s">
        <v>130</v>
      </c>
      <c r="J27" s="343">
        <v>3.0430000000000001</v>
      </c>
      <c r="K27" s="343">
        <v>50.192999999999998</v>
      </c>
      <c r="L27" s="463">
        <v>39.22</v>
      </c>
      <c r="M27" s="467">
        <f t="shared" si="8"/>
        <v>19.685694599999998</v>
      </c>
      <c r="N27" s="468">
        <f t="shared" si="9"/>
        <v>53.235999999999997</v>
      </c>
      <c r="P27" s="346" t="s">
        <v>130</v>
      </c>
      <c r="Q27" s="343">
        <v>19.012</v>
      </c>
      <c r="R27" s="343">
        <v>367.70299999999997</v>
      </c>
      <c r="S27" s="463">
        <v>37.85</v>
      </c>
      <c r="T27" s="467">
        <f t="shared" si="10"/>
        <v>139.17558550000001</v>
      </c>
      <c r="U27" s="468">
        <f t="shared" si="11"/>
        <v>386.71499999999997</v>
      </c>
    </row>
    <row r="28" spans="2:21" x14ac:dyDescent="0.2">
      <c r="B28" s="346" t="s">
        <v>131</v>
      </c>
      <c r="C28" s="343">
        <v>6.9500000000000004E-3</v>
      </c>
      <c r="D28" s="343">
        <v>1.3069300000000001</v>
      </c>
      <c r="E28" s="463">
        <v>31.19</v>
      </c>
      <c r="F28" s="467">
        <f t="shared" si="6"/>
        <v>0.40763146700000008</v>
      </c>
      <c r="G28" s="468">
        <f t="shared" si="7"/>
        <v>1.3138800000000002</v>
      </c>
      <c r="I28" s="346" t="s">
        <v>131</v>
      </c>
      <c r="J28" s="343">
        <v>1.4570000000000001</v>
      </c>
      <c r="K28" s="343">
        <v>274.70999999999998</v>
      </c>
      <c r="L28" s="463">
        <v>39.04</v>
      </c>
      <c r="M28" s="467">
        <f t="shared" si="8"/>
        <v>107.24678399999999</v>
      </c>
      <c r="N28" s="468">
        <f t="shared" si="9"/>
        <v>276.16699999999997</v>
      </c>
      <c r="P28" s="346" t="s">
        <v>131</v>
      </c>
      <c r="Q28" s="343">
        <v>5.1470000000000002</v>
      </c>
      <c r="R28" s="343">
        <v>671.13900000000001</v>
      </c>
      <c r="S28" s="463">
        <v>32.380000000000003</v>
      </c>
      <c r="T28" s="467">
        <f t="shared" si="10"/>
        <v>217.31480820000002</v>
      </c>
      <c r="U28" s="468">
        <f t="shared" si="11"/>
        <v>676.28600000000006</v>
      </c>
    </row>
    <row r="29" spans="2:21" x14ac:dyDescent="0.2">
      <c r="B29" s="346" t="s">
        <v>132</v>
      </c>
      <c r="C29" s="343">
        <v>1.0320000000000001E-2</v>
      </c>
      <c r="D29" s="343">
        <v>0.47761000000000003</v>
      </c>
      <c r="E29" s="463">
        <v>46.97</v>
      </c>
      <c r="F29" s="467">
        <f t="shared" si="6"/>
        <v>0.22433341700000001</v>
      </c>
      <c r="G29" s="468">
        <f t="shared" si="7"/>
        <v>0.48793000000000003</v>
      </c>
      <c r="I29" s="346" t="s">
        <v>132</v>
      </c>
      <c r="J29" s="343">
        <v>1.4690000000000001</v>
      </c>
      <c r="K29" s="343">
        <v>123.38800000000001</v>
      </c>
      <c r="L29" s="463">
        <v>43.65</v>
      </c>
      <c r="M29" s="467">
        <f t="shared" si="8"/>
        <v>53.858862000000002</v>
      </c>
      <c r="N29" s="468">
        <f t="shared" si="9"/>
        <v>124.857</v>
      </c>
      <c r="P29" s="346" t="s">
        <v>132</v>
      </c>
      <c r="Q29" s="343">
        <v>2.738</v>
      </c>
      <c r="R29" s="343">
        <v>156.65199999999999</v>
      </c>
      <c r="S29" s="463">
        <v>45.48</v>
      </c>
      <c r="T29" s="467">
        <f t="shared" si="10"/>
        <v>71.245329599999991</v>
      </c>
      <c r="U29" s="468">
        <f t="shared" si="11"/>
        <v>159.38999999999999</v>
      </c>
    </row>
    <row r="30" spans="2:21" x14ac:dyDescent="0.2">
      <c r="B30" s="346" t="s">
        <v>133</v>
      </c>
      <c r="C30" s="343">
        <v>9.3100000000000006E-3</v>
      </c>
      <c r="D30" s="343">
        <v>1.8529599999999999</v>
      </c>
      <c r="E30" s="463">
        <v>27.8</v>
      </c>
      <c r="F30" s="467">
        <f t="shared" si="6"/>
        <v>0.51512287999999995</v>
      </c>
      <c r="G30" s="468">
        <f t="shared" si="7"/>
        <v>1.8622699999999999</v>
      </c>
      <c r="I30" s="346" t="s">
        <v>133</v>
      </c>
      <c r="J30" s="343">
        <v>1.893</v>
      </c>
      <c r="K30" s="343">
        <v>817.904</v>
      </c>
      <c r="L30" s="463">
        <v>31.47</v>
      </c>
      <c r="M30" s="467">
        <f t="shared" si="8"/>
        <v>257.3943888</v>
      </c>
      <c r="N30" s="468">
        <f t="shared" si="9"/>
        <v>819.79700000000003</v>
      </c>
      <c r="P30" s="346" t="s">
        <v>133</v>
      </c>
      <c r="Q30" s="343">
        <v>1.1970000000000001</v>
      </c>
      <c r="R30" s="343">
        <v>434.96100000000001</v>
      </c>
      <c r="S30" s="463">
        <v>31.52</v>
      </c>
      <c r="T30" s="467">
        <f t="shared" si="10"/>
        <v>137.09970719999998</v>
      </c>
      <c r="U30" s="468">
        <f t="shared" si="11"/>
        <v>436.15800000000002</v>
      </c>
    </row>
    <row r="31" spans="2:21" x14ac:dyDescent="0.2">
      <c r="B31" s="346" t="s">
        <v>134</v>
      </c>
      <c r="C31" s="343">
        <v>0</v>
      </c>
      <c r="D31" s="343">
        <v>0.50578000000000001</v>
      </c>
      <c r="E31" s="463">
        <v>48.56</v>
      </c>
      <c r="F31" s="467">
        <f t="shared" si="6"/>
        <v>0.24560676800000003</v>
      </c>
      <c r="G31" s="468">
        <f t="shared" si="7"/>
        <v>0.50578000000000001</v>
      </c>
      <c r="I31" s="346" t="s">
        <v>134</v>
      </c>
      <c r="J31" s="343">
        <v>0</v>
      </c>
      <c r="K31" s="343">
        <v>284.11399999999998</v>
      </c>
      <c r="L31" s="463">
        <v>49.44</v>
      </c>
      <c r="M31" s="467">
        <f t="shared" si="8"/>
        <v>140.46596159999999</v>
      </c>
      <c r="N31" s="468">
        <f t="shared" si="9"/>
        <v>284.11399999999998</v>
      </c>
      <c r="P31" s="346" t="s">
        <v>134</v>
      </c>
      <c r="Q31" s="343">
        <v>0</v>
      </c>
      <c r="R31" s="343">
        <v>84.131</v>
      </c>
      <c r="S31" s="463">
        <v>50.55</v>
      </c>
      <c r="T31" s="467">
        <f t="shared" si="10"/>
        <v>42.528220499999996</v>
      </c>
      <c r="U31" s="468">
        <f t="shared" si="11"/>
        <v>84.131</v>
      </c>
    </row>
    <row r="32" spans="2:21" ht="13.5" thickBot="1" x14ac:dyDescent="0.25">
      <c r="B32" s="348" t="s">
        <v>135</v>
      </c>
      <c r="C32" s="349">
        <v>0</v>
      </c>
      <c r="D32" s="349">
        <v>0.44775999999999999</v>
      </c>
      <c r="E32" s="464">
        <v>74.13</v>
      </c>
      <c r="F32" s="469">
        <f t="shared" si="6"/>
        <v>0.33192448799999996</v>
      </c>
      <c r="G32" s="470">
        <f t="shared" si="7"/>
        <v>0.44775999999999999</v>
      </c>
      <c r="I32" s="348" t="s">
        <v>135</v>
      </c>
      <c r="J32" s="349">
        <v>0</v>
      </c>
      <c r="K32" s="349">
        <v>278.16399999999999</v>
      </c>
      <c r="L32" s="464">
        <v>59.79</v>
      </c>
      <c r="M32" s="469">
        <f t="shared" si="8"/>
        <v>166.3142556</v>
      </c>
      <c r="N32" s="470">
        <f t="shared" si="9"/>
        <v>278.16399999999999</v>
      </c>
      <c r="P32" s="348" t="s">
        <v>135</v>
      </c>
      <c r="Q32" s="349">
        <v>0</v>
      </c>
      <c r="R32" s="349">
        <v>35.938000000000002</v>
      </c>
      <c r="S32" s="464">
        <v>59.99</v>
      </c>
      <c r="T32" s="469">
        <f t="shared" si="10"/>
        <v>21.559206200000002</v>
      </c>
      <c r="U32" s="470">
        <f t="shared" si="11"/>
        <v>35.938000000000002</v>
      </c>
    </row>
    <row r="35" spans="2:21" ht="29.25" customHeight="1" x14ac:dyDescent="0.2">
      <c r="B35" s="807" t="s">
        <v>382</v>
      </c>
      <c r="C35" s="808"/>
      <c r="D35" s="808"/>
      <c r="E35" s="808"/>
      <c r="F35" s="808"/>
      <c r="G35" s="808"/>
      <c r="I35" s="807" t="s">
        <v>383</v>
      </c>
      <c r="J35" s="808"/>
      <c r="K35" s="808"/>
      <c r="L35" s="808"/>
      <c r="M35" s="808"/>
      <c r="N35" s="808"/>
      <c r="P35" s="807" t="s">
        <v>384</v>
      </c>
      <c r="Q35" s="808"/>
      <c r="R35" s="808"/>
      <c r="S35" s="808"/>
      <c r="T35" s="808"/>
      <c r="U35" s="808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94</v>
      </c>
      <c r="C37" s="345"/>
      <c r="D37" s="345"/>
      <c r="E37" s="345"/>
      <c r="F37" s="345"/>
      <c r="G37" s="466">
        <f>G8</f>
        <v>5.91845</v>
      </c>
      <c r="I37" s="344" t="s">
        <v>94</v>
      </c>
      <c r="J37" s="345"/>
      <c r="K37" s="345"/>
      <c r="L37" s="345"/>
      <c r="M37" s="345"/>
      <c r="N37" s="466">
        <f>N8</f>
        <v>1862.1799999999998</v>
      </c>
      <c r="P37" s="344" t="s">
        <v>94</v>
      </c>
      <c r="Q37" s="345"/>
      <c r="R37" s="345"/>
      <c r="S37" s="345"/>
      <c r="T37" s="345"/>
      <c r="U37" s="466">
        <f>U8</f>
        <v>3110.9829999999997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24.148019999999999</v>
      </c>
      <c r="I38" s="350" t="s">
        <v>381</v>
      </c>
      <c r="J38" s="343"/>
      <c r="K38" s="343"/>
      <c r="L38" s="343"/>
      <c r="M38" s="343"/>
      <c r="N38" s="468">
        <f>N7-N8</f>
        <v>3616.3030000000003</v>
      </c>
      <c r="P38" s="350" t="s">
        <v>381</v>
      </c>
      <c r="Q38" s="343"/>
      <c r="R38" s="343"/>
      <c r="S38" s="343"/>
      <c r="T38" s="343"/>
      <c r="U38" s="468">
        <f>U7-U8</f>
        <v>24860.564999999999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3.1194000000000002</v>
      </c>
      <c r="I39" s="348" t="s">
        <v>83</v>
      </c>
      <c r="J39" s="349"/>
      <c r="K39" s="349"/>
      <c r="L39" s="349"/>
      <c r="M39" s="349"/>
      <c r="N39" s="470">
        <f>N6</f>
        <v>946.12</v>
      </c>
      <c r="P39" s="348" t="s">
        <v>83</v>
      </c>
      <c r="Q39" s="349"/>
      <c r="R39" s="349"/>
      <c r="S39" s="349"/>
      <c r="T39" s="349"/>
      <c r="U39" s="470">
        <f>U6</f>
        <v>2203.1640000000002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642</v>
      </c>
      <c r="C3" t="s">
        <v>618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15 data'!$C$24</f>
        <v>0</v>
      </c>
      <c r="D8" s="646">
        <f>'Section 15 data'!$D$24</f>
        <v>5.0000000000000002E-5</v>
      </c>
      <c r="E8" s="202">
        <f>'Section 15 data'!$E$24</f>
        <v>100.24</v>
      </c>
      <c r="F8" s="647">
        <f>SUM(C8,D8)</f>
        <v>5.0000000000000002E-5</v>
      </c>
    </row>
    <row r="9" spans="2:6" ht="15" customHeight="1" x14ac:dyDescent="0.2">
      <c r="B9" s="95" t="s">
        <v>341</v>
      </c>
      <c r="C9" s="645">
        <f>'Section 15 data'!$C$25</f>
        <v>0</v>
      </c>
      <c r="D9" s="646">
        <f>'Section 15 data'!$D$25</f>
        <v>2.9100000000000003E-3</v>
      </c>
      <c r="E9" s="202">
        <f>'Section 15 data'!$E$25</f>
        <v>65.91</v>
      </c>
      <c r="F9" s="647">
        <f t="shared" ref="F9:F17" si="0">SUM(C9,D9)</f>
        <v>2.9100000000000003E-3</v>
      </c>
    </row>
    <row r="10" spans="2:6" ht="15" customHeight="1" x14ac:dyDescent="0.2">
      <c r="B10" s="96" t="s">
        <v>342</v>
      </c>
      <c r="C10" s="645">
        <f>'Section 15 data'!$C$26</f>
        <v>1.882E-2</v>
      </c>
      <c r="D10" s="646">
        <f>'Section 15 data'!$D$26</f>
        <v>1.25E-3</v>
      </c>
      <c r="E10" s="202">
        <f>'Section 15 data'!$E$26</f>
        <v>103.81</v>
      </c>
      <c r="F10" s="647">
        <f t="shared" si="0"/>
        <v>2.0070000000000001E-2</v>
      </c>
    </row>
    <row r="11" spans="2:6" ht="15" customHeight="1" x14ac:dyDescent="0.2">
      <c r="B11" s="94" t="s">
        <v>343</v>
      </c>
      <c r="C11" s="645">
        <f>'Section 15 data'!$C$27</f>
        <v>7.6100000000000004E-3</v>
      </c>
      <c r="D11" s="646">
        <f>'Section 15 data'!$D$27</f>
        <v>0.16906000000000002</v>
      </c>
      <c r="E11" s="202">
        <f>'Section 15 data'!$E$27</f>
        <v>82.91</v>
      </c>
      <c r="F11" s="647">
        <f t="shared" si="0"/>
        <v>0.17667000000000002</v>
      </c>
    </row>
    <row r="12" spans="2:6" ht="15" customHeight="1" x14ac:dyDescent="0.2">
      <c r="B12" s="94" t="s">
        <v>344</v>
      </c>
      <c r="C12" s="645">
        <f>'Section 15 data'!$C$28</f>
        <v>3.551E-2</v>
      </c>
      <c r="D12" s="646">
        <f>'Section 15 data'!$D$28</f>
        <v>0.34693000000000002</v>
      </c>
      <c r="E12" s="202">
        <f>'Section 15 data'!$E$28</f>
        <v>36.11</v>
      </c>
      <c r="F12" s="647">
        <f t="shared" si="0"/>
        <v>0.38244</v>
      </c>
    </row>
    <row r="13" spans="2:6" ht="15" customHeight="1" x14ac:dyDescent="0.2">
      <c r="B13" s="94" t="s">
        <v>345</v>
      </c>
      <c r="C13" s="645">
        <f>'Section 15 data'!$C$29</f>
        <v>1.4330000000000001E-2</v>
      </c>
      <c r="D13" s="646">
        <f>'Section 15 data'!$D$29</f>
        <v>0.11001000000000001</v>
      </c>
      <c r="E13" s="202">
        <f>'Section 15 data'!$E$29</f>
        <v>86.75</v>
      </c>
      <c r="F13" s="647">
        <f t="shared" si="0"/>
        <v>0.12434000000000001</v>
      </c>
    </row>
    <row r="14" spans="2:6" ht="15" customHeight="1" x14ac:dyDescent="0.2">
      <c r="B14" s="94" t="s">
        <v>346</v>
      </c>
      <c r="C14" s="645">
        <f>'Section 15 data'!$C$30</f>
        <v>1.5400000000000001E-3</v>
      </c>
      <c r="D14" s="646">
        <f>'Section 15 data'!$D$30</f>
        <v>0.21032000000000001</v>
      </c>
      <c r="E14" s="202">
        <f>'Section 15 data'!$E$30</f>
        <v>74.56</v>
      </c>
      <c r="F14" s="647">
        <f t="shared" si="0"/>
        <v>0.21186000000000002</v>
      </c>
    </row>
    <row r="15" spans="2:6" ht="15" customHeight="1" x14ac:dyDescent="0.2">
      <c r="B15" s="94" t="s">
        <v>347</v>
      </c>
      <c r="C15" s="645">
        <f>'Section 15 data'!$C$31</f>
        <v>0</v>
      </c>
      <c r="D15" s="646">
        <f>'Section 15 data'!$D$31</f>
        <v>0</v>
      </c>
      <c r="E15" s="202">
        <f>'Section 15 data'!$E$31</f>
        <v>0</v>
      </c>
      <c r="F15" s="647">
        <f t="shared" si="0"/>
        <v>0</v>
      </c>
    </row>
    <row r="16" spans="2:6" ht="15" customHeight="1" x14ac:dyDescent="0.2">
      <c r="B16" s="94" t="s">
        <v>270</v>
      </c>
      <c r="C16" s="645">
        <f>'Section 15 data'!$C$32</f>
        <v>0</v>
      </c>
      <c r="D16" s="646">
        <f>'Section 15 data'!$D$32</f>
        <v>0</v>
      </c>
      <c r="E16" s="202">
        <f>'Section 15 data'!$E$32</f>
        <v>0</v>
      </c>
      <c r="F16" s="647">
        <f t="shared" si="0"/>
        <v>0</v>
      </c>
    </row>
    <row r="17" spans="2:6" ht="15" customHeight="1" x14ac:dyDescent="0.2">
      <c r="B17" s="97" t="s">
        <v>80</v>
      </c>
      <c r="C17" s="648">
        <f>'Section 15 data'!$C$8</f>
        <v>7.7819999999999986E-2</v>
      </c>
      <c r="D17" s="648">
        <f>'Section 15 data'!$D$8</f>
        <v>0.84053999999999995</v>
      </c>
      <c r="E17" s="318">
        <f>'Section 15 data'!$E$8</f>
        <v>30.4</v>
      </c>
      <c r="F17" s="648">
        <f t="shared" si="0"/>
        <v>0.91835999999999995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E49E008-E340-4874-B4AA-723F75D3D90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3A56C7AB-2FDD-471D-A52F-C6918C2F7818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643</v>
      </c>
      <c r="C3" t="s">
        <v>619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data'!$J$13</f>
        <v>0</v>
      </c>
      <c r="D8" s="638">
        <f>'Section 15 data'!$K$13</f>
        <v>0</v>
      </c>
      <c r="E8" s="202">
        <f>'Section 15 data'!$L$13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15 data'!$J$14</f>
        <v>0.51400000000000001</v>
      </c>
      <c r="D9" s="638">
        <f>'Section 15 data'!$K$14</f>
        <v>1.2999999999999999E-2</v>
      </c>
      <c r="E9" s="202">
        <f>'Section 15 data'!$L$14</f>
        <v>65.92</v>
      </c>
      <c r="F9" s="633">
        <f t="shared" ref="F9:F15" si="0">SUM(C9,D9)</f>
        <v>0.52700000000000002</v>
      </c>
    </row>
    <row r="10" spans="2:6" ht="15" customHeight="1" x14ac:dyDescent="0.2">
      <c r="B10" s="81" t="s">
        <v>336</v>
      </c>
      <c r="C10" s="67">
        <f>'Section 15 data'!$J$15</f>
        <v>2.452</v>
      </c>
      <c r="D10" s="638">
        <f>'Section 15 data'!$K$15</f>
        <v>112.474</v>
      </c>
      <c r="E10" s="202">
        <f>'Section 15 data'!$L$15</f>
        <v>49.745761984271866</v>
      </c>
      <c r="F10" s="633">
        <f t="shared" si="0"/>
        <v>114.926</v>
      </c>
    </row>
    <row r="11" spans="2:6" ht="15" customHeight="1" x14ac:dyDescent="0.2">
      <c r="B11" s="81" t="s">
        <v>337</v>
      </c>
      <c r="C11" s="67">
        <f>'Section 15 data'!$J$16</f>
        <v>10.909000000000001</v>
      </c>
      <c r="D11" s="638">
        <f>'Section 15 data'!$K$16</f>
        <v>193.7</v>
      </c>
      <c r="E11" s="202">
        <f>'Section 15 data'!$L$16</f>
        <v>46.570307810424652</v>
      </c>
      <c r="F11" s="633">
        <f t="shared" si="0"/>
        <v>204.60899999999998</v>
      </c>
    </row>
    <row r="12" spans="2:6" ht="15" customHeight="1" x14ac:dyDescent="0.2">
      <c r="B12" s="81" t="s">
        <v>338</v>
      </c>
      <c r="C12" s="67">
        <f>'Section 15 data'!$J$17</f>
        <v>0</v>
      </c>
      <c r="D12" s="638">
        <f>'Section 15 data'!$K$17</f>
        <v>3.8180000000000001</v>
      </c>
      <c r="E12" s="202">
        <f>'Section 15 data'!$L$17</f>
        <v>52.64</v>
      </c>
      <c r="F12" s="633">
        <f t="shared" si="0"/>
        <v>3.8180000000000001</v>
      </c>
    </row>
    <row r="13" spans="2:6" ht="15" customHeight="1" x14ac:dyDescent="0.2">
      <c r="B13" s="81" t="s">
        <v>339</v>
      </c>
      <c r="C13" s="67">
        <f>'Section 15 data'!$J$18</f>
        <v>0</v>
      </c>
      <c r="D13" s="638">
        <f>'Section 15 data'!$K$18</f>
        <v>0</v>
      </c>
      <c r="E13" s="202">
        <f>'Section 15 data'!$L$18</f>
        <v>0</v>
      </c>
      <c r="F13" s="633">
        <f t="shared" si="0"/>
        <v>0</v>
      </c>
    </row>
    <row r="14" spans="2:6" ht="15" customHeight="1" x14ac:dyDescent="0.2">
      <c r="B14" s="81" t="s">
        <v>268</v>
      </c>
      <c r="C14" s="67">
        <f>'Section 15 data'!$J$19</f>
        <v>0</v>
      </c>
      <c r="D14" s="638">
        <f>'Section 15 data'!$K$19</f>
        <v>0</v>
      </c>
      <c r="E14" s="202">
        <f>'Section 15 data'!$L$19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15 data'!$J$8</f>
        <v>13.875999999999999</v>
      </c>
      <c r="D15" s="639">
        <f>'Section 15 data'!$K$8</f>
        <v>310.005</v>
      </c>
      <c r="E15" s="318">
        <f>'Section 15 data'!$L$8</f>
        <v>33.4</v>
      </c>
      <c r="F15" s="640">
        <f t="shared" si="0"/>
        <v>323.88099999999997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EE0F801A-6029-47C1-9AC2-70108A6AA36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622F5971-C912-48DC-9825-B735FA41B1D8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644</v>
      </c>
      <c r="C3" t="s">
        <v>620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15 data'!$J$24</f>
        <v>0</v>
      </c>
      <c r="D8" s="85">
        <f>'Section 15 data'!$K$24</f>
        <v>0</v>
      </c>
      <c r="E8" s="202">
        <f>'Section 15 data'!$L$24</f>
        <v>0</v>
      </c>
      <c r="F8" s="633">
        <f>SUM(C8,D8)</f>
        <v>0</v>
      </c>
    </row>
    <row r="9" spans="2:6" ht="15" customHeight="1" x14ac:dyDescent="0.2">
      <c r="B9" s="79" t="s">
        <v>341</v>
      </c>
      <c r="C9" s="67">
        <f>'Section 15 data'!$J$25</f>
        <v>0</v>
      </c>
      <c r="D9" s="85">
        <f>'Section 15 data'!$K$25</f>
        <v>1.2999999999999999E-2</v>
      </c>
      <c r="E9" s="202">
        <f>'Section 15 data'!$L$25</f>
        <v>65.92</v>
      </c>
      <c r="F9" s="633">
        <f t="shared" ref="F9:F17" si="0">SUM(C9,D9)</f>
        <v>1.2999999999999999E-2</v>
      </c>
    </row>
    <row r="10" spans="2:6" ht="15" customHeight="1" x14ac:dyDescent="0.2">
      <c r="B10" s="80" t="s">
        <v>342</v>
      </c>
      <c r="C10" s="67">
        <f>'Section 15 data'!$J$26</f>
        <v>1.611</v>
      </c>
      <c r="D10" s="85">
        <f>'Section 15 data'!$K$26</f>
        <v>0.223</v>
      </c>
      <c r="E10" s="202">
        <f>'Section 15 data'!$L$26</f>
        <v>103.82</v>
      </c>
      <c r="F10" s="633">
        <f t="shared" si="0"/>
        <v>1.8340000000000001</v>
      </c>
    </row>
    <row r="11" spans="2:6" ht="15" customHeight="1" x14ac:dyDescent="0.2">
      <c r="B11" s="78" t="s">
        <v>343</v>
      </c>
      <c r="C11" s="67">
        <f>'Section 15 data'!$J$27</f>
        <v>0.57599999999999996</v>
      </c>
      <c r="D11" s="85">
        <f>'Section 15 data'!$K$27</f>
        <v>15.948</v>
      </c>
      <c r="E11" s="202">
        <f>'Section 15 data'!$L$27</f>
        <v>71.42</v>
      </c>
      <c r="F11" s="633">
        <f t="shared" si="0"/>
        <v>16.524000000000001</v>
      </c>
    </row>
    <row r="12" spans="2:6" ht="15" customHeight="1" x14ac:dyDescent="0.2">
      <c r="B12" s="78" t="s">
        <v>344</v>
      </c>
      <c r="C12" s="67">
        <f>'Section 15 data'!$J$28</f>
        <v>7.9710000000000001</v>
      </c>
      <c r="D12" s="85">
        <f>'Section 15 data'!$K$28</f>
        <v>130.26300000000001</v>
      </c>
      <c r="E12" s="202">
        <f>'Section 15 data'!$L$28</f>
        <v>42.7</v>
      </c>
      <c r="F12" s="633">
        <f t="shared" si="0"/>
        <v>138.23400000000001</v>
      </c>
    </row>
    <row r="13" spans="2:6" ht="15" customHeight="1" x14ac:dyDescent="0.2">
      <c r="B13" s="78" t="s">
        <v>345</v>
      </c>
      <c r="C13" s="67">
        <f>'Section 15 data'!$J$29</f>
        <v>3.282</v>
      </c>
      <c r="D13" s="85">
        <f>'Section 15 data'!$K$29</f>
        <v>43.524000000000001</v>
      </c>
      <c r="E13" s="202">
        <f>'Section 15 data'!$L$29</f>
        <v>87.14</v>
      </c>
      <c r="F13" s="633">
        <f t="shared" si="0"/>
        <v>46.805999999999997</v>
      </c>
    </row>
    <row r="14" spans="2:6" ht="15" customHeight="1" x14ac:dyDescent="0.2">
      <c r="B14" s="78" t="s">
        <v>346</v>
      </c>
      <c r="C14" s="67">
        <f>'Section 15 data'!$J$30</f>
        <v>0.435</v>
      </c>
      <c r="D14" s="85">
        <f>'Section 15 data'!$K$30</f>
        <v>120.035</v>
      </c>
      <c r="E14" s="202">
        <f>'Section 15 data'!$L$30</f>
        <v>67.58</v>
      </c>
      <c r="F14" s="633">
        <f t="shared" si="0"/>
        <v>120.47</v>
      </c>
    </row>
    <row r="15" spans="2:6" ht="15" customHeight="1" x14ac:dyDescent="0.2">
      <c r="B15" s="78" t="s">
        <v>347</v>
      </c>
      <c r="C15" s="67">
        <f>'Section 15 data'!$J$31</f>
        <v>0</v>
      </c>
      <c r="D15" s="85">
        <f>'Section 15 data'!$K$31</f>
        <v>0</v>
      </c>
      <c r="E15" s="202">
        <f>'Section 15 data'!$L$31</f>
        <v>0</v>
      </c>
      <c r="F15" s="633">
        <f t="shared" si="0"/>
        <v>0</v>
      </c>
    </row>
    <row r="16" spans="2:6" ht="15" customHeight="1" x14ac:dyDescent="0.2">
      <c r="B16" s="78" t="s">
        <v>270</v>
      </c>
      <c r="C16" s="67">
        <f>'Section 15 data'!$J$32</f>
        <v>0</v>
      </c>
      <c r="D16" s="85">
        <f>'Section 15 data'!$K$32</f>
        <v>0</v>
      </c>
      <c r="E16" s="202">
        <f>'Section 15 data'!$L$32</f>
        <v>0</v>
      </c>
      <c r="F16" s="633">
        <f t="shared" si="0"/>
        <v>0</v>
      </c>
    </row>
    <row r="17" spans="2:6" ht="15" customHeight="1" x14ac:dyDescent="0.2">
      <c r="B17" s="86" t="s">
        <v>80</v>
      </c>
      <c r="C17" s="87">
        <f>'Section 15 data'!$J$8</f>
        <v>13.875999999999999</v>
      </c>
      <c r="D17" s="87">
        <f>'Section 15 data'!$K$8</f>
        <v>310.005</v>
      </c>
      <c r="E17" s="318">
        <f>'Section 15 data'!$L$8</f>
        <v>33.4</v>
      </c>
      <c r="F17" s="87">
        <f t="shared" si="0"/>
        <v>323.88099999999997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01ED30B-74B4-447E-9462-101795A9B0BB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BD98C8A-22E3-457E-8D90-0CEE6B118AB0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645</v>
      </c>
      <c r="C3" t="s">
        <v>622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15 data'!$Q$13</f>
        <v>0</v>
      </c>
      <c r="D8" s="638">
        <f>'Section 15 data'!$R$13</f>
        <v>0</v>
      </c>
      <c r="E8" s="202">
        <f>'Section 15 data'!$S$13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15 data'!$Q$14</f>
        <v>29.420999999999999</v>
      </c>
      <c r="D9" s="638">
        <f>'Section 15 data'!$R$14</f>
        <v>4.5259999999999998</v>
      </c>
      <c r="E9" s="202">
        <f>'Section 15 data'!$S$14</f>
        <v>65.92</v>
      </c>
      <c r="F9" s="633">
        <f t="shared" ref="F9:F15" si="0">SUM(C9,D9)</f>
        <v>33.947000000000003</v>
      </c>
    </row>
    <row r="10" spans="2:6" ht="15" customHeight="1" x14ac:dyDescent="0.2">
      <c r="B10" s="81" t="s">
        <v>336</v>
      </c>
      <c r="C10" s="67">
        <f>'Section 15 data'!$Q$15</f>
        <v>26.902000000000001</v>
      </c>
      <c r="D10" s="638">
        <f>'Section 15 data'!$R$15</f>
        <v>272.06700000000001</v>
      </c>
      <c r="E10" s="202">
        <f>'Section 15 data'!$S$15</f>
        <v>45.967532662037932</v>
      </c>
      <c r="F10" s="633">
        <f t="shared" si="0"/>
        <v>298.96899999999999</v>
      </c>
    </row>
    <row r="11" spans="2:6" ht="15" customHeight="1" x14ac:dyDescent="0.2">
      <c r="B11" s="81" t="s">
        <v>337</v>
      </c>
      <c r="C11" s="67">
        <f>'Section 15 data'!$Q$16</f>
        <v>25.811</v>
      </c>
      <c r="D11" s="638">
        <f>'Section 15 data'!$R$16</f>
        <v>212.90899999999999</v>
      </c>
      <c r="E11" s="202">
        <f>'Section 15 data'!$S$16</f>
        <v>34.830126804367865</v>
      </c>
      <c r="F11" s="633">
        <f t="shared" si="0"/>
        <v>238.72</v>
      </c>
    </row>
    <row r="12" spans="2:6" ht="15" customHeight="1" x14ac:dyDescent="0.2">
      <c r="B12" s="81" t="s">
        <v>338</v>
      </c>
      <c r="C12" s="67">
        <f>'Section 15 data'!$Q$17</f>
        <v>0</v>
      </c>
      <c r="D12" s="638">
        <f>'Section 15 data'!$R$17</f>
        <v>5.4320000000000004</v>
      </c>
      <c r="E12" s="202">
        <f>'Section 15 data'!$S$17</f>
        <v>52.64</v>
      </c>
      <c r="F12" s="633">
        <f t="shared" si="0"/>
        <v>5.4320000000000004</v>
      </c>
    </row>
    <row r="13" spans="2:6" ht="15" customHeight="1" x14ac:dyDescent="0.2">
      <c r="B13" s="81" t="s">
        <v>339</v>
      </c>
      <c r="C13" s="67">
        <f>'Section 15 data'!$Q$18</f>
        <v>0</v>
      </c>
      <c r="D13" s="638">
        <f>'Section 15 data'!$R$18</f>
        <v>0</v>
      </c>
      <c r="E13" s="202">
        <f>'Section 15 data'!$S$18</f>
        <v>0</v>
      </c>
      <c r="F13" s="633">
        <f t="shared" si="0"/>
        <v>0</v>
      </c>
    </row>
    <row r="14" spans="2:6" ht="15" customHeight="1" x14ac:dyDescent="0.2">
      <c r="B14" s="81" t="s">
        <v>268</v>
      </c>
      <c r="C14" s="67">
        <f>'Section 15 data'!$Q$19</f>
        <v>0</v>
      </c>
      <c r="D14" s="638">
        <f>'Section 15 data'!$R$19</f>
        <v>0</v>
      </c>
      <c r="E14" s="202">
        <f>'Section 15 data'!$S$19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15 data'!$Q$8</f>
        <v>82.132999999999996</v>
      </c>
      <c r="D15" s="639">
        <f>'Section 15 data'!$R$8</f>
        <v>494.935</v>
      </c>
      <c r="E15" s="318">
        <f>'Section 15 data'!$S$8</f>
        <v>29.17</v>
      </c>
      <c r="F15" s="640">
        <f t="shared" si="0"/>
        <v>577.06799999999998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22851D3F-4906-4AA4-B169-2C0193DA83CE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  <x14:conditionalFormatting xmlns:xm="http://schemas.microsoft.com/office/excel/2006/main">
          <x14:cfRule type="expression" priority="1" id="{A666129D-9545-4BB4-A881-54510C71CFC0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</x14:conditionalFormattings>
    </ext>
  </extLst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646</v>
      </c>
      <c r="C3" t="s">
        <v>621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15 data'!$Q$24</f>
        <v>0</v>
      </c>
      <c r="D8" s="635">
        <f>'Section 15 data'!$R$24</f>
        <v>0</v>
      </c>
      <c r="E8" s="202">
        <f>'Section 15 data'!$S$24</f>
        <v>0</v>
      </c>
      <c r="F8" s="636">
        <f>SUM(C8,D8)</f>
        <v>0</v>
      </c>
    </row>
    <row r="9" spans="2:6" ht="15" customHeight="1" x14ac:dyDescent="0.2">
      <c r="B9" s="79" t="s">
        <v>341</v>
      </c>
      <c r="C9" s="634">
        <f>'Section 15 data'!$Q$25</f>
        <v>0</v>
      </c>
      <c r="D9" s="635">
        <f>'Section 15 data'!$R$25</f>
        <v>4.5259999999999998</v>
      </c>
      <c r="E9" s="202">
        <f>'Section 15 data'!$S$25</f>
        <v>65.92</v>
      </c>
      <c r="F9" s="636">
        <f t="shared" ref="F9:F17" si="0">SUM(C9,D9)</f>
        <v>4.5259999999999998</v>
      </c>
    </row>
    <row r="10" spans="2:6" ht="15" customHeight="1" x14ac:dyDescent="0.2">
      <c r="B10" s="80" t="s">
        <v>342</v>
      </c>
      <c r="C10" s="634">
        <f>'Section 15 data'!$Q$26</f>
        <v>49.468000000000004</v>
      </c>
      <c r="D10" s="635">
        <f>'Section 15 data'!$R$26</f>
        <v>4.2720000000000002</v>
      </c>
      <c r="E10" s="202">
        <f>'Section 15 data'!$S$26</f>
        <v>103.81</v>
      </c>
      <c r="F10" s="636">
        <f t="shared" si="0"/>
        <v>53.74</v>
      </c>
    </row>
    <row r="11" spans="2:6" ht="15" customHeight="1" x14ac:dyDescent="0.2">
      <c r="B11" s="78" t="s">
        <v>343</v>
      </c>
      <c r="C11" s="634">
        <f>'Section 15 data'!$Q$27</f>
        <v>7.3140000000000001</v>
      </c>
      <c r="D11" s="635">
        <f>'Section 15 data'!$R$27</f>
        <v>63.878999999999998</v>
      </c>
      <c r="E11" s="202">
        <f>'Section 15 data'!$S$27</f>
        <v>69.92</v>
      </c>
      <c r="F11" s="636">
        <f t="shared" si="0"/>
        <v>71.192999999999998</v>
      </c>
    </row>
    <row r="12" spans="2:6" ht="15" customHeight="1" x14ac:dyDescent="0.2">
      <c r="B12" s="78" t="s">
        <v>344</v>
      </c>
      <c r="C12" s="634">
        <f>'Section 15 data'!$Q$28</f>
        <v>20.986000000000001</v>
      </c>
      <c r="D12" s="635">
        <f>'Section 15 data'!$R$28</f>
        <v>307.11799999999999</v>
      </c>
      <c r="E12" s="202">
        <f>'Section 15 data'!$S$28</f>
        <v>40.119999999999997</v>
      </c>
      <c r="F12" s="636">
        <f t="shared" si="0"/>
        <v>328.10399999999998</v>
      </c>
    </row>
    <row r="13" spans="2:6" ht="15" customHeight="1" x14ac:dyDescent="0.2">
      <c r="B13" s="78" t="s">
        <v>345</v>
      </c>
      <c r="C13" s="634">
        <f>'Section 15 data'!$Q$29</f>
        <v>4.0890000000000004</v>
      </c>
      <c r="D13" s="635">
        <f>'Section 15 data'!$R$29</f>
        <v>43.95</v>
      </c>
      <c r="E13" s="202">
        <f>'Section 15 data'!$S$29</f>
        <v>83.85</v>
      </c>
      <c r="F13" s="636">
        <f t="shared" si="0"/>
        <v>48.039000000000001</v>
      </c>
    </row>
    <row r="14" spans="2:6" ht="15" customHeight="1" x14ac:dyDescent="0.2">
      <c r="B14" s="78" t="s">
        <v>346</v>
      </c>
      <c r="C14" s="634">
        <f>'Section 15 data'!$Q$30</f>
        <v>0.27600000000000002</v>
      </c>
      <c r="D14" s="635">
        <f>'Section 15 data'!$R$30</f>
        <v>71.188999999999993</v>
      </c>
      <c r="E14" s="202">
        <f>'Section 15 data'!$S$30</f>
        <v>65.97</v>
      </c>
      <c r="F14" s="636">
        <f t="shared" si="0"/>
        <v>71.464999999999989</v>
      </c>
    </row>
    <row r="15" spans="2:6" ht="15" customHeight="1" x14ac:dyDescent="0.2">
      <c r="B15" s="78" t="s">
        <v>347</v>
      </c>
      <c r="C15" s="634">
        <f>'Section 15 data'!$Q$31</f>
        <v>0</v>
      </c>
      <c r="D15" s="635">
        <f>'Section 15 data'!$R$31</f>
        <v>0</v>
      </c>
      <c r="E15" s="202">
        <f>'Section 15 data'!$S$31</f>
        <v>0</v>
      </c>
      <c r="F15" s="636">
        <f t="shared" si="0"/>
        <v>0</v>
      </c>
    </row>
    <row r="16" spans="2:6" ht="15" customHeight="1" x14ac:dyDescent="0.2">
      <c r="B16" s="78" t="s">
        <v>270</v>
      </c>
      <c r="C16" s="634">
        <f>'Section 15 data'!$Q$32</f>
        <v>0</v>
      </c>
      <c r="D16" s="635">
        <f>'Section 15 data'!$R$32</f>
        <v>0</v>
      </c>
      <c r="E16" s="202">
        <f>'Section 15 data'!$S$32</f>
        <v>0</v>
      </c>
      <c r="F16" s="636">
        <f t="shared" si="0"/>
        <v>0</v>
      </c>
    </row>
    <row r="17" spans="2:6" ht="15" customHeight="1" x14ac:dyDescent="0.2">
      <c r="B17" s="72" t="s">
        <v>80</v>
      </c>
      <c r="C17" s="87">
        <f>'Section 15 data'!$Q$8</f>
        <v>82.132999999999996</v>
      </c>
      <c r="D17" s="87">
        <f>'Section 15 data'!$R$8</f>
        <v>494.935</v>
      </c>
      <c r="E17" s="318">
        <f>'Section 15 data'!$S$8</f>
        <v>29.17</v>
      </c>
      <c r="F17" s="87">
        <f t="shared" si="0"/>
        <v>577.06799999999998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" operator="between" id="{FAF6D698-F4DB-41EE-B78A-DF777004CE0F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  <x14:conditionalFormatting xmlns:xm="http://schemas.microsoft.com/office/excel/2006/main">
          <x14:cfRule type="expression" priority="1" id="{FA28F2F8-2F4D-47A2-B931-284CC4ED539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</x14:conditionalFormattings>
    </ext>
  </extLst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647</v>
      </c>
      <c r="C3" t="s">
        <v>628</v>
      </c>
    </row>
    <row r="5" spans="2:12" ht="15" customHeight="1" x14ac:dyDescent="0.2">
      <c r="B5" s="847" t="s">
        <v>376</v>
      </c>
      <c r="C5" s="912" t="s">
        <v>629</v>
      </c>
      <c r="D5" s="912"/>
      <c r="E5" s="912"/>
      <c r="F5" s="904"/>
      <c r="H5" s="847" t="s">
        <v>376</v>
      </c>
      <c r="I5" s="795" t="s">
        <v>768</v>
      </c>
      <c r="J5" s="867"/>
      <c r="K5" s="867"/>
      <c r="L5" s="794"/>
    </row>
    <row r="6" spans="2:12" ht="60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648</v>
      </c>
      <c r="J6" s="34" t="s">
        <v>277</v>
      </c>
      <c r="K6" s="34" t="s">
        <v>649</v>
      </c>
      <c r="L6" s="35" t="s">
        <v>630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51" t="s">
        <v>81</v>
      </c>
      <c r="J7" s="36" t="s">
        <v>81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57">
        <f>'Section 15 data'!$C$8</f>
        <v>7.7819999999999986E-2</v>
      </c>
      <c r="D9" s="57">
        <f>'Section 15 data'!$D$8</f>
        <v>0.84053999999999995</v>
      </c>
      <c r="E9" s="58">
        <f>'Section 15 data'!$E$8</f>
        <v>30.4</v>
      </c>
      <c r="F9" s="76">
        <f>SUM(C9,D9)</f>
        <v>0.91835999999999995</v>
      </c>
      <c r="G9" s="25"/>
      <c r="H9" s="28" t="str">
        <f>Index!$B$4</f>
        <v>Hertfordshire and North London</v>
      </c>
      <c r="I9" s="59">
        <f>'Section 15 data'!$G$6</f>
        <v>3.1194000000000002</v>
      </c>
      <c r="J9" s="60">
        <f>'Section 15 data'!$G$5</f>
        <v>33.185850000000002</v>
      </c>
      <c r="K9" s="43">
        <f>IF(I9=0,0,100*F9/I9)</f>
        <v>29.4402769763416</v>
      </c>
      <c r="L9" s="61">
        <f>IF(J9=0,0,100*F9/J9)</f>
        <v>2.7673240251492728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95A2CC-18A9-451E-8D4C-D87498DF3F4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4FCEF00-ACB0-4810-B4EA-F43C72E7AEE2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650</v>
      </c>
      <c r="C3" t="s">
        <v>631</v>
      </c>
    </row>
    <row r="5" spans="2:12" ht="15" customHeight="1" x14ac:dyDescent="0.2">
      <c r="B5" s="847" t="s">
        <v>376</v>
      </c>
      <c r="C5" s="912" t="s">
        <v>632</v>
      </c>
      <c r="D5" s="912"/>
      <c r="E5" s="912"/>
      <c r="F5" s="904"/>
      <c r="G5" s="25"/>
      <c r="H5" s="847" t="s">
        <v>376</v>
      </c>
      <c r="I5" s="795" t="s">
        <v>769</v>
      </c>
      <c r="J5" s="867"/>
      <c r="K5" s="867"/>
      <c r="L5" s="794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648</v>
      </c>
      <c r="J6" s="34" t="s">
        <v>277</v>
      </c>
      <c r="K6" s="34" t="s">
        <v>649</v>
      </c>
      <c r="L6" s="35" t="s">
        <v>630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51" t="s">
        <v>325</v>
      </c>
      <c r="J7" s="36" t="s">
        <v>325</v>
      </c>
      <c r="K7" s="352" t="s">
        <v>280</v>
      </c>
      <c r="L7" s="353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15 data'!$J$8</f>
        <v>13.875999999999999</v>
      </c>
      <c r="D9" s="67">
        <f>'Section 15 data'!$K$8</f>
        <v>310.005</v>
      </c>
      <c r="E9" s="771">
        <f>'Section 15 data'!$L$8</f>
        <v>33.4</v>
      </c>
      <c r="F9" s="77">
        <f>SUM(C9,D9)</f>
        <v>323.88099999999997</v>
      </c>
      <c r="G9" s="25"/>
      <c r="H9" s="28" t="str">
        <f>Index!$B$4</f>
        <v>Hertfordshire and North London</v>
      </c>
      <c r="I9" s="67">
        <f>'Section 15 data'!$N$6</f>
        <v>946.12</v>
      </c>
      <c r="J9" s="67">
        <f>'Section 15 data'!$N$5</f>
        <v>6424.6040000000003</v>
      </c>
      <c r="K9" s="641">
        <f>IF(I9=0,0,100*F9/I9)</f>
        <v>34.232549782268634</v>
      </c>
      <c r="L9" s="77">
        <f>IF(J9=0,0,100*F9/J9)</f>
        <v>5.0412601305854796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B7C2499-9576-4A59-A929-0A9626FEB182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C89EC99F-9986-4EEB-AB3A-E85690C7C05E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651</v>
      </c>
      <c r="C3" t="s">
        <v>633</v>
      </c>
    </row>
    <row r="5" spans="2:12" ht="15" customHeight="1" x14ac:dyDescent="0.2">
      <c r="B5" s="847" t="s">
        <v>380</v>
      </c>
      <c r="C5" s="912" t="s">
        <v>634</v>
      </c>
      <c r="D5" s="912"/>
      <c r="E5" s="912"/>
      <c r="F5" s="904"/>
      <c r="G5" s="25"/>
      <c r="H5" s="847" t="s">
        <v>380</v>
      </c>
      <c r="I5" s="795" t="s">
        <v>770</v>
      </c>
      <c r="J5" s="867"/>
      <c r="K5" s="867"/>
      <c r="L5" s="794"/>
    </row>
    <row r="6" spans="2:12" ht="60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648</v>
      </c>
      <c r="J6" s="34" t="s">
        <v>277</v>
      </c>
      <c r="K6" s="34" t="s">
        <v>649</v>
      </c>
      <c r="L6" s="35" t="s">
        <v>630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51" t="s">
        <v>271</v>
      </c>
      <c r="J7" s="36" t="s">
        <v>271</v>
      </c>
      <c r="K7" s="352" t="s">
        <v>280</v>
      </c>
      <c r="L7" s="353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15 data'!$Q$8</f>
        <v>82.132999999999996</v>
      </c>
      <c r="D9" s="67">
        <f>'Section 15 data'!$R$8</f>
        <v>494.935</v>
      </c>
      <c r="E9" s="771">
        <f>'Section 15 data'!$S$8</f>
        <v>29.17</v>
      </c>
      <c r="F9" s="77">
        <f>SUM(C9,D9)</f>
        <v>577.06799999999998</v>
      </c>
      <c r="G9" s="642"/>
      <c r="H9" s="28" t="str">
        <f>Index!$B$4</f>
        <v>Hertfordshire and North London</v>
      </c>
      <c r="I9" s="68">
        <f>'Section 15 data'!$U$6</f>
        <v>2203.1640000000002</v>
      </c>
      <c r="J9" s="43">
        <f>'Section 15 data'!$U$5</f>
        <v>30174.713000000003</v>
      </c>
      <c r="K9" s="43">
        <f>IF(I9=0,0,100*F9/I9)</f>
        <v>26.192693780399459</v>
      </c>
      <c r="L9" s="61">
        <f>IF(J9=0,0,100*F9/J9)</f>
        <v>1.9124224976058593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C455C86-73FE-44F8-8C81-C0022AC234BE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E3A72-4467-4890-A0FF-73C8D1E8DEAC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6"/>
  <sheetViews>
    <sheetView workbookViewId="0"/>
  </sheetViews>
  <sheetFormatPr defaultRowHeight="12.75" x14ac:dyDescent="0.2"/>
  <sheetData>
    <row r="3" spans="3:6" x14ac:dyDescent="0.2">
      <c r="C3" t="s">
        <v>697</v>
      </c>
      <c r="D3" t="s">
        <v>696</v>
      </c>
      <c r="E3" t="s">
        <v>695</v>
      </c>
      <c r="F3" t="s">
        <v>694</v>
      </c>
    </row>
    <row r="4" spans="3:6" x14ac:dyDescent="0.2">
      <c r="C4">
        <v>0</v>
      </c>
      <c r="D4">
        <v>1E-4</v>
      </c>
      <c r="E4">
        <v>1</v>
      </c>
      <c r="F4">
        <v>25</v>
      </c>
    </row>
    <row r="5" spans="3:6" x14ac:dyDescent="0.2">
      <c r="C5">
        <v>1</v>
      </c>
      <c r="D5">
        <v>1E-4</v>
      </c>
      <c r="E5">
        <v>0.1</v>
      </c>
      <c r="F5">
        <v>25</v>
      </c>
    </row>
    <row r="6" spans="3:6" x14ac:dyDescent="0.2">
      <c r="C6">
        <v>2</v>
      </c>
      <c r="D6">
        <v>1E-4</v>
      </c>
      <c r="E6">
        <v>0.01</v>
      </c>
      <c r="F6">
        <v>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7" t="s">
        <v>636</v>
      </c>
      <c r="C3" s="808"/>
      <c r="D3" s="808"/>
      <c r="E3" s="808"/>
      <c r="F3" s="808"/>
      <c r="G3" s="808"/>
      <c r="I3" s="807" t="s">
        <v>638</v>
      </c>
      <c r="J3" s="808"/>
      <c r="K3" s="808"/>
      <c r="L3" s="808"/>
      <c r="M3" s="808"/>
      <c r="N3" s="808"/>
      <c r="P3" s="807" t="s">
        <v>637</v>
      </c>
      <c r="Q3" s="808"/>
      <c r="R3" s="808"/>
      <c r="S3" s="808"/>
      <c r="T3" s="808"/>
      <c r="U3" s="808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0.72744000000000009</v>
      </c>
      <c r="D5" s="23">
        <v>32.458410000000001</v>
      </c>
      <c r="E5" s="462">
        <v>1.9</v>
      </c>
      <c r="F5" s="465">
        <f>C5*E5/100</f>
        <v>1.382136E-2</v>
      </c>
      <c r="G5" s="466">
        <f>C5+D5</f>
        <v>33.185850000000002</v>
      </c>
      <c r="I5" s="344" t="s">
        <v>106</v>
      </c>
      <c r="J5" s="345">
        <v>107.497</v>
      </c>
      <c r="K5" s="345">
        <v>6317.107</v>
      </c>
      <c r="L5" s="462">
        <v>12.55</v>
      </c>
      <c r="M5" s="465">
        <f>K5*L5/100</f>
        <v>792.79692850000004</v>
      </c>
      <c r="N5" s="466">
        <f>J5+K5</f>
        <v>6424.6040000000003</v>
      </c>
      <c r="P5" s="344" t="s">
        <v>106</v>
      </c>
      <c r="Q5" s="345">
        <v>615.24</v>
      </c>
      <c r="R5" s="345">
        <v>29559.473000000002</v>
      </c>
      <c r="S5" s="462">
        <v>6.72</v>
      </c>
      <c r="T5" s="465">
        <f>R5*S5/100</f>
        <v>1986.3965856000002</v>
      </c>
      <c r="U5" s="466">
        <f>Q5+R5</f>
        <v>30174.713000000003</v>
      </c>
    </row>
    <row r="6" spans="2:21" x14ac:dyDescent="0.2">
      <c r="B6" s="346" t="s">
        <v>92</v>
      </c>
      <c r="C6" s="343">
        <v>0.22287000000000001</v>
      </c>
      <c r="D6" s="23">
        <v>2.8965300000000003</v>
      </c>
      <c r="E6" s="463">
        <v>17.07</v>
      </c>
      <c r="F6" s="467">
        <f>C6*E6/100</f>
        <v>3.8043909000000008E-2</v>
      </c>
      <c r="G6" s="468">
        <f t="shared" ref="G6:G8" si="0">C6+D6</f>
        <v>3.1194000000000002</v>
      </c>
      <c r="I6" s="346" t="s">
        <v>92</v>
      </c>
      <c r="J6" s="343">
        <v>50.957999999999998</v>
      </c>
      <c r="K6" s="343">
        <v>895.16200000000003</v>
      </c>
      <c r="L6" s="463">
        <v>17.489999999999998</v>
      </c>
      <c r="M6" s="467">
        <f>K6*L6/100</f>
        <v>156.5638338</v>
      </c>
      <c r="N6" s="468">
        <f>J6+K6</f>
        <v>946.12</v>
      </c>
      <c r="P6" s="346" t="s">
        <v>92</v>
      </c>
      <c r="Q6" s="343">
        <v>152.40199999999999</v>
      </c>
      <c r="R6" s="343">
        <v>2050.7620000000002</v>
      </c>
      <c r="S6" s="463">
        <v>20.78</v>
      </c>
      <c r="T6" s="467">
        <f>R6*S6/100</f>
        <v>426.14834360000009</v>
      </c>
      <c r="U6" s="468">
        <f>Q6+R6</f>
        <v>2203.1640000000002</v>
      </c>
    </row>
    <row r="7" spans="2:21" x14ac:dyDescent="0.2">
      <c r="B7" s="347" t="s">
        <v>105</v>
      </c>
      <c r="C7" s="343">
        <v>0.50458000000000003</v>
      </c>
      <c r="D7" s="343">
        <v>29.561889999999998</v>
      </c>
      <c r="E7" s="463">
        <v>2.68</v>
      </c>
      <c r="F7" s="467">
        <f>C7*E7/100</f>
        <v>1.3522744000000001E-2</v>
      </c>
      <c r="G7" s="468">
        <f t="shared" si="0"/>
        <v>30.066469999999999</v>
      </c>
      <c r="I7" s="347" t="s">
        <v>105</v>
      </c>
      <c r="J7" s="343">
        <v>56.539000000000001</v>
      </c>
      <c r="K7" s="343">
        <v>5421.9440000000004</v>
      </c>
      <c r="L7" s="463">
        <v>14.35</v>
      </c>
      <c r="M7" s="467">
        <f>K7*L7/100</f>
        <v>778.04896399999996</v>
      </c>
      <c r="N7" s="468">
        <f>J7+K7</f>
        <v>5478.4830000000002</v>
      </c>
      <c r="P7" s="347" t="s">
        <v>105</v>
      </c>
      <c r="Q7" s="343">
        <v>462.83800000000002</v>
      </c>
      <c r="R7" s="343">
        <v>27508.71</v>
      </c>
      <c r="S7" s="463">
        <v>7.28</v>
      </c>
      <c r="T7" s="467">
        <f>R7*S7/100</f>
        <v>2002.634088</v>
      </c>
      <c r="U7" s="468">
        <f>Q7+R7</f>
        <v>27971.547999999999</v>
      </c>
    </row>
    <row r="8" spans="2:21" ht="13.5" thickBot="1" x14ac:dyDescent="0.25">
      <c r="B8" s="348" t="s">
        <v>99</v>
      </c>
      <c r="C8" s="349">
        <v>2.7E-4</v>
      </c>
      <c r="D8" s="23">
        <v>0.17274999999999999</v>
      </c>
      <c r="E8" s="464">
        <v>74.73</v>
      </c>
      <c r="F8" s="469">
        <f>C8*E8/100</f>
        <v>2.01771E-4</v>
      </c>
      <c r="G8" s="470">
        <f t="shared" si="0"/>
        <v>0.17301999999999998</v>
      </c>
      <c r="I8" s="348" t="s">
        <v>99</v>
      </c>
      <c r="J8" s="582">
        <v>8.5999999999999993E-2</v>
      </c>
      <c r="K8" s="349">
        <v>29.571000000000002</v>
      </c>
      <c r="L8" s="464">
        <v>82.93</v>
      </c>
      <c r="M8" s="469">
        <f>K8*L8/100</f>
        <v>24.523230300000005</v>
      </c>
      <c r="N8" s="470">
        <f>J8+K8</f>
        <v>29.657</v>
      </c>
      <c r="P8" s="348" t="s">
        <v>99</v>
      </c>
      <c r="Q8" s="349">
        <v>0.34599999999999997</v>
      </c>
      <c r="R8" s="349">
        <v>169.69200000000001</v>
      </c>
      <c r="S8" s="464">
        <v>80.099999999999994</v>
      </c>
      <c r="T8" s="469">
        <f>R8*S8/100</f>
        <v>135.923292</v>
      </c>
      <c r="U8" s="470">
        <f>Q8+R8</f>
        <v>170.03800000000001</v>
      </c>
    </row>
    <row r="9" spans="2:21" x14ac:dyDescent="0.2">
      <c r="D9" s="583"/>
      <c r="J9" s="583"/>
    </row>
    <row r="11" spans="2:21" ht="38.25" customHeight="1" x14ac:dyDescent="0.2">
      <c r="B11" s="807" t="s">
        <v>474</v>
      </c>
      <c r="C11" s="808"/>
      <c r="D11" s="808"/>
      <c r="E11" s="808"/>
      <c r="F11" s="808"/>
      <c r="G11" s="808"/>
      <c r="I11" s="807" t="s">
        <v>487</v>
      </c>
      <c r="J11" s="808"/>
      <c r="K11" s="808"/>
      <c r="L11" s="808"/>
      <c r="M11" s="808"/>
      <c r="N11" s="808"/>
      <c r="P11" s="807" t="s">
        <v>475</v>
      </c>
      <c r="Q11" s="808"/>
      <c r="R11" s="808"/>
      <c r="S11" s="808"/>
      <c r="T11" s="808"/>
      <c r="U11" s="808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550">
        <v>0</v>
      </c>
      <c r="D13" s="345">
        <v>2.82E-3</v>
      </c>
      <c r="E13" s="462">
        <v>91.19</v>
      </c>
      <c r="F13" s="465">
        <f t="shared" ref="F13:F19" si="1">D13*E13/100</f>
        <v>2.5715579999999998E-3</v>
      </c>
      <c r="G13" s="466">
        <f t="shared" ref="G13:G19" si="2">C13+D13</f>
        <v>2.82E-3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3">K13*L13/100</f>
        <v>0</v>
      </c>
      <c r="N13" s="466">
        <f t="shared" ref="N13:N19" si="4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5">R13*S13/100</f>
        <v>0</v>
      </c>
      <c r="U13" s="466">
        <f t="shared" ref="U13:U19" si="6">Q13+R13</f>
        <v>0</v>
      </c>
    </row>
    <row r="14" spans="2:21" x14ac:dyDescent="0.2">
      <c r="B14" s="346" t="s">
        <v>120</v>
      </c>
      <c r="C14" s="550">
        <v>0</v>
      </c>
      <c r="D14" s="343">
        <v>3.5800000000000003E-3</v>
      </c>
      <c r="E14" s="463">
        <v>65.599999999999994</v>
      </c>
      <c r="F14" s="467">
        <f t="shared" si="1"/>
        <v>2.34848E-3</v>
      </c>
      <c r="G14" s="468">
        <f t="shared" si="2"/>
        <v>3.5800000000000003E-3</v>
      </c>
      <c r="I14" s="346" t="s">
        <v>120</v>
      </c>
      <c r="J14" s="343">
        <v>0</v>
      </c>
      <c r="K14" s="343">
        <v>6.6000000000000003E-2</v>
      </c>
      <c r="L14" s="463">
        <v>85.47</v>
      </c>
      <c r="M14" s="467">
        <f t="shared" si="3"/>
        <v>5.6410200000000001E-2</v>
      </c>
      <c r="N14" s="468">
        <f t="shared" si="4"/>
        <v>6.6000000000000003E-2</v>
      </c>
      <c r="P14" s="346" t="s">
        <v>120</v>
      </c>
      <c r="Q14" s="343">
        <v>0</v>
      </c>
      <c r="R14" s="343">
        <v>11.202999999999999</v>
      </c>
      <c r="S14" s="463">
        <v>81.3</v>
      </c>
      <c r="T14" s="467">
        <f t="shared" si="5"/>
        <v>9.108038999999998</v>
      </c>
      <c r="U14" s="468">
        <f t="shared" si="6"/>
        <v>11.202999999999999</v>
      </c>
    </row>
    <row r="15" spans="2:21" x14ac:dyDescent="0.2">
      <c r="B15" s="347" t="s">
        <v>121</v>
      </c>
      <c r="C15" s="550">
        <v>0</v>
      </c>
      <c r="D15" s="343">
        <v>2.7710000000000002E-2</v>
      </c>
      <c r="E15" s="463">
        <v>89.091518377045247</v>
      </c>
      <c r="F15" s="467">
        <f t="shared" si="1"/>
        <v>2.4687259742279241E-2</v>
      </c>
      <c r="G15" s="468">
        <f t="shared" si="2"/>
        <v>2.7710000000000002E-2</v>
      </c>
      <c r="I15" s="347" t="s">
        <v>121</v>
      </c>
      <c r="J15" s="343">
        <v>0</v>
      </c>
      <c r="K15" s="343">
        <v>1.0640000000000001</v>
      </c>
      <c r="L15" s="463">
        <v>79.134556612488211</v>
      </c>
      <c r="M15" s="467">
        <f t="shared" si="3"/>
        <v>0.84199168235687472</v>
      </c>
      <c r="N15" s="468">
        <f t="shared" si="4"/>
        <v>1.0640000000000001</v>
      </c>
      <c r="P15" s="347" t="s">
        <v>121</v>
      </c>
      <c r="Q15" s="343">
        <v>0</v>
      </c>
      <c r="R15" s="343">
        <v>118.06399999999999</v>
      </c>
      <c r="S15" s="463">
        <v>92.031669907464092</v>
      </c>
      <c r="T15" s="467">
        <f t="shared" si="5"/>
        <v>108.65627075954841</v>
      </c>
      <c r="U15" s="468">
        <f t="shared" si="6"/>
        <v>118.06399999999999</v>
      </c>
    </row>
    <row r="16" spans="2:21" x14ac:dyDescent="0.2">
      <c r="B16" s="347" t="s">
        <v>122</v>
      </c>
      <c r="C16" s="550">
        <v>0</v>
      </c>
      <c r="D16" s="343">
        <v>0.13450999999999999</v>
      </c>
      <c r="E16" s="463">
        <v>90.61659763805487</v>
      </c>
      <c r="F16" s="467">
        <f t="shared" si="1"/>
        <v>0.1218883854829476</v>
      </c>
      <c r="G16" s="468">
        <f t="shared" si="2"/>
        <v>0.13450999999999999</v>
      </c>
      <c r="I16" s="347" t="s">
        <v>122</v>
      </c>
      <c r="J16" s="343">
        <v>0</v>
      </c>
      <c r="K16" s="343">
        <v>26.428000000000001</v>
      </c>
      <c r="L16" s="463">
        <v>92.032142994180646</v>
      </c>
      <c r="M16" s="467">
        <f t="shared" si="3"/>
        <v>24.322254750502061</v>
      </c>
      <c r="N16" s="468">
        <f t="shared" si="4"/>
        <v>26.428000000000001</v>
      </c>
      <c r="P16" s="347" t="s">
        <v>122</v>
      </c>
      <c r="Q16" s="343">
        <v>0</v>
      </c>
      <c r="R16" s="343">
        <v>35.930999999999997</v>
      </c>
      <c r="S16" s="463">
        <v>79.285989575335151</v>
      </c>
      <c r="T16" s="467">
        <f t="shared" si="5"/>
        <v>28.488248914313672</v>
      </c>
      <c r="U16" s="468">
        <f t="shared" si="6"/>
        <v>35.930999999999997</v>
      </c>
    </row>
    <row r="17" spans="2:21" x14ac:dyDescent="0.2">
      <c r="B17" s="347" t="s">
        <v>123</v>
      </c>
      <c r="C17" s="550">
        <v>0</v>
      </c>
      <c r="D17" s="343">
        <v>0</v>
      </c>
      <c r="E17" s="463">
        <v>0</v>
      </c>
      <c r="F17" s="467">
        <f t="shared" si="1"/>
        <v>0</v>
      </c>
      <c r="G17" s="468">
        <f t="shared" si="2"/>
        <v>0</v>
      </c>
      <c r="I17" s="347" t="s">
        <v>123</v>
      </c>
      <c r="J17" s="343">
        <v>0</v>
      </c>
      <c r="K17" s="343">
        <v>0</v>
      </c>
      <c r="L17" s="463">
        <v>0</v>
      </c>
      <c r="M17" s="467">
        <f t="shared" si="3"/>
        <v>0</v>
      </c>
      <c r="N17" s="468">
        <f t="shared" si="4"/>
        <v>0</v>
      </c>
      <c r="P17" s="347" t="s">
        <v>123</v>
      </c>
      <c r="Q17" s="343">
        <v>0</v>
      </c>
      <c r="R17" s="343">
        <v>0</v>
      </c>
      <c r="S17" s="463">
        <v>0</v>
      </c>
      <c r="T17" s="467">
        <f t="shared" si="5"/>
        <v>0</v>
      </c>
      <c r="U17" s="468">
        <f t="shared" si="6"/>
        <v>0</v>
      </c>
    </row>
    <row r="18" spans="2:21" x14ac:dyDescent="0.2">
      <c r="B18" s="347" t="s">
        <v>124</v>
      </c>
      <c r="C18" s="550">
        <v>0</v>
      </c>
      <c r="D18" s="343">
        <v>4.1200000000000004E-3</v>
      </c>
      <c r="E18" s="463">
        <v>86.98</v>
      </c>
      <c r="F18" s="467">
        <f t="shared" si="1"/>
        <v>3.5835760000000006E-3</v>
      </c>
      <c r="G18" s="468">
        <f t="shared" si="2"/>
        <v>4.1200000000000004E-3</v>
      </c>
      <c r="I18" s="347" t="s">
        <v>124</v>
      </c>
      <c r="J18" s="343">
        <v>0</v>
      </c>
      <c r="K18" s="343">
        <v>2.0129999999999999</v>
      </c>
      <c r="L18" s="463">
        <v>84.86</v>
      </c>
      <c r="M18" s="467">
        <f t="shared" si="3"/>
        <v>1.7082317999999999</v>
      </c>
      <c r="N18" s="468">
        <f t="shared" si="4"/>
        <v>2.0129999999999999</v>
      </c>
      <c r="P18" s="347" t="s">
        <v>124</v>
      </c>
      <c r="Q18" s="343">
        <v>0</v>
      </c>
      <c r="R18" s="343">
        <v>4.4939999999999998</v>
      </c>
      <c r="S18" s="463">
        <v>91.15</v>
      </c>
      <c r="T18" s="467">
        <f t="shared" si="5"/>
        <v>4.0962810000000003</v>
      </c>
      <c r="U18" s="468">
        <f t="shared" si="6"/>
        <v>4.4939999999999998</v>
      </c>
    </row>
    <row r="19" spans="2:21" ht="13.5" thickBot="1" x14ac:dyDescent="0.25">
      <c r="B19" s="348" t="s">
        <v>125</v>
      </c>
      <c r="C19" s="550">
        <v>2.7E-4</v>
      </c>
      <c r="D19" s="349">
        <v>0</v>
      </c>
      <c r="E19" s="464">
        <v>0</v>
      </c>
      <c r="F19" s="469">
        <f t="shared" si="1"/>
        <v>0</v>
      </c>
      <c r="G19" s="470">
        <f t="shared" si="2"/>
        <v>2.7E-4</v>
      </c>
      <c r="I19" s="348" t="s">
        <v>125</v>
      </c>
      <c r="J19" s="349">
        <v>8.5999999999999993E-2</v>
      </c>
      <c r="K19" s="349">
        <v>0</v>
      </c>
      <c r="L19" s="464">
        <v>0</v>
      </c>
      <c r="M19" s="469">
        <f t="shared" si="3"/>
        <v>0</v>
      </c>
      <c r="N19" s="470">
        <f t="shared" si="4"/>
        <v>8.5999999999999993E-2</v>
      </c>
      <c r="P19" s="348" t="s">
        <v>125</v>
      </c>
      <c r="Q19" s="349">
        <v>0.34599999999999997</v>
      </c>
      <c r="R19" s="349">
        <v>0</v>
      </c>
      <c r="S19" s="464">
        <v>0</v>
      </c>
      <c r="T19" s="469">
        <f t="shared" si="5"/>
        <v>0</v>
      </c>
      <c r="U19" s="470">
        <f t="shared" si="6"/>
        <v>0.34599999999999997</v>
      </c>
    </row>
    <row r="20" spans="2:21" x14ac:dyDescent="0.2">
      <c r="C20" s="583"/>
    </row>
    <row r="22" spans="2:21" ht="38.25" customHeight="1" x14ac:dyDescent="0.2">
      <c r="B22" s="807" t="s">
        <v>473</v>
      </c>
      <c r="C22" s="808"/>
      <c r="D22" s="808"/>
      <c r="E22" s="808"/>
      <c r="F22" s="808"/>
      <c r="G22" s="808"/>
      <c r="I22" s="807" t="s">
        <v>652</v>
      </c>
      <c r="J22" s="808"/>
      <c r="K22" s="808"/>
      <c r="L22" s="808"/>
      <c r="M22" s="808"/>
      <c r="N22" s="808"/>
      <c r="P22" s="807" t="s">
        <v>476</v>
      </c>
      <c r="Q22" s="808"/>
      <c r="R22" s="808"/>
      <c r="S22" s="808"/>
      <c r="T22" s="808"/>
      <c r="U22" s="808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0</v>
      </c>
      <c r="D24" s="345">
        <v>2.809E-2</v>
      </c>
      <c r="E24" s="462">
        <v>87.75</v>
      </c>
      <c r="F24" s="465">
        <f t="shared" ref="F24:F32" si="7">D24*E24/100</f>
        <v>2.4648975000000004E-2</v>
      </c>
      <c r="G24" s="466">
        <f t="shared" ref="G24:G32" si="8">C24+D24</f>
        <v>2.809E-2</v>
      </c>
      <c r="I24" s="344" t="s">
        <v>127</v>
      </c>
      <c r="J24" s="345">
        <v>0</v>
      </c>
      <c r="K24" s="345">
        <v>0.80600000000000005</v>
      </c>
      <c r="L24" s="462">
        <v>100.6</v>
      </c>
      <c r="M24" s="465">
        <f t="shared" ref="M24:M32" si="9">K24*L24/100</f>
        <v>0.810836</v>
      </c>
      <c r="N24" s="466">
        <f t="shared" ref="N24:N32" si="10">J24+K24</f>
        <v>0.80600000000000005</v>
      </c>
      <c r="P24" s="344" t="s">
        <v>127</v>
      </c>
      <c r="Q24" s="345">
        <v>0</v>
      </c>
      <c r="R24" s="345">
        <v>109.65600000000001</v>
      </c>
      <c r="S24" s="462">
        <v>98.45</v>
      </c>
      <c r="T24" s="465">
        <f t="shared" ref="T24:T32" si="11">R24*S24/100</f>
        <v>107.956332</v>
      </c>
      <c r="U24" s="466">
        <f t="shared" ref="U24:U32" si="12">Q24+R24</f>
        <v>109.65600000000001</v>
      </c>
    </row>
    <row r="25" spans="2:21" x14ac:dyDescent="0.2">
      <c r="B25" s="346" t="s">
        <v>128</v>
      </c>
      <c r="C25" s="343">
        <v>0</v>
      </c>
      <c r="D25" s="343">
        <v>4.3200000000000001E-3</v>
      </c>
      <c r="E25" s="463">
        <v>77.44</v>
      </c>
      <c r="F25" s="467">
        <f t="shared" si="7"/>
        <v>3.3454079999999998E-3</v>
      </c>
      <c r="G25" s="468">
        <f t="shared" si="8"/>
        <v>4.3200000000000001E-3</v>
      </c>
      <c r="I25" s="346" t="s">
        <v>128</v>
      </c>
      <c r="J25" s="343">
        <v>0</v>
      </c>
      <c r="K25" s="343">
        <v>0.22900000000000001</v>
      </c>
      <c r="L25" s="463">
        <v>93.4</v>
      </c>
      <c r="M25" s="467">
        <f t="shared" si="9"/>
        <v>0.21388600000000005</v>
      </c>
      <c r="N25" s="468">
        <f t="shared" si="10"/>
        <v>0.22900000000000001</v>
      </c>
      <c r="P25" s="346" t="s">
        <v>128</v>
      </c>
      <c r="Q25" s="343">
        <v>0</v>
      </c>
      <c r="R25" s="343">
        <v>16.869</v>
      </c>
      <c r="S25" s="463">
        <v>89.26</v>
      </c>
      <c r="T25" s="467">
        <f t="shared" si="11"/>
        <v>15.057269400000001</v>
      </c>
      <c r="U25" s="468">
        <f t="shared" si="12"/>
        <v>16.869</v>
      </c>
    </row>
    <row r="26" spans="2:21" x14ac:dyDescent="0.2">
      <c r="B26" s="346" t="s">
        <v>129</v>
      </c>
      <c r="C26" s="343">
        <v>0</v>
      </c>
      <c r="D26" s="343">
        <v>1.6999999999999999E-3</v>
      </c>
      <c r="E26" s="463">
        <v>99.82</v>
      </c>
      <c r="F26" s="467">
        <f t="shared" si="7"/>
        <v>1.6969399999999999E-3</v>
      </c>
      <c r="G26" s="468">
        <f t="shared" si="8"/>
        <v>1.6999999999999999E-3</v>
      </c>
      <c r="I26" s="346" t="s">
        <v>129</v>
      </c>
      <c r="J26" s="343">
        <v>0</v>
      </c>
      <c r="K26" s="343">
        <v>9.5000000000000001E-2</v>
      </c>
      <c r="L26" s="463">
        <v>99.82</v>
      </c>
      <c r="M26" s="467">
        <f t="shared" si="9"/>
        <v>9.4828999999999997E-2</v>
      </c>
      <c r="N26" s="468">
        <f t="shared" si="10"/>
        <v>9.5000000000000001E-2</v>
      </c>
      <c r="P26" s="346" t="s">
        <v>129</v>
      </c>
      <c r="Q26" s="343">
        <v>0</v>
      </c>
      <c r="R26" s="343">
        <v>2.742</v>
      </c>
      <c r="S26" s="463">
        <v>99.82</v>
      </c>
      <c r="T26" s="467">
        <f t="shared" si="11"/>
        <v>2.7370644</v>
      </c>
      <c r="U26" s="468">
        <f t="shared" si="12"/>
        <v>2.742</v>
      </c>
    </row>
    <row r="27" spans="2:21" x14ac:dyDescent="0.2">
      <c r="B27" s="346" t="s">
        <v>130</v>
      </c>
      <c r="C27" s="343">
        <v>0</v>
      </c>
      <c r="D27" s="343">
        <v>1.436E-2</v>
      </c>
      <c r="E27" s="463">
        <v>108.8</v>
      </c>
      <c r="F27" s="467">
        <f t="shared" si="7"/>
        <v>1.5623679999999999E-2</v>
      </c>
      <c r="G27" s="468">
        <f t="shared" si="8"/>
        <v>1.436E-2</v>
      </c>
      <c r="I27" s="346" t="s">
        <v>130</v>
      </c>
      <c r="J27" s="343">
        <v>0</v>
      </c>
      <c r="K27" s="343">
        <v>2.3919999999999999</v>
      </c>
      <c r="L27" s="463">
        <v>108.8</v>
      </c>
      <c r="M27" s="467">
        <f t="shared" si="9"/>
        <v>2.6024959999999999</v>
      </c>
      <c r="N27" s="468">
        <f t="shared" si="10"/>
        <v>2.3919999999999999</v>
      </c>
      <c r="P27" s="346" t="s">
        <v>130</v>
      </c>
      <c r="Q27" s="343">
        <v>0</v>
      </c>
      <c r="R27" s="343">
        <v>23.547000000000001</v>
      </c>
      <c r="S27" s="463">
        <v>108.8</v>
      </c>
      <c r="T27" s="467">
        <f t="shared" si="11"/>
        <v>25.619135999999997</v>
      </c>
      <c r="U27" s="468">
        <f t="shared" si="12"/>
        <v>23.547000000000001</v>
      </c>
    </row>
    <row r="28" spans="2:21" x14ac:dyDescent="0.2">
      <c r="B28" s="346" t="s">
        <v>131</v>
      </c>
      <c r="C28" s="343">
        <v>2.7E-4</v>
      </c>
      <c r="D28" s="343">
        <v>3.5200000000000001E-3</v>
      </c>
      <c r="E28" s="463">
        <v>99.82</v>
      </c>
      <c r="F28" s="467">
        <f t="shared" si="7"/>
        <v>3.5136639999999997E-3</v>
      </c>
      <c r="G28" s="468">
        <f t="shared" si="8"/>
        <v>3.79E-3</v>
      </c>
      <c r="I28" s="346" t="s">
        <v>131</v>
      </c>
      <c r="J28" s="343">
        <v>8.5999999999999993E-2</v>
      </c>
      <c r="K28" s="343">
        <v>1.659</v>
      </c>
      <c r="L28" s="463">
        <v>99.82</v>
      </c>
      <c r="M28" s="467">
        <f t="shared" si="9"/>
        <v>1.6560137999999998</v>
      </c>
      <c r="N28" s="468">
        <f t="shared" si="10"/>
        <v>1.7450000000000001</v>
      </c>
      <c r="P28" s="346" t="s">
        <v>131</v>
      </c>
      <c r="Q28" s="343">
        <v>0.34599999999999997</v>
      </c>
      <c r="R28" s="343">
        <v>4.0730000000000004</v>
      </c>
      <c r="S28" s="463">
        <v>99.82</v>
      </c>
      <c r="T28" s="467">
        <f t="shared" si="11"/>
        <v>4.0656686000000004</v>
      </c>
      <c r="U28" s="468">
        <f t="shared" si="12"/>
        <v>4.4190000000000005</v>
      </c>
    </row>
    <row r="29" spans="2:21" x14ac:dyDescent="0.2">
      <c r="B29" s="346" t="s">
        <v>132</v>
      </c>
      <c r="C29" s="343">
        <v>0</v>
      </c>
      <c r="D29" s="343">
        <v>5.9999999999999995E-4</v>
      </c>
      <c r="E29" s="463">
        <v>118.47</v>
      </c>
      <c r="F29" s="467">
        <f t="shared" si="7"/>
        <v>7.1081999999999992E-4</v>
      </c>
      <c r="G29" s="468">
        <f t="shared" si="8"/>
        <v>5.9999999999999995E-4</v>
      </c>
      <c r="I29" s="346" t="s">
        <v>132</v>
      </c>
      <c r="J29" s="343">
        <v>0</v>
      </c>
      <c r="K29" s="343">
        <v>0.35399999999999998</v>
      </c>
      <c r="L29" s="463">
        <v>118.47</v>
      </c>
      <c r="M29" s="467">
        <f t="shared" si="9"/>
        <v>0.41938379999999997</v>
      </c>
      <c r="N29" s="468">
        <f t="shared" si="10"/>
        <v>0.35399999999999998</v>
      </c>
      <c r="P29" s="346" t="s">
        <v>132</v>
      </c>
      <c r="Q29" s="343">
        <v>0</v>
      </c>
      <c r="R29" s="343">
        <v>0.42099999999999999</v>
      </c>
      <c r="S29" s="463">
        <v>118.47</v>
      </c>
      <c r="T29" s="467">
        <f t="shared" si="11"/>
        <v>0.4987587</v>
      </c>
      <c r="U29" s="468">
        <f t="shared" si="12"/>
        <v>0.42099999999999999</v>
      </c>
    </row>
    <row r="30" spans="2:21" x14ac:dyDescent="0.2">
      <c r="B30" s="346" t="s">
        <v>133</v>
      </c>
      <c r="C30" s="343">
        <v>0</v>
      </c>
      <c r="D30" s="343">
        <v>0.12015000000000001</v>
      </c>
      <c r="E30" s="463">
        <v>100.61</v>
      </c>
      <c r="F30" s="467">
        <f t="shared" si="7"/>
        <v>0.12088291500000001</v>
      </c>
      <c r="G30" s="468">
        <f t="shared" si="8"/>
        <v>0.12015000000000001</v>
      </c>
      <c r="I30" s="346" t="s">
        <v>133</v>
      </c>
      <c r="J30" s="343">
        <v>0</v>
      </c>
      <c r="K30" s="343">
        <v>24.036000000000001</v>
      </c>
      <c r="L30" s="463">
        <v>100.61</v>
      </c>
      <c r="M30" s="467">
        <f t="shared" si="9"/>
        <v>24.182619600000002</v>
      </c>
      <c r="N30" s="468">
        <f t="shared" si="10"/>
        <v>24.036000000000001</v>
      </c>
      <c r="P30" s="346" t="s">
        <v>133</v>
      </c>
      <c r="Q30" s="343">
        <v>0</v>
      </c>
      <c r="R30" s="343">
        <v>12.384</v>
      </c>
      <c r="S30" s="463">
        <v>100.61</v>
      </c>
      <c r="T30" s="467">
        <f t="shared" si="11"/>
        <v>12.4595424</v>
      </c>
      <c r="U30" s="468">
        <f t="shared" si="12"/>
        <v>12.384</v>
      </c>
    </row>
    <row r="31" spans="2:21" x14ac:dyDescent="0.2">
      <c r="B31" s="346" t="s">
        <v>134</v>
      </c>
      <c r="C31" s="343">
        <v>0</v>
      </c>
      <c r="D31" s="343">
        <v>0</v>
      </c>
      <c r="E31" s="463">
        <v>0</v>
      </c>
      <c r="F31" s="467">
        <f t="shared" si="7"/>
        <v>0</v>
      </c>
      <c r="G31" s="468">
        <f t="shared" si="8"/>
        <v>0</v>
      </c>
      <c r="I31" s="346" t="s">
        <v>134</v>
      </c>
      <c r="J31" s="343">
        <v>0</v>
      </c>
      <c r="K31" s="343">
        <v>0</v>
      </c>
      <c r="L31" s="463">
        <v>0</v>
      </c>
      <c r="M31" s="467">
        <f t="shared" si="9"/>
        <v>0</v>
      </c>
      <c r="N31" s="468">
        <f t="shared" si="10"/>
        <v>0</v>
      </c>
      <c r="P31" s="346" t="s">
        <v>134</v>
      </c>
      <c r="Q31" s="343">
        <v>0</v>
      </c>
      <c r="R31" s="343">
        <v>0</v>
      </c>
      <c r="S31" s="463">
        <v>0</v>
      </c>
      <c r="T31" s="467">
        <f t="shared" si="11"/>
        <v>0</v>
      </c>
      <c r="U31" s="468">
        <f t="shared" si="12"/>
        <v>0</v>
      </c>
    </row>
    <row r="32" spans="2:21" ht="13.5" thickBot="1" x14ac:dyDescent="0.25">
      <c r="B32" s="348" t="s">
        <v>135</v>
      </c>
      <c r="C32" s="349">
        <v>0</v>
      </c>
      <c r="D32" s="349">
        <v>0</v>
      </c>
      <c r="E32" s="464">
        <v>0</v>
      </c>
      <c r="F32" s="469">
        <f t="shared" si="7"/>
        <v>0</v>
      </c>
      <c r="G32" s="470">
        <f t="shared" si="8"/>
        <v>0</v>
      </c>
      <c r="I32" s="348" t="s">
        <v>135</v>
      </c>
      <c r="J32" s="349">
        <v>0</v>
      </c>
      <c r="K32" s="349">
        <v>0</v>
      </c>
      <c r="L32" s="464">
        <v>0</v>
      </c>
      <c r="M32" s="469">
        <f t="shared" si="9"/>
        <v>0</v>
      </c>
      <c r="N32" s="470">
        <f t="shared" si="10"/>
        <v>0</v>
      </c>
      <c r="P32" s="348" t="s">
        <v>135</v>
      </c>
      <c r="Q32" s="349">
        <v>0</v>
      </c>
      <c r="R32" s="349">
        <v>0</v>
      </c>
      <c r="S32" s="464">
        <v>0</v>
      </c>
      <c r="T32" s="469">
        <f t="shared" si="11"/>
        <v>0</v>
      </c>
      <c r="U32" s="470">
        <f t="shared" si="12"/>
        <v>0</v>
      </c>
    </row>
    <row r="35" spans="2:21" ht="29.25" customHeight="1" x14ac:dyDescent="0.2">
      <c r="B35" s="807" t="s">
        <v>382</v>
      </c>
      <c r="C35" s="808"/>
      <c r="D35" s="808"/>
      <c r="E35" s="808"/>
      <c r="F35" s="808"/>
      <c r="G35" s="808"/>
      <c r="I35" s="807" t="s">
        <v>383</v>
      </c>
      <c r="J35" s="808"/>
      <c r="K35" s="808"/>
      <c r="L35" s="808"/>
      <c r="M35" s="808"/>
      <c r="N35" s="808"/>
      <c r="P35" s="807" t="s">
        <v>384</v>
      </c>
      <c r="Q35" s="808"/>
      <c r="R35" s="808"/>
      <c r="S35" s="808"/>
      <c r="T35" s="808"/>
      <c r="U35" s="808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99</v>
      </c>
      <c r="C37" s="345"/>
      <c r="D37" s="345"/>
      <c r="E37" s="345"/>
      <c r="F37" s="345"/>
      <c r="G37" s="466">
        <f>G8</f>
        <v>0.17301999999999998</v>
      </c>
      <c r="I37" s="344" t="s">
        <v>99</v>
      </c>
      <c r="J37" s="345"/>
      <c r="K37" s="345"/>
      <c r="L37" s="345"/>
      <c r="M37" s="345"/>
      <c r="N37" s="466">
        <f>N8</f>
        <v>29.657</v>
      </c>
      <c r="P37" s="344" t="s">
        <v>99</v>
      </c>
      <c r="Q37" s="345"/>
      <c r="R37" s="345"/>
      <c r="S37" s="345"/>
      <c r="T37" s="345"/>
      <c r="U37" s="466">
        <f>U8</f>
        <v>170.03800000000001</v>
      </c>
    </row>
    <row r="38" spans="2:21" ht="38.25" x14ac:dyDescent="0.2">
      <c r="B38" s="350" t="s">
        <v>381</v>
      </c>
      <c r="C38" s="343"/>
      <c r="D38" s="343"/>
      <c r="E38" s="343"/>
      <c r="F38" s="343"/>
      <c r="G38" s="468">
        <f>G7-G8</f>
        <v>29.893449999999998</v>
      </c>
      <c r="I38" s="350" t="s">
        <v>381</v>
      </c>
      <c r="J38" s="343"/>
      <c r="K38" s="343"/>
      <c r="L38" s="343"/>
      <c r="M38" s="343"/>
      <c r="N38" s="468">
        <f>N7-N8</f>
        <v>5448.826</v>
      </c>
      <c r="P38" s="350" t="s">
        <v>381</v>
      </c>
      <c r="Q38" s="343"/>
      <c r="R38" s="343"/>
      <c r="S38" s="343"/>
      <c r="T38" s="343"/>
      <c r="U38" s="468">
        <f>U7-U8</f>
        <v>27801.51</v>
      </c>
    </row>
    <row r="39" spans="2:21" ht="13.5" thickBot="1" x14ac:dyDescent="0.25">
      <c r="B39" s="348" t="s">
        <v>83</v>
      </c>
      <c r="C39" s="349"/>
      <c r="D39" s="349"/>
      <c r="E39" s="349"/>
      <c r="F39" s="349"/>
      <c r="G39" s="470">
        <f>G6</f>
        <v>3.1194000000000002</v>
      </c>
      <c r="I39" s="348" t="s">
        <v>83</v>
      </c>
      <c r="J39" s="349"/>
      <c r="K39" s="349"/>
      <c r="L39" s="349"/>
      <c r="M39" s="349"/>
      <c r="N39" s="470">
        <f>N6</f>
        <v>946.12</v>
      </c>
      <c r="P39" s="348" t="s">
        <v>83</v>
      </c>
      <c r="Q39" s="349"/>
      <c r="R39" s="349"/>
      <c r="S39" s="349"/>
      <c r="T39" s="349"/>
      <c r="U39" s="470">
        <f>U6</f>
        <v>2203.1640000000002</v>
      </c>
    </row>
  </sheetData>
  <mergeCells count="12">
    <mergeCell ref="B3:G3"/>
    <mergeCell ref="I3:N3"/>
    <mergeCell ref="P3:U3"/>
    <mergeCell ref="B11:G11"/>
    <mergeCell ref="I11:N11"/>
    <mergeCell ref="P11:U11"/>
    <mergeCell ref="B22:G22"/>
    <mergeCell ref="I22:N22"/>
    <mergeCell ref="P22:U22"/>
    <mergeCell ref="B35:G35"/>
    <mergeCell ref="I35:N35"/>
    <mergeCell ref="P35:U3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249977111117893"/>
  </sheetPr>
  <dimension ref="B3:U39"/>
  <sheetViews>
    <sheetView workbookViewId="0"/>
  </sheetViews>
  <sheetFormatPr defaultRowHeight="12.75" x14ac:dyDescent="0.2"/>
  <cols>
    <col min="1" max="1" width="9" style="23"/>
    <col min="2" max="6" width="10.625" style="23" customWidth="1"/>
    <col min="7" max="7" width="12.625" style="23" customWidth="1"/>
    <col min="8" max="8" width="9" style="23"/>
    <col min="9" max="13" width="10.625" style="23" customWidth="1"/>
    <col min="14" max="14" width="12.625" style="23" customWidth="1"/>
    <col min="15" max="15" width="9" style="23"/>
    <col min="16" max="20" width="10.625" style="23" customWidth="1"/>
    <col min="21" max="21" width="12.625" style="23" customWidth="1"/>
    <col min="22" max="16384" width="9" style="23"/>
  </cols>
  <sheetData>
    <row r="3" spans="2:21" ht="38.25" customHeight="1" x14ac:dyDescent="0.2">
      <c r="B3" s="807" t="s">
        <v>636</v>
      </c>
      <c r="C3" s="808"/>
      <c r="D3" s="808"/>
      <c r="E3" s="808"/>
      <c r="F3" s="808"/>
      <c r="G3" s="808"/>
      <c r="I3" s="807" t="s">
        <v>638</v>
      </c>
      <c r="J3" s="808"/>
      <c r="K3" s="808"/>
      <c r="L3" s="808"/>
      <c r="M3" s="808"/>
      <c r="N3" s="808"/>
      <c r="P3" s="807" t="s">
        <v>637</v>
      </c>
      <c r="Q3" s="808"/>
      <c r="R3" s="808"/>
      <c r="S3" s="808"/>
      <c r="T3" s="808"/>
      <c r="U3" s="808"/>
    </row>
    <row r="4" spans="2:21" ht="13.5" thickBot="1" x14ac:dyDescent="0.25">
      <c r="B4" s="441"/>
      <c r="C4" s="441" t="s">
        <v>78</v>
      </c>
      <c r="D4" s="441" t="s">
        <v>308</v>
      </c>
      <c r="E4" s="461" t="s">
        <v>82</v>
      </c>
      <c r="F4" s="441" t="s">
        <v>309</v>
      </c>
      <c r="G4" s="441" t="s">
        <v>486</v>
      </c>
      <c r="I4" s="441"/>
      <c r="J4" s="441" t="s">
        <v>78</v>
      </c>
      <c r="K4" s="441" t="s">
        <v>308</v>
      </c>
      <c r="L4" s="461" t="s">
        <v>82</v>
      </c>
      <c r="M4" s="441" t="s">
        <v>309</v>
      </c>
      <c r="N4" s="441" t="s">
        <v>486</v>
      </c>
      <c r="P4" s="441"/>
      <c r="Q4" s="441" t="s">
        <v>78</v>
      </c>
      <c r="R4" s="441" t="s">
        <v>308</v>
      </c>
      <c r="S4" s="461" t="s">
        <v>82</v>
      </c>
      <c r="T4" s="441" t="s">
        <v>309</v>
      </c>
      <c r="U4" s="441" t="s">
        <v>486</v>
      </c>
    </row>
    <row r="5" spans="2:21" x14ac:dyDescent="0.2">
      <c r="B5" s="344" t="s">
        <v>106</v>
      </c>
      <c r="C5" s="345">
        <v>0.72744000000000009</v>
      </c>
      <c r="D5" s="345">
        <v>32.458410000000001</v>
      </c>
      <c r="E5" s="462">
        <v>1.9</v>
      </c>
      <c r="F5" s="465">
        <f>D5*E5/100</f>
        <v>0.61670978999999992</v>
      </c>
      <c r="G5" s="466">
        <f>C5+D5</f>
        <v>33.185850000000002</v>
      </c>
      <c r="I5" s="344" t="s">
        <v>106</v>
      </c>
      <c r="J5" s="345">
        <v>107.497</v>
      </c>
      <c r="K5" s="345">
        <v>6317.107</v>
      </c>
      <c r="L5" s="462">
        <v>12.55</v>
      </c>
      <c r="M5" s="465">
        <f>K5*L5/100</f>
        <v>792.79692850000004</v>
      </c>
      <c r="N5" s="466">
        <f>J5+K5</f>
        <v>6424.6040000000003</v>
      </c>
      <c r="P5" s="344" t="s">
        <v>106</v>
      </c>
      <c r="Q5" s="345">
        <v>615.24</v>
      </c>
      <c r="R5" s="345">
        <v>29559.473000000002</v>
      </c>
      <c r="S5" s="462">
        <v>6.72</v>
      </c>
      <c r="T5" s="465">
        <f>R5*S5/100</f>
        <v>1986.3965856000002</v>
      </c>
      <c r="U5" s="466">
        <f>Q5+R5</f>
        <v>30174.713000000003</v>
      </c>
    </row>
    <row r="6" spans="2:21" x14ac:dyDescent="0.2">
      <c r="B6" s="346" t="s">
        <v>92</v>
      </c>
      <c r="C6" s="343">
        <v>0.22287000000000001</v>
      </c>
      <c r="D6" s="343">
        <v>2.8965300000000003</v>
      </c>
      <c r="E6" s="463">
        <v>17.07</v>
      </c>
      <c r="F6" s="467">
        <f>D6*E6/100</f>
        <v>0.49443767100000002</v>
      </c>
      <c r="G6" s="468">
        <f>C6+D6</f>
        <v>3.1194000000000002</v>
      </c>
      <c r="I6" s="346" t="s">
        <v>92</v>
      </c>
      <c r="J6" s="343">
        <v>50.957999999999998</v>
      </c>
      <c r="K6" s="343">
        <v>895.16200000000003</v>
      </c>
      <c r="L6" s="463">
        <v>17.489999999999998</v>
      </c>
      <c r="M6" s="467">
        <f>K6*L6/100</f>
        <v>156.5638338</v>
      </c>
      <c r="N6" s="468">
        <f>J6+K6</f>
        <v>946.12</v>
      </c>
      <c r="P6" s="346" t="s">
        <v>92</v>
      </c>
      <c r="Q6" s="343">
        <v>152.40199999999999</v>
      </c>
      <c r="R6" s="343">
        <v>2050.7620000000002</v>
      </c>
      <c r="S6" s="463">
        <v>20.78</v>
      </c>
      <c r="T6" s="467">
        <f>R6*S6/100</f>
        <v>426.14834360000009</v>
      </c>
      <c r="U6" s="468">
        <f>Q6+R6</f>
        <v>2203.1640000000002</v>
      </c>
    </row>
    <row r="7" spans="2:21" x14ac:dyDescent="0.2">
      <c r="B7" s="347" t="s">
        <v>105</v>
      </c>
      <c r="C7" s="343">
        <v>0.50458000000000003</v>
      </c>
      <c r="D7" s="343">
        <v>29.561889999999998</v>
      </c>
      <c r="E7" s="463">
        <v>2.68</v>
      </c>
      <c r="F7" s="467">
        <f>D7*E7/100</f>
        <v>0.79225865200000001</v>
      </c>
      <c r="G7" s="468">
        <f>C7+D7</f>
        <v>30.066469999999999</v>
      </c>
      <c r="I7" s="347" t="s">
        <v>105</v>
      </c>
      <c r="J7" s="343">
        <v>56.539000000000001</v>
      </c>
      <c r="K7" s="343">
        <v>5421.9440000000004</v>
      </c>
      <c r="L7" s="463">
        <v>14.35</v>
      </c>
      <c r="M7" s="467">
        <f>K7*L7/100</f>
        <v>778.04896399999996</v>
      </c>
      <c r="N7" s="468">
        <f>J7+K7</f>
        <v>5478.4830000000002</v>
      </c>
      <c r="P7" s="347" t="s">
        <v>105</v>
      </c>
      <c r="Q7" s="343">
        <v>462.83800000000002</v>
      </c>
      <c r="R7" s="343">
        <v>27508.71</v>
      </c>
      <c r="S7" s="463">
        <v>7.28</v>
      </c>
      <c r="T7" s="467">
        <f>R7*S7/100</f>
        <v>2002.634088</v>
      </c>
      <c r="U7" s="468">
        <f>Q7+R7</f>
        <v>27971.547999999999</v>
      </c>
    </row>
    <row r="8" spans="2:21" ht="13.5" thickBot="1" x14ac:dyDescent="0.25">
      <c r="B8" s="348" t="s">
        <v>627</v>
      </c>
      <c r="C8" s="349">
        <v>7.7819999999999986E-2</v>
      </c>
      <c r="D8" s="349">
        <v>0.84053999999999995</v>
      </c>
      <c r="E8" s="464">
        <v>30.4</v>
      </c>
      <c r="F8" s="469">
        <f>D8*E8/100</f>
        <v>0.25552416</v>
      </c>
      <c r="G8" s="470">
        <f>C8+D8</f>
        <v>0.91835999999999995</v>
      </c>
      <c r="I8" s="348" t="s">
        <v>627</v>
      </c>
      <c r="J8" s="349">
        <v>13.875999999999999</v>
      </c>
      <c r="K8" s="349">
        <v>310.005</v>
      </c>
      <c r="L8" s="464">
        <v>33.4</v>
      </c>
      <c r="M8" s="469">
        <f>K8*L8/100</f>
        <v>103.54167</v>
      </c>
      <c r="N8" s="470">
        <f>J8+K8</f>
        <v>323.88099999999997</v>
      </c>
      <c r="P8" s="348" t="s">
        <v>627</v>
      </c>
      <c r="Q8" s="349">
        <v>82.132999999999996</v>
      </c>
      <c r="R8" s="349">
        <v>494.935</v>
      </c>
      <c r="S8" s="464">
        <v>29.17</v>
      </c>
      <c r="T8" s="469">
        <f>R8*S8/100</f>
        <v>144.37253950000002</v>
      </c>
      <c r="U8" s="470">
        <f>Q8+R8</f>
        <v>577.06799999999998</v>
      </c>
    </row>
    <row r="11" spans="2:21" ht="38.25" customHeight="1" x14ac:dyDescent="0.2">
      <c r="B11" s="807" t="s">
        <v>623</v>
      </c>
      <c r="C11" s="808"/>
      <c r="D11" s="808"/>
      <c r="E11" s="808"/>
      <c r="F11" s="808"/>
      <c r="G11" s="808"/>
      <c r="I11" s="807" t="s">
        <v>639</v>
      </c>
      <c r="J11" s="808"/>
      <c r="K11" s="808"/>
      <c r="L11" s="808"/>
      <c r="M11" s="808"/>
      <c r="N11" s="808"/>
      <c r="P11" s="807" t="s">
        <v>624</v>
      </c>
      <c r="Q11" s="808"/>
      <c r="R11" s="808"/>
      <c r="S11" s="808"/>
      <c r="T11" s="808"/>
      <c r="U11" s="808"/>
    </row>
    <row r="12" spans="2:21" ht="13.5" thickBot="1" x14ac:dyDescent="0.25">
      <c r="B12" s="441"/>
      <c r="C12" s="441" t="s">
        <v>78</v>
      </c>
      <c r="D12" s="441" t="s">
        <v>308</v>
      </c>
      <c r="E12" s="461" t="s">
        <v>82</v>
      </c>
      <c r="F12" s="441" t="s">
        <v>309</v>
      </c>
      <c r="G12" s="441" t="s">
        <v>486</v>
      </c>
      <c r="I12" s="441"/>
      <c r="J12" s="441" t="s">
        <v>78</v>
      </c>
      <c r="K12" s="441" t="s">
        <v>308</v>
      </c>
      <c r="L12" s="461" t="s">
        <v>82</v>
      </c>
      <c r="M12" s="441" t="s">
        <v>309</v>
      </c>
      <c r="N12" s="441" t="s">
        <v>486</v>
      </c>
      <c r="P12" s="441"/>
      <c r="Q12" s="441" t="s">
        <v>78</v>
      </c>
      <c r="R12" s="441" t="s">
        <v>308</v>
      </c>
      <c r="S12" s="461" t="s">
        <v>82</v>
      </c>
      <c r="T12" s="441" t="s">
        <v>309</v>
      </c>
      <c r="U12" s="441" t="s">
        <v>486</v>
      </c>
    </row>
    <row r="13" spans="2:21" x14ac:dyDescent="0.2">
      <c r="B13" s="344" t="s">
        <v>119</v>
      </c>
      <c r="C13" s="550">
        <v>0</v>
      </c>
      <c r="D13" s="345">
        <v>5.0000000000000002E-5</v>
      </c>
      <c r="E13" s="462">
        <v>100.24</v>
      </c>
      <c r="F13" s="465">
        <f t="shared" ref="F13:F19" si="0">D13*E13/100</f>
        <v>5.0120000000000001E-5</v>
      </c>
      <c r="G13" s="466">
        <f t="shared" ref="G13:G19" si="1">C13+D13</f>
        <v>5.0000000000000002E-5</v>
      </c>
      <c r="I13" s="344" t="s">
        <v>119</v>
      </c>
      <c r="J13" s="345">
        <v>0</v>
      </c>
      <c r="K13" s="345">
        <v>0</v>
      </c>
      <c r="L13" s="462">
        <v>0</v>
      </c>
      <c r="M13" s="465">
        <f t="shared" ref="M13:M19" si="2">K13*L13/100</f>
        <v>0</v>
      </c>
      <c r="N13" s="466">
        <f t="shared" ref="N13:N19" si="3">J13+K13</f>
        <v>0</v>
      </c>
      <c r="P13" s="344" t="s">
        <v>119</v>
      </c>
      <c r="Q13" s="345">
        <v>0</v>
      </c>
      <c r="R13" s="345">
        <v>0</v>
      </c>
      <c r="S13" s="462">
        <v>0</v>
      </c>
      <c r="T13" s="465">
        <f t="shared" ref="T13:T19" si="4">R13*S13/100</f>
        <v>0</v>
      </c>
      <c r="U13" s="466">
        <f t="shared" ref="U13:U19" si="5">Q13+R13</f>
        <v>0</v>
      </c>
    </row>
    <row r="14" spans="2:21" x14ac:dyDescent="0.2">
      <c r="B14" s="346" t="s">
        <v>120</v>
      </c>
      <c r="C14" s="550">
        <v>1.1050000000000001E-2</v>
      </c>
      <c r="D14" s="343">
        <v>2.9100000000000003E-3</v>
      </c>
      <c r="E14" s="463">
        <v>65.91</v>
      </c>
      <c r="F14" s="467">
        <f t="shared" si="0"/>
        <v>1.917981E-3</v>
      </c>
      <c r="G14" s="468">
        <f t="shared" si="1"/>
        <v>1.396E-2</v>
      </c>
      <c r="I14" s="346" t="s">
        <v>120</v>
      </c>
      <c r="J14" s="343">
        <v>0.51400000000000001</v>
      </c>
      <c r="K14" s="343">
        <v>1.2999999999999999E-2</v>
      </c>
      <c r="L14" s="463">
        <v>65.92</v>
      </c>
      <c r="M14" s="467">
        <f t="shared" si="2"/>
        <v>8.5696000000000001E-3</v>
      </c>
      <c r="N14" s="468">
        <f t="shared" si="3"/>
        <v>0.52700000000000002</v>
      </c>
      <c r="P14" s="346" t="s">
        <v>120</v>
      </c>
      <c r="Q14" s="343">
        <v>29.420999999999999</v>
      </c>
      <c r="R14" s="343">
        <v>4.5259999999999998</v>
      </c>
      <c r="S14" s="463">
        <v>65.92</v>
      </c>
      <c r="T14" s="467">
        <f t="shared" si="4"/>
        <v>2.9835392000000001</v>
      </c>
      <c r="U14" s="468">
        <f t="shared" si="5"/>
        <v>33.947000000000003</v>
      </c>
    </row>
    <row r="15" spans="2:21" x14ac:dyDescent="0.2">
      <c r="B15" s="347" t="s">
        <v>121</v>
      </c>
      <c r="C15" s="550">
        <v>1.6140000000000002E-2</v>
      </c>
      <c r="D15" s="343">
        <v>0.25739999999999996</v>
      </c>
      <c r="E15" s="463">
        <v>44.797379172959353</v>
      </c>
      <c r="F15" s="467">
        <f t="shared" si="0"/>
        <v>0.11530845399119735</v>
      </c>
      <c r="G15" s="468">
        <f t="shared" si="1"/>
        <v>0.27353999999999995</v>
      </c>
      <c r="I15" s="347" t="s">
        <v>121</v>
      </c>
      <c r="J15" s="343">
        <v>2.452</v>
      </c>
      <c r="K15" s="343">
        <v>112.474</v>
      </c>
      <c r="L15" s="463">
        <v>49.745761984271866</v>
      </c>
      <c r="M15" s="467">
        <f t="shared" si="2"/>
        <v>55.951048334189935</v>
      </c>
      <c r="N15" s="468">
        <f t="shared" si="3"/>
        <v>114.926</v>
      </c>
      <c r="P15" s="347" t="s">
        <v>121</v>
      </c>
      <c r="Q15" s="343">
        <v>26.902000000000001</v>
      </c>
      <c r="R15" s="343">
        <v>272.06700000000001</v>
      </c>
      <c r="S15" s="463">
        <v>45.967532662037932</v>
      </c>
      <c r="T15" s="467">
        <f t="shared" si="4"/>
        <v>125.06248708762674</v>
      </c>
      <c r="U15" s="468">
        <f t="shared" si="5"/>
        <v>298.96899999999999</v>
      </c>
    </row>
    <row r="16" spans="2:21" x14ac:dyDescent="0.2">
      <c r="B16" s="347" t="s">
        <v>122</v>
      </c>
      <c r="C16" s="550">
        <v>5.0620000000000005E-2</v>
      </c>
      <c r="D16" s="343">
        <v>0.57006000000000001</v>
      </c>
      <c r="E16" s="463">
        <v>41.073961326918038</v>
      </c>
      <c r="F16" s="467">
        <f t="shared" si="0"/>
        <v>0.23414622394022896</v>
      </c>
      <c r="G16" s="468">
        <f t="shared" si="1"/>
        <v>0.62068000000000001</v>
      </c>
      <c r="I16" s="347" t="s">
        <v>122</v>
      </c>
      <c r="J16" s="343">
        <v>10.909000000000001</v>
      </c>
      <c r="K16" s="343">
        <v>193.7</v>
      </c>
      <c r="L16" s="463">
        <v>46.570307810424652</v>
      </c>
      <c r="M16" s="467">
        <f t="shared" si="2"/>
        <v>90.206686228792549</v>
      </c>
      <c r="N16" s="468">
        <f t="shared" si="3"/>
        <v>204.60899999999998</v>
      </c>
      <c r="P16" s="347" t="s">
        <v>122</v>
      </c>
      <c r="Q16" s="343">
        <v>25.811</v>
      </c>
      <c r="R16" s="343">
        <v>212.90899999999999</v>
      </c>
      <c r="S16" s="463">
        <v>34.830126804367865</v>
      </c>
      <c r="T16" s="467">
        <f t="shared" si="4"/>
        <v>74.156474677911575</v>
      </c>
      <c r="U16" s="468">
        <f t="shared" si="5"/>
        <v>238.72</v>
      </c>
    </row>
    <row r="17" spans="2:21" x14ac:dyDescent="0.2">
      <c r="B17" s="347" t="s">
        <v>123</v>
      </c>
      <c r="C17" s="550">
        <v>0</v>
      </c>
      <c r="D17" s="343">
        <v>1.0109999999999999E-2</v>
      </c>
      <c r="E17" s="463">
        <v>52.64</v>
      </c>
      <c r="F17" s="467">
        <f t="shared" si="0"/>
        <v>5.3219039999999997E-3</v>
      </c>
      <c r="G17" s="468">
        <f t="shared" si="1"/>
        <v>1.0109999999999999E-2</v>
      </c>
      <c r="I17" s="347" t="s">
        <v>123</v>
      </c>
      <c r="J17" s="343">
        <v>0</v>
      </c>
      <c r="K17" s="343">
        <v>3.8180000000000001</v>
      </c>
      <c r="L17" s="463">
        <v>52.64</v>
      </c>
      <c r="M17" s="467">
        <f t="shared" si="2"/>
        <v>2.0097952000000001</v>
      </c>
      <c r="N17" s="468">
        <f t="shared" si="3"/>
        <v>3.8180000000000001</v>
      </c>
      <c r="P17" s="347" t="s">
        <v>123</v>
      </c>
      <c r="Q17" s="343">
        <v>0</v>
      </c>
      <c r="R17" s="343">
        <v>5.4320000000000004</v>
      </c>
      <c r="S17" s="463">
        <v>52.64</v>
      </c>
      <c r="T17" s="467">
        <f t="shared" si="4"/>
        <v>2.8594048000000005</v>
      </c>
      <c r="U17" s="468">
        <f t="shared" si="5"/>
        <v>5.4320000000000004</v>
      </c>
    </row>
    <row r="18" spans="2:21" x14ac:dyDescent="0.2">
      <c r="B18" s="347" t="s">
        <v>124</v>
      </c>
      <c r="C18" s="550">
        <v>0</v>
      </c>
      <c r="D18" s="343">
        <v>0</v>
      </c>
      <c r="E18" s="463">
        <v>0</v>
      </c>
      <c r="F18" s="467">
        <f t="shared" si="0"/>
        <v>0</v>
      </c>
      <c r="G18" s="468">
        <f t="shared" si="1"/>
        <v>0</v>
      </c>
      <c r="I18" s="347" t="s">
        <v>124</v>
      </c>
      <c r="J18" s="343">
        <v>0</v>
      </c>
      <c r="K18" s="343">
        <v>0</v>
      </c>
      <c r="L18" s="463">
        <v>0</v>
      </c>
      <c r="M18" s="467">
        <f t="shared" si="2"/>
        <v>0</v>
      </c>
      <c r="N18" s="468">
        <f t="shared" si="3"/>
        <v>0</v>
      </c>
      <c r="P18" s="347" t="s">
        <v>124</v>
      </c>
      <c r="Q18" s="343">
        <v>0</v>
      </c>
      <c r="R18" s="343">
        <v>0</v>
      </c>
      <c r="S18" s="463">
        <v>0</v>
      </c>
      <c r="T18" s="467">
        <f t="shared" si="4"/>
        <v>0</v>
      </c>
      <c r="U18" s="468">
        <f t="shared" si="5"/>
        <v>0</v>
      </c>
    </row>
    <row r="19" spans="2:21" ht="13.5" thickBot="1" x14ac:dyDescent="0.25">
      <c r="B19" s="348" t="s">
        <v>125</v>
      </c>
      <c r="C19" s="550">
        <v>0</v>
      </c>
      <c r="D19" s="349">
        <v>0</v>
      </c>
      <c r="E19" s="464">
        <v>0</v>
      </c>
      <c r="F19" s="469">
        <f t="shared" si="0"/>
        <v>0</v>
      </c>
      <c r="G19" s="470">
        <f t="shared" si="1"/>
        <v>0</v>
      </c>
      <c r="I19" s="348" t="s">
        <v>125</v>
      </c>
      <c r="J19" s="349">
        <v>0</v>
      </c>
      <c r="K19" s="349">
        <v>0</v>
      </c>
      <c r="L19" s="464">
        <v>0</v>
      </c>
      <c r="M19" s="469">
        <f t="shared" si="2"/>
        <v>0</v>
      </c>
      <c r="N19" s="470">
        <f t="shared" si="3"/>
        <v>0</v>
      </c>
      <c r="P19" s="348" t="s">
        <v>125</v>
      </c>
      <c r="Q19" s="349">
        <v>0</v>
      </c>
      <c r="R19" s="349">
        <v>0</v>
      </c>
      <c r="S19" s="464">
        <v>0</v>
      </c>
      <c r="T19" s="469">
        <f t="shared" si="4"/>
        <v>0</v>
      </c>
      <c r="U19" s="470">
        <f t="shared" si="5"/>
        <v>0</v>
      </c>
    </row>
    <row r="20" spans="2:21" x14ac:dyDescent="0.2">
      <c r="C20" s="583"/>
    </row>
    <row r="22" spans="2:21" ht="38.25" customHeight="1" x14ac:dyDescent="0.2">
      <c r="B22" s="807" t="s">
        <v>625</v>
      </c>
      <c r="C22" s="808"/>
      <c r="D22" s="808"/>
      <c r="E22" s="808"/>
      <c r="F22" s="808"/>
      <c r="G22" s="808"/>
      <c r="I22" s="807" t="s">
        <v>640</v>
      </c>
      <c r="J22" s="808"/>
      <c r="K22" s="808"/>
      <c r="L22" s="808"/>
      <c r="M22" s="808"/>
      <c r="N22" s="808"/>
      <c r="P22" s="807" t="s">
        <v>626</v>
      </c>
      <c r="Q22" s="808"/>
      <c r="R22" s="808"/>
      <c r="S22" s="808"/>
      <c r="T22" s="808"/>
      <c r="U22" s="808"/>
    </row>
    <row r="23" spans="2:21" ht="13.5" thickBot="1" x14ac:dyDescent="0.25">
      <c r="B23" s="441"/>
      <c r="C23" s="441" t="s">
        <v>78</v>
      </c>
      <c r="D23" s="441" t="s">
        <v>308</v>
      </c>
      <c r="E23" s="461" t="s">
        <v>82</v>
      </c>
      <c r="F23" s="441" t="s">
        <v>309</v>
      </c>
      <c r="G23" s="441" t="s">
        <v>486</v>
      </c>
      <c r="I23" s="441"/>
      <c r="J23" s="441" t="s">
        <v>78</v>
      </c>
      <c r="K23" s="441" t="s">
        <v>308</v>
      </c>
      <c r="L23" s="461" t="s">
        <v>82</v>
      </c>
      <c r="M23" s="441" t="s">
        <v>309</v>
      </c>
      <c r="N23" s="441" t="s">
        <v>486</v>
      </c>
      <c r="P23" s="441"/>
      <c r="Q23" s="441" t="s">
        <v>78</v>
      </c>
      <c r="R23" s="441" t="s">
        <v>308</v>
      </c>
      <c r="S23" s="461" t="s">
        <v>82</v>
      </c>
      <c r="T23" s="441" t="s">
        <v>309</v>
      </c>
      <c r="U23" s="441" t="s">
        <v>486</v>
      </c>
    </row>
    <row r="24" spans="2:21" x14ac:dyDescent="0.2">
      <c r="B24" s="344" t="s">
        <v>127</v>
      </c>
      <c r="C24" s="345">
        <v>0</v>
      </c>
      <c r="D24" s="345">
        <v>5.0000000000000002E-5</v>
      </c>
      <c r="E24" s="462">
        <v>100.24</v>
      </c>
      <c r="F24" s="465">
        <f t="shared" ref="F24:F32" si="6">D24*E24/100</f>
        <v>5.0120000000000001E-5</v>
      </c>
      <c r="G24" s="466">
        <f t="shared" ref="G24:G32" si="7">C24+D24</f>
        <v>5.0000000000000002E-5</v>
      </c>
      <c r="I24" s="344" t="s">
        <v>127</v>
      </c>
      <c r="J24" s="345">
        <v>0</v>
      </c>
      <c r="K24" s="345">
        <v>0</v>
      </c>
      <c r="L24" s="462">
        <v>0</v>
      </c>
      <c r="M24" s="465">
        <f t="shared" ref="M24:M32" si="8">K24*L24/100</f>
        <v>0</v>
      </c>
      <c r="N24" s="466">
        <f t="shared" ref="N24:N32" si="9">J24+K24</f>
        <v>0</v>
      </c>
      <c r="P24" s="344" t="s">
        <v>127</v>
      </c>
      <c r="Q24" s="345">
        <v>0</v>
      </c>
      <c r="R24" s="345">
        <v>0</v>
      </c>
      <c r="S24" s="462">
        <v>0</v>
      </c>
      <c r="T24" s="465">
        <f t="shared" ref="T24:T32" si="10">R24*S24/100</f>
        <v>0</v>
      </c>
      <c r="U24" s="466">
        <f t="shared" ref="U24:U32" si="11">Q24+R24</f>
        <v>0</v>
      </c>
    </row>
    <row r="25" spans="2:21" x14ac:dyDescent="0.2">
      <c r="B25" s="346" t="s">
        <v>128</v>
      </c>
      <c r="C25" s="343">
        <v>0</v>
      </c>
      <c r="D25" s="343">
        <v>2.9100000000000003E-3</v>
      </c>
      <c r="E25" s="463">
        <v>65.91</v>
      </c>
      <c r="F25" s="467">
        <f t="shared" si="6"/>
        <v>1.917981E-3</v>
      </c>
      <c r="G25" s="468">
        <f t="shared" si="7"/>
        <v>2.9100000000000003E-3</v>
      </c>
      <c r="I25" s="346" t="s">
        <v>128</v>
      </c>
      <c r="J25" s="343">
        <v>0</v>
      </c>
      <c r="K25" s="343">
        <v>1.2999999999999999E-2</v>
      </c>
      <c r="L25" s="463">
        <v>65.92</v>
      </c>
      <c r="M25" s="467">
        <f t="shared" si="8"/>
        <v>8.5696000000000001E-3</v>
      </c>
      <c r="N25" s="468">
        <f t="shared" si="9"/>
        <v>1.2999999999999999E-2</v>
      </c>
      <c r="P25" s="346" t="s">
        <v>128</v>
      </c>
      <c r="Q25" s="343">
        <v>0</v>
      </c>
      <c r="R25" s="343">
        <v>4.5259999999999998</v>
      </c>
      <c r="S25" s="463">
        <v>65.92</v>
      </c>
      <c r="T25" s="467">
        <f t="shared" si="10"/>
        <v>2.9835392000000001</v>
      </c>
      <c r="U25" s="468">
        <f t="shared" si="11"/>
        <v>4.5259999999999998</v>
      </c>
    </row>
    <row r="26" spans="2:21" x14ac:dyDescent="0.2">
      <c r="B26" s="346" t="s">
        <v>129</v>
      </c>
      <c r="C26" s="343">
        <v>1.882E-2</v>
      </c>
      <c r="D26" s="343">
        <v>1.25E-3</v>
      </c>
      <c r="E26" s="463">
        <v>103.81</v>
      </c>
      <c r="F26" s="467">
        <f t="shared" si="6"/>
        <v>1.297625E-3</v>
      </c>
      <c r="G26" s="468">
        <f t="shared" si="7"/>
        <v>2.0070000000000001E-2</v>
      </c>
      <c r="I26" s="346" t="s">
        <v>129</v>
      </c>
      <c r="J26" s="343">
        <v>1.611</v>
      </c>
      <c r="K26" s="343">
        <v>0.223</v>
      </c>
      <c r="L26" s="463">
        <v>103.82</v>
      </c>
      <c r="M26" s="467">
        <f t="shared" si="8"/>
        <v>0.23151859999999999</v>
      </c>
      <c r="N26" s="468">
        <f t="shared" si="9"/>
        <v>1.8340000000000001</v>
      </c>
      <c r="P26" s="346" t="s">
        <v>129</v>
      </c>
      <c r="Q26" s="343">
        <v>49.468000000000004</v>
      </c>
      <c r="R26" s="343">
        <v>4.2720000000000002</v>
      </c>
      <c r="S26" s="463">
        <v>103.81</v>
      </c>
      <c r="T26" s="467">
        <f t="shared" si="10"/>
        <v>4.4347632000000008</v>
      </c>
      <c r="U26" s="468">
        <f t="shared" si="11"/>
        <v>53.74</v>
      </c>
    </row>
    <row r="27" spans="2:21" x14ac:dyDescent="0.2">
      <c r="B27" s="346" t="s">
        <v>130</v>
      </c>
      <c r="C27" s="343">
        <v>7.6100000000000004E-3</v>
      </c>
      <c r="D27" s="343">
        <v>0.16906000000000002</v>
      </c>
      <c r="E27" s="463">
        <v>82.91</v>
      </c>
      <c r="F27" s="467">
        <f t="shared" si="6"/>
        <v>0.14016764600000001</v>
      </c>
      <c r="G27" s="468">
        <f t="shared" si="7"/>
        <v>0.17667000000000002</v>
      </c>
      <c r="I27" s="346" t="s">
        <v>130</v>
      </c>
      <c r="J27" s="343">
        <v>0.57599999999999996</v>
      </c>
      <c r="K27" s="343">
        <v>15.948</v>
      </c>
      <c r="L27" s="463">
        <v>71.42</v>
      </c>
      <c r="M27" s="467">
        <f t="shared" si="8"/>
        <v>11.390061600000001</v>
      </c>
      <c r="N27" s="468">
        <f t="shared" si="9"/>
        <v>16.524000000000001</v>
      </c>
      <c r="P27" s="346" t="s">
        <v>130</v>
      </c>
      <c r="Q27" s="343">
        <v>7.3140000000000001</v>
      </c>
      <c r="R27" s="343">
        <v>63.878999999999998</v>
      </c>
      <c r="S27" s="463">
        <v>69.92</v>
      </c>
      <c r="T27" s="467">
        <f t="shared" si="10"/>
        <v>44.664196799999999</v>
      </c>
      <c r="U27" s="468">
        <f t="shared" si="11"/>
        <v>71.192999999999998</v>
      </c>
    </row>
    <row r="28" spans="2:21" x14ac:dyDescent="0.2">
      <c r="B28" s="346" t="s">
        <v>131</v>
      </c>
      <c r="C28" s="343">
        <v>3.551E-2</v>
      </c>
      <c r="D28" s="343">
        <v>0.34693000000000002</v>
      </c>
      <c r="E28" s="463">
        <v>36.11</v>
      </c>
      <c r="F28" s="467">
        <f t="shared" si="6"/>
        <v>0.125276423</v>
      </c>
      <c r="G28" s="468">
        <f t="shared" si="7"/>
        <v>0.38244</v>
      </c>
      <c r="I28" s="346" t="s">
        <v>131</v>
      </c>
      <c r="J28" s="343">
        <v>7.9710000000000001</v>
      </c>
      <c r="K28" s="343">
        <v>130.26300000000001</v>
      </c>
      <c r="L28" s="463">
        <v>42.7</v>
      </c>
      <c r="M28" s="467">
        <f t="shared" si="8"/>
        <v>55.622301000000007</v>
      </c>
      <c r="N28" s="468">
        <f t="shared" si="9"/>
        <v>138.23400000000001</v>
      </c>
      <c r="P28" s="346" t="s">
        <v>131</v>
      </c>
      <c r="Q28" s="343">
        <v>20.986000000000001</v>
      </c>
      <c r="R28" s="343">
        <v>307.11799999999999</v>
      </c>
      <c r="S28" s="463">
        <v>40.119999999999997</v>
      </c>
      <c r="T28" s="467">
        <f t="shared" si="10"/>
        <v>123.21574159999999</v>
      </c>
      <c r="U28" s="468">
        <f t="shared" si="11"/>
        <v>328.10399999999998</v>
      </c>
    </row>
    <row r="29" spans="2:21" x14ac:dyDescent="0.2">
      <c r="B29" s="346" t="s">
        <v>132</v>
      </c>
      <c r="C29" s="343">
        <v>1.4330000000000001E-2</v>
      </c>
      <c r="D29" s="343">
        <v>0.11001000000000001</v>
      </c>
      <c r="E29" s="463">
        <v>86.75</v>
      </c>
      <c r="F29" s="467">
        <f t="shared" si="6"/>
        <v>9.5433675000000009E-2</v>
      </c>
      <c r="G29" s="468">
        <f t="shared" si="7"/>
        <v>0.12434000000000001</v>
      </c>
      <c r="I29" s="346" t="s">
        <v>132</v>
      </c>
      <c r="J29" s="343">
        <v>3.282</v>
      </c>
      <c r="K29" s="343">
        <v>43.524000000000001</v>
      </c>
      <c r="L29" s="463">
        <v>87.14</v>
      </c>
      <c r="M29" s="467">
        <f t="shared" si="8"/>
        <v>37.926813600000003</v>
      </c>
      <c r="N29" s="468">
        <f t="shared" si="9"/>
        <v>46.805999999999997</v>
      </c>
      <c r="P29" s="346" t="s">
        <v>132</v>
      </c>
      <c r="Q29" s="343">
        <v>4.0890000000000004</v>
      </c>
      <c r="R29" s="343">
        <v>43.95</v>
      </c>
      <c r="S29" s="463">
        <v>83.85</v>
      </c>
      <c r="T29" s="467">
        <f t="shared" si="10"/>
        <v>36.852074999999999</v>
      </c>
      <c r="U29" s="468">
        <f t="shared" si="11"/>
        <v>48.039000000000001</v>
      </c>
    </row>
    <row r="30" spans="2:21" x14ac:dyDescent="0.2">
      <c r="B30" s="346" t="s">
        <v>133</v>
      </c>
      <c r="C30" s="343">
        <v>1.5400000000000001E-3</v>
      </c>
      <c r="D30" s="343">
        <v>0.21032000000000001</v>
      </c>
      <c r="E30" s="463">
        <v>74.56</v>
      </c>
      <c r="F30" s="467">
        <f t="shared" si="6"/>
        <v>0.156814592</v>
      </c>
      <c r="G30" s="468">
        <f t="shared" si="7"/>
        <v>0.21186000000000002</v>
      </c>
      <c r="I30" s="346" t="s">
        <v>133</v>
      </c>
      <c r="J30" s="343">
        <v>0.435</v>
      </c>
      <c r="K30" s="343">
        <v>120.035</v>
      </c>
      <c r="L30" s="463">
        <v>67.58</v>
      </c>
      <c r="M30" s="467">
        <f t="shared" si="8"/>
        <v>81.119653</v>
      </c>
      <c r="N30" s="468">
        <f t="shared" si="9"/>
        <v>120.47</v>
      </c>
      <c r="P30" s="346" t="s">
        <v>133</v>
      </c>
      <c r="Q30" s="343">
        <v>0.27600000000000002</v>
      </c>
      <c r="R30" s="343">
        <v>71.188999999999993</v>
      </c>
      <c r="S30" s="463">
        <v>65.97</v>
      </c>
      <c r="T30" s="467">
        <f t="shared" si="10"/>
        <v>46.963383299999997</v>
      </c>
      <c r="U30" s="468">
        <f t="shared" si="11"/>
        <v>71.464999999999989</v>
      </c>
    </row>
    <row r="31" spans="2:21" x14ac:dyDescent="0.2">
      <c r="B31" s="346" t="s">
        <v>134</v>
      </c>
      <c r="C31" s="343">
        <v>0</v>
      </c>
      <c r="D31" s="343">
        <v>0</v>
      </c>
      <c r="E31" s="463">
        <v>0</v>
      </c>
      <c r="F31" s="467">
        <f t="shared" si="6"/>
        <v>0</v>
      </c>
      <c r="G31" s="468">
        <f t="shared" si="7"/>
        <v>0</v>
      </c>
      <c r="I31" s="346" t="s">
        <v>134</v>
      </c>
      <c r="J31" s="343">
        <v>0</v>
      </c>
      <c r="K31" s="343">
        <v>0</v>
      </c>
      <c r="L31" s="463">
        <v>0</v>
      </c>
      <c r="M31" s="467">
        <f t="shared" si="8"/>
        <v>0</v>
      </c>
      <c r="N31" s="468">
        <f t="shared" si="9"/>
        <v>0</v>
      </c>
      <c r="P31" s="346" t="s">
        <v>134</v>
      </c>
      <c r="Q31" s="343">
        <v>0</v>
      </c>
      <c r="R31" s="343">
        <v>0</v>
      </c>
      <c r="S31" s="463">
        <v>0</v>
      </c>
      <c r="T31" s="467">
        <f t="shared" si="10"/>
        <v>0</v>
      </c>
      <c r="U31" s="468">
        <f t="shared" si="11"/>
        <v>0</v>
      </c>
    </row>
    <row r="32" spans="2:21" ht="13.5" thickBot="1" x14ac:dyDescent="0.25">
      <c r="B32" s="348" t="s">
        <v>135</v>
      </c>
      <c r="C32" s="349">
        <v>0</v>
      </c>
      <c r="D32" s="349">
        <v>0</v>
      </c>
      <c r="E32" s="464">
        <v>0</v>
      </c>
      <c r="F32" s="469">
        <f t="shared" si="6"/>
        <v>0</v>
      </c>
      <c r="G32" s="470">
        <f t="shared" si="7"/>
        <v>0</v>
      </c>
      <c r="I32" s="348" t="s">
        <v>135</v>
      </c>
      <c r="J32" s="349">
        <v>0</v>
      </c>
      <c r="K32" s="349">
        <v>0</v>
      </c>
      <c r="L32" s="464">
        <v>0</v>
      </c>
      <c r="M32" s="469">
        <f t="shared" si="8"/>
        <v>0</v>
      </c>
      <c r="N32" s="470">
        <f t="shared" si="9"/>
        <v>0</v>
      </c>
      <c r="P32" s="348" t="s">
        <v>135</v>
      </c>
      <c r="Q32" s="349">
        <v>0</v>
      </c>
      <c r="R32" s="349">
        <v>0</v>
      </c>
      <c r="S32" s="464">
        <v>0</v>
      </c>
      <c r="T32" s="469">
        <f t="shared" si="10"/>
        <v>0</v>
      </c>
      <c r="U32" s="470">
        <f t="shared" si="11"/>
        <v>0</v>
      </c>
    </row>
    <row r="33" spans="2:21" x14ac:dyDescent="0.2">
      <c r="R33" s="343"/>
    </row>
    <row r="35" spans="2:21" ht="29.25" customHeight="1" x14ac:dyDescent="0.2">
      <c r="B35" s="807" t="s">
        <v>382</v>
      </c>
      <c r="C35" s="808"/>
      <c r="D35" s="808"/>
      <c r="E35" s="808"/>
      <c r="F35" s="808"/>
      <c r="G35" s="808"/>
      <c r="I35" s="807" t="s">
        <v>383</v>
      </c>
      <c r="J35" s="808"/>
      <c r="K35" s="808"/>
      <c r="L35" s="808"/>
      <c r="M35" s="808"/>
      <c r="N35" s="808"/>
      <c r="P35" s="807" t="s">
        <v>384</v>
      </c>
      <c r="Q35" s="808"/>
      <c r="R35" s="808"/>
      <c r="S35" s="808"/>
      <c r="T35" s="808"/>
      <c r="U35" s="808"/>
    </row>
    <row r="36" spans="2:21" ht="39" thickBot="1" x14ac:dyDescent="0.25">
      <c r="B36" s="441"/>
      <c r="C36" s="441"/>
      <c r="D36" s="441"/>
      <c r="E36" s="441"/>
      <c r="F36" s="441"/>
      <c r="G36" s="342" t="s">
        <v>477</v>
      </c>
      <c r="I36" s="441"/>
      <c r="J36" s="441"/>
      <c r="K36" s="441"/>
      <c r="L36" s="441"/>
      <c r="M36" s="441"/>
      <c r="N36" s="342" t="s">
        <v>488</v>
      </c>
      <c r="P36" s="441"/>
      <c r="Q36" s="441"/>
      <c r="R36" s="441"/>
      <c r="S36" s="441"/>
      <c r="T36" s="441"/>
      <c r="U36" s="342" t="s">
        <v>478</v>
      </c>
    </row>
    <row r="37" spans="2:21" x14ac:dyDescent="0.2">
      <c r="B37" s="344" t="s">
        <v>627</v>
      </c>
      <c r="C37" s="345"/>
      <c r="D37" s="345"/>
      <c r="E37" s="345"/>
      <c r="F37" s="345"/>
      <c r="G37" s="466">
        <f>G8</f>
        <v>0.91835999999999995</v>
      </c>
      <c r="I37" s="344" t="s">
        <v>627</v>
      </c>
      <c r="J37" s="345"/>
      <c r="K37" s="345"/>
      <c r="L37" s="345"/>
      <c r="M37" s="345"/>
      <c r="N37" s="466">
        <f>N8</f>
        <v>323.88099999999997</v>
      </c>
      <c r="P37" s="344" t="s">
        <v>627</v>
      </c>
      <c r="Q37" s="345"/>
      <c r="R37" s="345"/>
      <c r="S37" s="345"/>
      <c r="T37" s="345"/>
      <c r="U37" s="466">
        <f>U8</f>
        <v>577.06799999999998</v>
      </c>
    </row>
    <row r="38" spans="2:21" ht="25.5" x14ac:dyDescent="0.2">
      <c r="B38" s="350" t="s">
        <v>635</v>
      </c>
      <c r="C38" s="343"/>
      <c r="D38" s="343"/>
      <c r="E38" s="343"/>
      <c r="F38" s="343"/>
      <c r="G38" s="468">
        <f>G6-G8</f>
        <v>2.2010400000000003</v>
      </c>
      <c r="I38" s="350" t="s">
        <v>635</v>
      </c>
      <c r="J38" s="343"/>
      <c r="K38" s="343"/>
      <c r="L38" s="343"/>
      <c r="M38" s="343"/>
      <c r="N38" s="468">
        <f>N6-N8</f>
        <v>622.23900000000003</v>
      </c>
      <c r="P38" s="350" t="s">
        <v>635</v>
      </c>
      <c r="Q38" s="343"/>
      <c r="R38" s="343"/>
      <c r="S38" s="343"/>
      <c r="T38" s="343"/>
      <c r="U38" s="468">
        <f>U6-U8</f>
        <v>1626.0960000000002</v>
      </c>
    </row>
    <row r="39" spans="2:21" ht="13.5" thickBot="1" x14ac:dyDescent="0.25">
      <c r="B39" s="348" t="s">
        <v>93</v>
      </c>
      <c r="C39" s="349"/>
      <c r="D39" s="349"/>
      <c r="E39" s="349"/>
      <c r="F39" s="349"/>
      <c r="G39" s="470">
        <f>G7</f>
        <v>30.066469999999999</v>
      </c>
      <c r="I39" s="348" t="s">
        <v>93</v>
      </c>
      <c r="J39" s="349"/>
      <c r="K39" s="349"/>
      <c r="L39" s="349"/>
      <c r="M39" s="349"/>
      <c r="N39" s="470">
        <f>N7</f>
        <v>5478.4830000000002</v>
      </c>
      <c r="P39" s="348" t="s">
        <v>93</v>
      </c>
      <c r="Q39" s="349"/>
      <c r="R39" s="349"/>
      <c r="S39" s="349"/>
      <c r="T39" s="349"/>
      <c r="U39" s="470">
        <f>U7</f>
        <v>27971.547999999999</v>
      </c>
    </row>
  </sheetData>
  <mergeCells count="12">
    <mergeCell ref="B3:G3"/>
    <mergeCell ref="I3:N3"/>
    <mergeCell ref="P3:U3"/>
    <mergeCell ref="B35:G35"/>
    <mergeCell ref="I35:N35"/>
    <mergeCell ref="P35:U35"/>
    <mergeCell ref="B11:G11"/>
    <mergeCell ref="I11:N11"/>
    <mergeCell ref="P11:U11"/>
    <mergeCell ref="B22:G22"/>
    <mergeCell ref="I22:N22"/>
    <mergeCell ref="P22:U22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2:G18"/>
  <sheetViews>
    <sheetView workbookViewId="0"/>
  </sheetViews>
  <sheetFormatPr defaultRowHeight="12.75" x14ac:dyDescent="0.2"/>
  <cols>
    <col min="2" max="2" width="5.625" bestFit="1" customWidth="1"/>
    <col min="3" max="3" width="39.125" bestFit="1" customWidth="1"/>
    <col min="4" max="7" width="20.625" customWidth="1"/>
  </cols>
  <sheetData>
    <row r="2" spans="2:7" ht="13.5" thickBot="1" x14ac:dyDescent="0.25"/>
    <row r="3" spans="2:7" ht="38.25" x14ac:dyDescent="0.2">
      <c r="B3" s="553"/>
      <c r="C3" s="554"/>
      <c r="D3" s="555" t="s">
        <v>686</v>
      </c>
      <c r="E3" s="556" t="s">
        <v>687</v>
      </c>
      <c r="F3" s="556" t="s">
        <v>688</v>
      </c>
      <c r="G3" s="557" t="s">
        <v>689</v>
      </c>
    </row>
    <row r="4" spans="2:7" x14ac:dyDescent="0.2">
      <c r="B4" s="558"/>
      <c r="C4" s="559" t="s">
        <v>692</v>
      </c>
      <c r="D4" s="560">
        <f>SUM(D5:D18)</f>
        <v>3830</v>
      </c>
      <c r="E4" s="560">
        <f t="shared" ref="E4:F4" si="0">SUM(E5:E18)</f>
        <v>3735</v>
      </c>
      <c r="F4" s="560">
        <f t="shared" si="0"/>
        <v>2183</v>
      </c>
      <c r="G4" s="561">
        <f>SUM(G5:G18)</f>
        <v>3482</v>
      </c>
    </row>
    <row r="5" spans="2:7" x14ac:dyDescent="0.2">
      <c r="B5" s="562" t="s">
        <v>312</v>
      </c>
      <c r="C5" s="563" t="s">
        <v>285</v>
      </c>
      <c r="D5" s="564">
        <v>284</v>
      </c>
      <c r="E5" s="564">
        <v>277</v>
      </c>
      <c r="F5" s="564">
        <v>191</v>
      </c>
      <c r="G5" s="565">
        <v>243</v>
      </c>
    </row>
    <row r="6" spans="2:7" x14ac:dyDescent="0.2">
      <c r="B6" s="562" t="s">
        <v>324</v>
      </c>
      <c r="C6" s="563" t="s">
        <v>306</v>
      </c>
      <c r="D6" s="564">
        <v>321</v>
      </c>
      <c r="E6" s="564">
        <v>318</v>
      </c>
      <c r="F6" s="564">
        <v>169</v>
      </c>
      <c r="G6" s="565">
        <v>304</v>
      </c>
    </row>
    <row r="7" spans="2:7" x14ac:dyDescent="0.2">
      <c r="B7" s="562" t="s">
        <v>318</v>
      </c>
      <c r="C7" s="563" t="s">
        <v>286</v>
      </c>
      <c r="D7" s="564">
        <v>362</v>
      </c>
      <c r="E7" s="564">
        <v>352</v>
      </c>
      <c r="F7" s="564">
        <v>189</v>
      </c>
      <c r="G7" s="565">
        <v>326</v>
      </c>
    </row>
    <row r="8" spans="2:7" x14ac:dyDescent="0.2">
      <c r="B8" s="562" t="s">
        <v>316</v>
      </c>
      <c r="C8" s="563" t="s">
        <v>287</v>
      </c>
      <c r="D8" s="564">
        <v>150</v>
      </c>
      <c r="E8" s="564">
        <v>146</v>
      </c>
      <c r="F8" s="564">
        <v>68</v>
      </c>
      <c r="G8" s="565">
        <v>141</v>
      </c>
    </row>
    <row r="9" spans="2:7" x14ac:dyDescent="0.2">
      <c r="B9" s="562" t="s">
        <v>314</v>
      </c>
      <c r="C9" s="563" t="s">
        <v>304</v>
      </c>
      <c r="D9" s="564">
        <v>68</v>
      </c>
      <c r="E9" s="564">
        <v>67</v>
      </c>
      <c r="F9" s="564">
        <v>28</v>
      </c>
      <c r="G9" s="565">
        <v>61</v>
      </c>
    </row>
    <row r="10" spans="2:7" x14ac:dyDescent="0.2">
      <c r="B10" s="562" t="s">
        <v>319</v>
      </c>
      <c r="C10" s="563" t="s">
        <v>288</v>
      </c>
      <c r="D10" s="564">
        <v>105</v>
      </c>
      <c r="E10" s="564">
        <v>104</v>
      </c>
      <c r="F10" s="564">
        <v>59</v>
      </c>
      <c r="G10" s="565">
        <v>102</v>
      </c>
    </row>
    <row r="11" spans="2:7" x14ac:dyDescent="0.2">
      <c r="B11" s="562" t="s">
        <v>320</v>
      </c>
      <c r="C11" s="563" t="s">
        <v>305</v>
      </c>
      <c r="D11" s="564">
        <v>281</v>
      </c>
      <c r="E11" s="564">
        <v>273</v>
      </c>
      <c r="F11" s="564">
        <v>154</v>
      </c>
      <c r="G11" s="565">
        <v>265</v>
      </c>
    </row>
    <row r="12" spans="2:7" x14ac:dyDescent="0.2">
      <c r="B12" s="562" t="s">
        <v>317</v>
      </c>
      <c r="C12" s="563" t="s">
        <v>289</v>
      </c>
      <c r="D12" s="564">
        <v>171</v>
      </c>
      <c r="E12" s="564">
        <v>170</v>
      </c>
      <c r="F12" s="564">
        <v>80</v>
      </c>
      <c r="G12" s="565">
        <v>164</v>
      </c>
    </row>
    <row r="13" spans="2:7" x14ac:dyDescent="0.2">
      <c r="B13" s="562" t="s">
        <v>311</v>
      </c>
      <c r="C13" s="563" t="s">
        <v>290</v>
      </c>
      <c r="D13" s="564">
        <v>186</v>
      </c>
      <c r="E13" s="564">
        <v>160</v>
      </c>
      <c r="F13" s="564">
        <v>125</v>
      </c>
      <c r="G13" s="565">
        <v>128</v>
      </c>
    </row>
    <row r="14" spans="2:7" x14ac:dyDescent="0.2">
      <c r="B14" s="562" t="s">
        <v>321</v>
      </c>
      <c r="C14" s="563" t="s">
        <v>291</v>
      </c>
      <c r="D14" s="564">
        <v>374</v>
      </c>
      <c r="E14" s="564">
        <v>369</v>
      </c>
      <c r="F14" s="564">
        <v>225</v>
      </c>
      <c r="G14" s="565">
        <v>352</v>
      </c>
    </row>
    <row r="15" spans="2:7" x14ac:dyDescent="0.2">
      <c r="B15" s="562" t="s">
        <v>322</v>
      </c>
      <c r="C15" s="563" t="s">
        <v>292</v>
      </c>
      <c r="D15" s="564">
        <v>361</v>
      </c>
      <c r="E15" s="564">
        <v>354</v>
      </c>
      <c r="F15" s="564">
        <v>227</v>
      </c>
      <c r="G15" s="565">
        <v>345</v>
      </c>
    </row>
    <row r="16" spans="2:7" x14ac:dyDescent="0.2">
      <c r="B16" s="562" t="s">
        <v>323</v>
      </c>
      <c r="C16" s="563" t="s">
        <v>293</v>
      </c>
      <c r="D16" s="564">
        <v>311</v>
      </c>
      <c r="E16" s="564">
        <v>310</v>
      </c>
      <c r="F16" s="564">
        <v>174</v>
      </c>
      <c r="G16" s="565">
        <v>295</v>
      </c>
    </row>
    <row r="17" spans="2:7" x14ac:dyDescent="0.2">
      <c r="B17" s="562" t="s">
        <v>315</v>
      </c>
      <c r="C17" s="563" t="s">
        <v>294</v>
      </c>
      <c r="D17" s="564">
        <v>338</v>
      </c>
      <c r="E17" s="564">
        <v>322</v>
      </c>
      <c r="F17" s="564">
        <v>205</v>
      </c>
      <c r="G17" s="565">
        <v>299</v>
      </c>
    </row>
    <row r="18" spans="2:7" ht="13.5" thickBot="1" x14ac:dyDescent="0.25">
      <c r="B18" s="566" t="s">
        <v>313</v>
      </c>
      <c r="C18" s="567" t="s">
        <v>295</v>
      </c>
      <c r="D18" s="568">
        <v>518</v>
      </c>
      <c r="E18" s="568">
        <v>513</v>
      </c>
      <c r="F18" s="568">
        <v>289</v>
      </c>
      <c r="G18" s="569">
        <v>457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1:L576"/>
  <sheetViews>
    <sheetView topLeftCell="A40" workbookViewId="0"/>
  </sheetViews>
  <sheetFormatPr defaultRowHeight="12.75" x14ac:dyDescent="0.2"/>
  <cols>
    <col min="1" max="1" width="9" style="585"/>
    <col min="2" max="4" width="30.625" style="585" customWidth="1"/>
    <col min="5" max="5" width="21.125" style="585" customWidth="1"/>
    <col min="6" max="6" width="28.125" style="585" bestFit="1" customWidth="1"/>
    <col min="7" max="7" width="25.875" style="585" bestFit="1" customWidth="1"/>
    <col min="8" max="16384" width="9" style="585"/>
  </cols>
  <sheetData>
    <row r="1" spans="2:9" x14ac:dyDescent="0.2">
      <c r="B1" s="584"/>
    </row>
    <row r="2" spans="2:9" x14ac:dyDescent="0.2">
      <c r="B2" s="584"/>
      <c r="D2" s="586"/>
    </row>
    <row r="3" spans="2:9" x14ac:dyDescent="0.2">
      <c r="B3" s="356" t="s">
        <v>500</v>
      </c>
      <c r="C3" s="531">
        <v>654.39750299999992</v>
      </c>
    </row>
    <row r="4" spans="2:9" x14ac:dyDescent="0.2">
      <c r="B4" s="356" t="s">
        <v>501</v>
      </c>
      <c r="C4" s="357">
        <v>331.76376499999998</v>
      </c>
    </row>
    <row r="5" spans="2:9" x14ac:dyDescent="0.2">
      <c r="B5" s="356" t="s">
        <v>20</v>
      </c>
      <c r="C5" s="357">
        <v>7.1441499999999998</v>
      </c>
    </row>
    <row r="6" spans="2:9" x14ac:dyDescent="0.2">
      <c r="B6" s="356" t="s">
        <v>502</v>
      </c>
      <c r="C6" s="357">
        <v>52.644730000000003</v>
      </c>
    </row>
    <row r="7" spans="2:9" x14ac:dyDescent="0.2">
      <c r="B7" s="356" t="s">
        <v>503</v>
      </c>
      <c r="C7" s="357">
        <v>262.84485799999999</v>
      </c>
    </row>
    <row r="8" spans="2:9" x14ac:dyDescent="0.2">
      <c r="B8" s="584"/>
      <c r="C8" s="587"/>
    </row>
    <row r="9" spans="2:9" x14ac:dyDescent="0.2">
      <c r="B9" s="584"/>
      <c r="C9" s="587"/>
    </row>
    <row r="10" spans="2:9" x14ac:dyDescent="0.2">
      <c r="B10" s="584" t="s">
        <v>504</v>
      </c>
      <c r="C10" s="587"/>
    </row>
    <row r="11" spans="2:9" x14ac:dyDescent="0.2">
      <c r="B11" s="584"/>
    </row>
    <row r="12" spans="2:9" x14ac:dyDescent="0.2">
      <c r="B12" s="359"/>
      <c r="C12" s="588" t="s">
        <v>505</v>
      </c>
      <c r="D12" s="589" t="s">
        <v>506</v>
      </c>
      <c r="E12" s="590" t="s">
        <v>2</v>
      </c>
    </row>
    <row r="13" spans="2:9" x14ac:dyDescent="0.2">
      <c r="B13" s="360" t="s">
        <v>501</v>
      </c>
      <c r="C13" s="591" t="s">
        <v>507</v>
      </c>
      <c r="D13" s="592">
        <v>134.236096</v>
      </c>
      <c r="E13" s="593">
        <v>40.461349358028905</v>
      </c>
    </row>
    <row r="14" spans="2:9" x14ac:dyDescent="0.2">
      <c r="B14" s="361"/>
      <c r="C14" s="584" t="s">
        <v>508</v>
      </c>
      <c r="D14" s="594">
        <v>47.052008000000001</v>
      </c>
      <c r="E14" s="595">
        <v>14.182383058017203</v>
      </c>
    </row>
    <row r="15" spans="2:9" x14ac:dyDescent="0.2">
      <c r="B15" s="361"/>
      <c r="C15" s="584" t="s">
        <v>509</v>
      </c>
      <c r="D15" s="594">
        <v>122.005561</v>
      </c>
      <c r="E15" s="595">
        <v>36.774830126490762</v>
      </c>
    </row>
    <row r="16" spans="2:9" s="586" customFormat="1" x14ac:dyDescent="0.2">
      <c r="B16" s="362"/>
      <c r="C16" s="596" t="s">
        <v>510</v>
      </c>
      <c r="D16" s="597">
        <v>28.470099999999999</v>
      </c>
      <c r="E16" s="598">
        <v>8.581437457463144</v>
      </c>
      <c r="I16" s="585"/>
    </row>
    <row r="17" spans="2:5" x14ac:dyDescent="0.2">
      <c r="B17" s="363"/>
      <c r="C17" s="584"/>
      <c r="D17" s="594"/>
      <c r="E17" s="599"/>
    </row>
    <row r="18" spans="2:5" x14ac:dyDescent="0.2">
      <c r="B18" s="360" t="s">
        <v>20</v>
      </c>
      <c r="C18" s="591" t="s">
        <v>507</v>
      </c>
      <c r="D18" s="592">
        <v>4.0255679999999998</v>
      </c>
      <c r="E18" s="593">
        <v>56.347753056696739</v>
      </c>
    </row>
    <row r="19" spans="2:5" x14ac:dyDescent="0.2">
      <c r="B19" s="361"/>
      <c r="C19" s="584" t="s">
        <v>508</v>
      </c>
      <c r="D19" s="594">
        <v>1</v>
      </c>
      <c r="E19" s="595">
        <v>13.997466458570997</v>
      </c>
    </row>
    <row r="20" spans="2:5" x14ac:dyDescent="0.2">
      <c r="B20" s="361"/>
      <c r="C20" s="584" t="s">
        <v>509</v>
      </c>
      <c r="D20" s="594">
        <v>1.118582</v>
      </c>
      <c r="E20" s="595">
        <v>15.657314026161265</v>
      </c>
    </row>
    <row r="21" spans="2:5" x14ac:dyDescent="0.2">
      <c r="B21" s="362"/>
      <c r="C21" s="596" t="s">
        <v>510</v>
      </c>
      <c r="D21" s="597">
        <v>1</v>
      </c>
      <c r="E21" s="598">
        <v>13.997466458570997</v>
      </c>
    </row>
    <row r="22" spans="2:5" x14ac:dyDescent="0.2">
      <c r="B22" s="363"/>
      <c r="C22" s="584"/>
      <c r="D22" s="594"/>
      <c r="E22" s="599"/>
    </row>
    <row r="23" spans="2:5" x14ac:dyDescent="0.2">
      <c r="B23" s="360" t="s">
        <v>502</v>
      </c>
      <c r="C23" s="591" t="s">
        <v>507</v>
      </c>
      <c r="D23" s="592">
        <v>29.282311</v>
      </c>
      <c r="E23" s="593">
        <v>55.62249250779707</v>
      </c>
    </row>
    <row r="24" spans="2:5" x14ac:dyDescent="0.2">
      <c r="B24" s="361"/>
      <c r="C24" s="584" t="s">
        <v>508</v>
      </c>
      <c r="D24" s="594">
        <v>7.8507210000000001</v>
      </c>
      <c r="E24" s="595">
        <v>14.912643677724247</v>
      </c>
    </row>
    <row r="25" spans="2:5" x14ac:dyDescent="0.2">
      <c r="B25" s="361"/>
      <c r="C25" s="584" t="s">
        <v>509</v>
      </c>
      <c r="D25" s="594">
        <v>11.372275</v>
      </c>
      <c r="E25" s="595">
        <v>21.601924827043469</v>
      </c>
    </row>
    <row r="26" spans="2:5" x14ac:dyDescent="0.2">
      <c r="B26" s="362"/>
      <c r="C26" s="596" t="s">
        <v>510</v>
      </c>
      <c r="D26" s="597">
        <v>4.1394229999999999</v>
      </c>
      <c r="E26" s="598">
        <v>7.8629389874352089</v>
      </c>
    </row>
    <row r="27" spans="2:5" x14ac:dyDescent="0.2">
      <c r="B27" s="363"/>
      <c r="C27" s="584"/>
      <c r="D27" s="594"/>
      <c r="E27" s="599"/>
    </row>
    <row r="28" spans="2:5" x14ac:dyDescent="0.2">
      <c r="B28" s="600" t="s">
        <v>503</v>
      </c>
      <c r="C28" s="591" t="s">
        <v>507</v>
      </c>
      <c r="D28" s="592">
        <v>213.238055</v>
      </c>
      <c r="E28" s="593">
        <v>81.126964637063594</v>
      </c>
    </row>
    <row r="29" spans="2:5" x14ac:dyDescent="0.2">
      <c r="B29" s="361"/>
      <c r="C29" s="584" t="s">
        <v>508</v>
      </c>
      <c r="D29" s="594">
        <v>26.511163</v>
      </c>
      <c r="E29" s="595">
        <v>10.086239921802084</v>
      </c>
    </row>
    <row r="30" spans="2:5" x14ac:dyDescent="0.2">
      <c r="B30" s="361"/>
      <c r="C30" s="584" t="s">
        <v>509</v>
      </c>
      <c r="D30" s="594">
        <v>23.09564</v>
      </c>
      <c r="E30" s="595">
        <v>8.7867954411343288</v>
      </c>
    </row>
    <row r="31" spans="2:5" x14ac:dyDescent="0.2">
      <c r="B31" s="362"/>
      <c r="C31" s="596" t="s">
        <v>510</v>
      </c>
      <c r="D31" s="597">
        <v>0</v>
      </c>
      <c r="E31" s="598">
        <v>0</v>
      </c>
    </row>
    <row r="32" spans="2:5" x14ac:dyDescent="0.2">
      <c r="B32" s="584"/>
      <c r="D32" s="601"/>
      <c r="E32" s="602"/>
    </row>
    <row r="34" spans="2:7" x14ac:dyDescent="0.2">
      <c r="B34" s="587" t="s">
        <v>511</v>
      </c>
    </row>
    <row r="36" spans="2:7" ht="38.25" x14ac:dyDescent="0.2">
      <c r="B36" s="603"/>
      <c r="C36" s="604" t="s">
        <v>512</v>
      </c>
      <c r="D36" s="605" t="s">
        <v>513</v>
      </c>
      <c r="E36" s="605" t="s">
        <v>514</v>
      </c>
      <c r="F36" s="605" t="s">
        <v>515</v>
      </c>
      <c r="G36" s="606" t="s">
        <v>516</v>
      </c>
    </row>
    <row r="37" spans="2:7" x14ac:dyDescent="0.2">
      <c r="B37" s="607" t="s">
        <v>501</v>
      </c>
      <c r="C37" s="608" t="s">
        <v>517</v>
      </c>
      <c r="D37" s="592">
        <v>0</v>
      </c>
      <c r="E37" s="609">
        <v>0</v>
      </c>
      <c r="F37" s="609">
        <v>0</v>
      </c>
      <c r="G37" s="593">
        <v>0</v>
      </c>
    </row>
    <row r="38" spans="2:7" x14ac:dyDescent="0.2">
      <c r="B38" s="610"/>
      <c r="C38" s="611" t="s">
        <v>756</v>
      </c>
      <c r="D38" s="594">
        <v>2.210985</v>
      </c>
      <c r="E38" s="612">
        <v>0.66643353893696022</v>
      </c>
      <c r="F38" s="612">
        <v>1.1193292621703546</v>
      </c>
      <c r="G38" s="595">
        <v>4.6990236846002409</v>
      </c>
    </row>
    <row r="39" spans="2:7" x14ac:dyDescent="0.2">
      <c r="B39" s="610"/>
      <c r="C39" s="613" t="s">
        <v>518</v>
      </c>
      <c r="D39" s="594">
        <v>0</v>
      </c>
      <c r="E39" s="612">
        <v>0</v>
      </c>
      <c r="F39" s="612">
        <v>0</v>
      </c>
      <c r="G39" s="595">
        <v>0</v>
      </c>
    </row>
    <row r="40" spans="2:7" x14ac:dyDescent="0.2">
      <c r="B40" s="610"/>
      <c r="C40" s="613" t="s">
        <v>519</v>
      </c>
      <c r="D40" s="594">
        <v>9.2834489999999992</v>
      </c>
      <c r="E40" s="612">
        <v>2.7982106484715112</v>
      </c>
      <c r="F40" s="612">
        <v>4.6998220791032566</v>
      </c>
      <c r="G40" s="595">
        <v>19.730186647932218</v>
      </c>
    </row>
    <row r="41" spans="2:7" x14ac:dyDescent="0.2">
      <c r="B41" s="610"/>
      <c r="C41" s="613" t="s">
        <v>520</v>
      </c>
      <c r="D41" s="594">
        <v>3.1507900000000002</v>
      </c>
      <c r="E41" s="612">
        <v>0.94970889904146127</v>
      </c>
      <c r="F41" s="612">
        <v>1.5951132395532901</v>
      </c>
      <c r="G41" s="595">
        <v>6.6963985894077034</v>
      </c>
    </row>
    <row r="42" spans="2:7" x14ac:dyDescent="0.2">
      <c r="B42" s="610"/>
      <c r="C42" s="613" t="s">
        <v>521</v>
      </c>
      <c r="D42" s="594">
        <v>0</v>
      </c>
      <c r="E42" s="612">
        <v>0</v>
      </c>
      <c r="F42" s="612">
        <v>0</v>
      </c>
      <c r="G42" s="595">
        <v>0</v>
      </c>
    </row>
    <row r="43" spans="2:7" x14ac:dyDescent="0.2">
      <c r="B43" s="610"/>
      <c r="C43" s="613" t="s">
        <v>522</v>
      </c>
      <c r="D43" s="594">
        <v>1</v>
      </c>
      <c r="E43" s="612">
        <v>0.30141929453929367</v>
      </c>
      <c r="F43" s="612">
        <v>0.50625818907426068</v>
      </c>
      <c r="G43" s="595">
        <v>2.1253078083298802</v>
      </c>
    </row>
    <row r="44" spans="2:7" x14ac:dyDescent="0.2">
      <c r="B44" s="610"/>
      <c r="C44" s="613" t="s">
        <v>523</v>
      </c>
      <c r="D44" s="594">
        <v>0</v>
      </c>
      <c r="E44" s="612">
        <v>0</v>
      </c>
      <c r="F44" s="612">
        <v>0</v>
      </c>
      <c r="G44" s="595">
        <v>0</v>
      </c>
    </row>
    <row r="45" spans="2:7" x14ac:dyDescent="0.2">
      <c r="B45" s="610"/>
      <c r="C45" s="613" t="s">
        <v>524</v>
      </c>
      <c r="D45" s="594">
        <v>0</v>
      </c>
      <c r="E45" s="612">
        <v>0</v>
      </c>
      <c r="F45" s="612">
        <v>0</v>
      </c>
      <c r="G45" s="595">
        <v>0</v>
      </c>
    </row>
    <row r="46" spans="2:7" x14ac:dyDescent="0.2">
      <c r="B46" s="610"/>
      <c r="C46" s="613" t="s">
        <v>525</v>
      </c>
      <c r="D46" s="594">
        <v>10.378628000000001</v>
      </c>
      <c r="E46" s="612">
        <v>3.1283187300457609</v>
      </c>
      <c r="F46" s="612">
        <v>5.254265416355417</v>
      </c>
      <c r="G46" s="595">
        <v>22.057779128151132</v>
      </c>
    </row>
    <row r="47" spans="2:7" x14ac:dyDescent="0.2">
      <c r="B47" s="610"/>
      <c r="C47" s="613" t="s">
        <v>526</v>
      </c>
      <c r="D47" s="594">
        <v>0</v>
      </c>
      <c r="E47" s="612">
        <v>0</v>
      </c>
      <c r="F47" s="612">
        <v>0</v>
      </c>
      <c r="G47" s="595">
        <v>0</v>
      </c>
    </row>
    <row r="48" spans="2:7" x14ac:dyDescent="0.2">
      <c r="B48" s="610"/>
      <c r="C48" s="613" t="s">
        <v>527</v>
      </c>
      <c r="D48" s="594">
        <v>0</v>
      </c>
      <c r="E48" s="612">
        <v>0</v>
      </c>
      <c r="F48" s="612">
        <v>0</v>
      </c>
      <c r="G48" s="595">
        <v>0</v>
      </c>
    </row>
    <row r="49" spans="2:7" x14ac:dyDescent="0.2">
      <c r="B49" s="610"/>
      <c r="C49" s="614" t="s">
        <v>528</v>
      </c>
      <c r="D49" s="594">
        <v>0</v>
      </c>
      <c r="E49" s="612">
        <v>0</v>
      </c>
      <c r="F49" s="612">
        <v>0</v>
      </c>
      <c r="G49" s="595">
        <v>0</v>
      </c>
    </row>
    <row r="50" spans="2:7" x14ac:dyDescent="0.2">
      <c r="B50" s="610"/>
      <c r="C50" s="614" t="s">
        <v>529</v>
      </c>
      <c r="D50" s="594">
        <v>0</v>
      </c>
      <c r="E50" s="612">
        <v>0</v>
      </c>
      <c r="F50" s="612">
        <v>0</v>
      </c>
      <c r="G50" s="595">
        <v>0</v>
      </c>
    </row>
    <row r="51" spans="2:7" x14ac:dyDescent="0.2">
      <c r="B51" s="610"/>
      <c r="C51" s="614" t="s">
        <v>530</v>
      </c>
      <c r="D51" s="594">
        <v>0</v>
      </c>
      <c r="E51" s="612">
        <v>0</v>
      </c>
      <c r="F51" s="612">
        <v>0</v>
      </c>
      <c r="G51" s="595">
        <v>0</v>
      </c>
    </row>
    <row r="52" spans="2:7" x14ac:dyDescent="0.2">
      <c r="B52" s="610"/>
      <c r="C52" s="614" t="s">
        <v>531</v>
      </c>
      <c r="D52" s="594">
        <v>0</v>
      </c>
      <c r="E52" s="612">
        <v>0</v>
      </c>
      <c r="F52" s="612">
        <v>0</v>
      </c>
      <c r="G52" s="595">
        <v>0</v>
      </c>
    </row>
    <row r="53" spans="2:7" x14ac:dyDescent="0.2">
      <c r="B53" s="610"/>
      <c r="C53" s="614" t="s">
        <v>532</v>
      </c>
      <c r="D53" s="594">
        <v>4.1322140000000003</v>
      </c>
      <c r="E53" s="612">
        <v>1.2455290287653928</v>
      </c>
      <c r="F53" s="612">
        <v>2.0919671765073073</v>
      </c>
      <c r="G53" s="595">
        <v>8.7822266798900479</v>
      </c>
    </row>
    <row r="54" spans="2:7" x14ac:dyDescent="0.2">
      <c r="B54" s="610"/>
      <c r="C54" s="614" t="s">
        <v>533</v>
      </c>
      <c r="D54" s="594">
        <v>0</v>
      </c>
      <c r="E54" s="612">
        <v>0</v>
      </c>
      <c r="F54" s="612">
        <v>0</v>
      </c>
      <c r="G54" s="595">
        <v>0</v>
      </c>
    </row>
    <row r="55" spans="2:7" x14ac:dyDescent="0.2">
      <c r="B55" s="610"/>
      <c r="C55" s="614" t="s">
        <v>534</v>
      </c>
      <c r="D55" s="594">
        <v>1</v>
      </c>
      <c r="E55" s="612">
        <v>0.30141929453929367</v>
      </c>
      <c r="F55" s="612">
        <v>0.50625818907426068</v>
      </c>
      <c r="G55" s="595">
        <v>2.1253078083298802</v>
      </c>
    </row>
    <row r="56" spans="2:7" x14ac:dyDescent="0.2">
      <c r="B56" s="610"/>
      <c r="C56" s="614" t="s">
        <v>535</v>
      </c>
      <c r="D56" s="594">
        <v>0</v>
      </c>
      <c r="E56" s="612">
        <v>0</v>
      </c>
      <c r="F56" s="612">
        <v>0</v>
      </c>
      <c r="G56" s="595">
        <v>0</v>
      </c>
    </row>
    <row r="57" spans="2:7" x14ac:dyDescent="0.2">
      <c r="B57" s="610"/>
      <c r="C57" s="614" t="s">
        <v>536</v>
      </c>
      <c r="D57" s="594">
        <v>0</v>
      </c>
      <c r="E57" s="612">
        <v>0</v>
      </c>
      <c r="F57" s="612">
        <v>0</v>
      </c>
      <c r="G57" s="595">
        <v>0</v>
      </c>
    </row>
    <row r="58" spans="2:7" x14ac:dyDescent="0.2">
      <c r="B58" s="610"/>
      <c r="C58" s="614" t="s">
        <v>537</v>
      </c>
      <c r="D58" s="594">
        <v>0</v>
      </c>
      <c r="E58" s="612">
        <v>0</v>
      </c>
      <c r="F58" s="612">
        <v>0</v>
      </c>
      <c r="G58" s="595">
        <v>0</v>
      </c>
    </row>
    <row r="59" spans="2:7" x14ac:dyDescent="0.2">
      <c r="B59" s="610"/>
      <c r="C59" s="614" t="s">
        <v>538</v>
      </c>
      <c r="D59" s="594">
        <v>15.093923</v>
      </c>
      <c r="E59" s="612">
        <v>4.5495996224904189</v>
      </c>
      <c r="F59" s="612">
        <v>7.6414221240063336</v>
      </c>
      <c r="G59" s="595">
        <v>32.079232410229977</v>
      </c>
    </row>
    <row r="60" spans="2:7" x14ac:dyDescent="0.2">
      <c r="B60" s="610"/>
      <c r="C60" s="614" t="s">
        <v>539</v>
      </c>
      <c r="D60" s="594">
        <v>0</v>
      </c>
      <c r="E60" s="612">
        <v>0</v>
      </c>
      <c r="F60" s="612">
        <v>0</v>
      </c>
      <c r="G60" s="595">
        <v>0</v>
      </c>
    </row>
    <row r="61" spans="2:7" x14ac:dyDescent="0.2">
      <c r="B61" s="610"/>
      <c r="C61" s="614" t="s">
        <v>540</v>
      </c>
      <c r="D61" s="594">
        <v>0</v>
      </c>
      <c r="E61" s="612">
        <v>0</v>
      </c>
      <c r="F61" s="612">
        <v>0</v>
      </c>
      <c r="G61" s="595">
        <v>0</v>
      </c>
    </row>
    <row r="62" spans="2:7" x14ac:dyDescent="0.2">
      <c r="B62" s="610"/>
      <c r="C62" s="614" t="s">
        <v>541</v>
      </c>
      <c r="D62" s="594">
        <v>0</v>
      </c>
      <c r="E62" s="612">
        <v>0</v>
      </c>
      <c r="F62" s="612">
        <v>0</v>
      </c>
      <c r="G62" s="595">
        <v>0</v>
      </c>
    </row>
    <row r="63" spans="2:7" x14ac:dyDescent="0.2">
      <c r="B63" s="610"/>
      <c r="C63" s="614" t="s">
        <v>542</v>
      </c>
      <c r="D63" s="594">
        <v>0</v>
      </c>
      <c r="E63" s="612">
        <v>0</v>
      </c>
      <c r="F63" s="612">
        <v>0</v>
      </c>
      <c r="G63" s="595">
        <v>0</v>
      </c>
    </row>
    <row r="64" spans="2:7" x14ac:dyDescent="0.2">
      <c r="B64" s="610"/>
      <c r="C64" s="614" t="s">
        <v>543</v>
      </c>
      <c r="D64" s="594">
        <v>3</v>
      </c>
      <c r="E64" s="612">
        <v>0.90425788361788095</v>
      </c>
      <c r="F64" s="612">
        <v>1.5187745672227824</v>
      </c>
      <c r="G64" s="595">
        <v>6.375923424989641</v>
      </c>
    </row>
    <row r="65" spans="2:7" x14ac:dyDescent="0.2">
      <c r="B65" s="610"/>
      <c r="C65" s="614" t="s">
        <v>544</v>
      </c>
      <c r="D65" s="594">
        <v>5.1555580000000001</v>
      </c>
      <c r="E65" s="612">
        <v>1.5539846553164118</v>
      </c>
      <c r="F65" s="612">
        <v>2.6100434567473179</v>
      </c>
      <c r="G65" s="595">
        <v>10.957147673697582</v>
      </c>
    </row>
    <row r="66" spans="2:7" x14ac:dyDescent="0.2">
      <c r="B66" s="610"/>
      <c r="C66" s="614" t="s">
        <v>545</v>
      </c>
      <c r="D66" s="594">
        <v>0</v>
      </c>
      <c r="E66" s="612">
        <v>0</v>
      </c>
      <c r="F66" s="612">
        <v>0</v>
      </c>
      <c r="G66" s="595">
        <v>0</v>
      </c>
    </row>
    <row r="67" spans="2:7" x14ac:dyDescent="0.2">
      <c r="B67" s="610"/>
      <c r="C67" s="614" t="s">
        <v>546</v>
      </c>
      <c r="D67" s="594">
        <v>1.069523</v>
      </c>
      <c r="E67" s="612">
        <v>0.32237486815354899</v>
      </c>
      <c r="F67" s="612">
        <v>0.54145477715327062</v>
      </c>
      <c r="G67" s="595">
        <v>2.2730655830883983</v>
      </c>
    </row>
    <row r="68" spans="2:7" x14ac:dyDescent="0.2">
      <c r="B68" s="615"/>
      <c r="C68" s="616" t="s">
        <v>547</v>
      </c>
      <c r="D68" s="617">
        <v>0</v>
      </c>
      <c r="E68" s="618">
        <v>0</v>
      </c>
      <c r="F68" s="618">
        <v>0</v>
      </c>
      <c r="G68" s="598">
        <v>0</v>
      </c>
    </row>
    <row r="69" spans="2:7" x14ac:dyDescent="0.2">
      <c r="D69" s="601"/>
      <c r="E69" s="602"/>
      <c r="F69" s="602"/>
      <c r="G69" s="602"/>
    </row>
    <row r="70" spans="2:7" x14ac:dyDescent="0.2">
      <c r="B70" s="607" t="s">
        <v>20</v>
      </c>
      <c r="C70" s="608" t="s">
        <v>517</v>
      </c>
      <c r="D70" s="592">
        <v>0</v>
      </c>
      <c r="E70" s="609">
        <v>0</v>
      </c>
      <c r="F70" s="609">
        <v>0</v>
      </c>
      <c r="G70" s="593">
        <v>0</v>
      </c>
    </row>
    <row r="71" spans="2:7" x14ac:dyDescent="0.2">
      <c r="B71" s="610"/>
      <c r="C71" s="611" t="s">
        <v>756</v>
      </c>
      <c r="D71" s="594">
        <v>0</v>
      </c>
      <c r="E71" s="612">
        <v>0</v>
      </c>
      <c r="F71" s="612">
        <v>0</v>
      </c>
      <c r="G71" s="595">
        <v>0</v>
      </c>
    </row>
    <row r="72" spans="2:7" x14ac:dyDescent="0.2">
      <c r="B72" s="610"/>
      <c r="C72" s="613" t="s">
        <v>518</v>
      </c>
      <c r="D72" s="594">
        <v>0</v>
      </c>
      <c r="E72" s="612">
        <v>0</v>
      </c>
      <c r="F72" s="612">
        <v>0</v>
      </c>
      <c r="G72" s="595">
        <v>0</v>
      </c>
    </row>
    <row r="73" spans="2:7" x14ac:dyDescent="0.2">
      <c r="B73" s="610"/>
      <c r="C73" s="613" t="s">
        <v>519</v>
      </c>
      <c r="D73" s="594">
        <v>0</v>
      </c>
      <c r="E73" s="612">
        <v>0</v>
      </c>
      <c r="F73" s="612">
        <v>0</v>
      </c>
      <c r="G73" s="595">
        <v>0</v>
      </c>
    </row>
    <row r="74" spans="2:7" x14ac:dyDescent="0.2">
      <c r="B74" s="610"/>
      <c r="C74" s="613" t="s">
        <v>520</v>
      </c>
      <c r="D74" s="594">
        <v>0</v>
      </c>
      <c r="E74" s="612">
        <v>0</v>
      </c>
      <c r="F74" s="612">
        <v>0</v>
      </c>
      <c r="G74" s="595">
        <v>0</v>
      </c>
    </row>
    <row r="75" spans="2:7" x14ac:dyDescent="0.2">
      <c r="B75" s="610"/>
      <c r="C75" s="613" t="s">
        <v>521</v>
      </c>
      <c r="D75" s="594">
        <v>0</v>
      </c>
      <c r="E75" s="612">
        <v>0</v>
      </c>
      <c r="F75" s="612">
        <v>0</v>
      </c>
      <c r="G75" s="595">
        <v>0</v>
      </c>
    </row>
    <row r="76" spans="2:7" x14ac:dyDescent="0.2">
      <c r="B76" s="610"/>
      <c r="C76" s="613" t="s">
        <v>522</v>
      </c>
      <c r="D76" s="594">
        <v>0</v>
      </c>
      <c r="E76" s="612">
        <v>0</v>
      </c>
      <c r="F76" s="612">
        <v>0</v>
      </c>
      <c r="G76" s="595">
        <v>0</v>
      </c>
    </row>
    <row r="77" spans="2:7" x14ac:dyDescent="0.2">
      <c r="B77" s="610"/>
      <c r="C77" s="613" t="s">
        <v>523</v>
      </c>
      <c r="D77" s="594">
        <v>0</v>
      </c>
      <c r="E77" s="612">
        <v>0</v>
      </c>
      <c r="F77" s="612">
        <v>0</v>
      </c>
      <c r="G77" s="595">
        <v>0</v>
      </c>
    </row>
    <row r="78" spans="2:7" x14ac:dyDescent="0.2">
      <c r="B78" s="610"/>
      <c r="C78" s="613" t="s">
        <v>524</v>
      </c>
      <c r="D78" s="594">
        <v>0</v>
      </c>
      <c r="E78" s="612">
        <v>0</v>
      </c>
      <c r="F78" s="612">
        <v>0</v>
      </c>
      <c r="G78" s="595">
        <v>0</v>
      </c>
    </row>
    <row r="79" spans="2:7" x14ac:dyDescent="0.2">
      <c r="B79" s="610"/>
      <c r="C79" s="613" t="s">
        <v>525</v>
      </c>
      <c r="D79" s="594">
        <v>0</v>
      </c>
      <c r="E79" s="612">
        <v>0</v>
      </c>
      <c r="F79" s="612">
        <v>0</v>
      </c>
      <c r="G79" s="595">
        <v>0</v>
      </c>
    </row>
    <row r="80" spans="2:7" x14ac:dyDescent="0.2">
      <c r="B80" s="610"/>
      <c r="C80" s="613" t="s">
        <v>526</v>
      </c>
      <c r="D80" s="594">
        <v>0</v>
      </c>
      <c r="E80" s="612">
        <v>0</v>
      </c>
      <c r="F80" s="612">
        <v>0</v>
      </c>
      <c r="G80" s="595">
        <v>0</v>
      </c>
    </row>
    <row r="81" spans="2:9" x14ac:dyDescent="0.2">
      <c r="B81" s="610"/>
      <c r="C81" s="613" t="s">
        <v>527</v>
      </c>
      <c r="D81" s="594">
        <v>0</v>
      </c>
      <c r="E81" s="612">
        <v>0</v>
      </c>
      <c r="F81" s="612">
        <v>0</v>
      </c>
      <c r="G81" s="595">
        <v>0</v>
      </c>
    </row>
    <row r="82" spans="2:9" x14ac:dyDescent="0.2">
      <c r="B82" s="610"/>
      <c r="C82" s="614" t="s">
        <v>528</v>
      </c>
      <c r="D82" s="594">
        <v>0</v>
      </c>
      <c r="E82" s="612">
        <v>0</v>
      </c>
      <c r="F82" s="612">
        <v>0</v>
      </c>
      <c r="G82" s="595">
        <v>0</v>
      </c>
    </row>
    <row r="83" spans="2:9" x14ac:dyDescent="0.2">
      <c r="B83" s="610"/>
      <c r="C83" s="614" t="s">
        <v>529</v>
      </c>
      <c r="D83" s="594">
        <v>0</v>
      </c>
      <c r="E83" s="612">
        <v>0</v>
      </c>
      <c r="F83" s="612">
        <v>0</v>
      </c>
      <c r="G83" s="595">
        <v>0</v>
      </c>
    </row>
    <row r="84" spans="2:9" x14ac:dyDescent="0.2">
      <c r="B84" s="610"/>
      <c r="C84" s="614" t="s">
        <v>530</v>
      </c>
      <c r="D84" s="594">
        <v>0</v>
      </c>
      <c r="E84" s="612">
        <v>0</v>
      </c>
      <c r="F84" s="612">
        <v>0</v>
      </c>
      <c r="G84" s="595">
        <v>0</v>
      </c>
    </row>
    <row r="85" spans="2:9" x14ac:dyDescent="0.2">
      <c r="B85" s="610"/>
      <c r="C85" s="614" t="s">
        <v>531</v>
      </c>
      <c r="D85" s="594">
        <v>0</v>
      </c>
      <c r="E85" s="612">
        <v>0</v>
      </c>
      <c r="F85" s="612">
        <v>0</v>
      </c>
      <c r="G85" s="595">
        <v>0</v>
      </c>
    </row>
    <row r="86" spans="2:9" x14ac:dyDescent="0.2">
      <c r="B86" s="610"/>
      <c r="C86" s="614" t="s">
        <v>532</v>
      </c>
      <c r="D86" s="594">
        <v>0</v>
      </c>
      <c r="E86" s="612">
        <v>0</v>
      </c>
      <c r="F86" s="612">
        <v>0</v>
      </c>
      <c r="G86" s="595">
        <v>0</v>
      </c>
    </row>
    <row r="87" spans="2:9" x14ac:dyDescent="0.2">
      <c r="B87" s="610"/>
      <c r="C87" s="614" t="s">
        <v>533</v>
      </c>
      <c r="D87" s="594">
        <v>0</v>
      </c>
      <c r="E87" s="612">
        <v>0</v>
      </c>
      <c r="F87" s="612">
        <v>0</v>
      </c>
      <c r="G87" s="595">
        <v>0</v>
      </c>
    </row>
    <row r="88" spans="2:9" x14ac:dyDescent="0.2">
      <c r="B88" s="610"/>
      <c r="C88" s="614" t="s">
        <v>534</v>
      </c>
      <c r="D88" s="594">
        <v>1</v>
      </c>
      <c r="E88" s="612">
        <v>13.997466458570997</v>
      </c>
      <c r="F88" s="612">
        <v>32.065855571538606</v>
      </c>
      <c r="G88" s="595">
        <v>100</v>
      </c>
      <c r="I88" s="619"/>
    </row>
    <row r="89" spans="2:9" x14ac:dyDescent="0.2">
      <c r="B89" s="610"/>
      <c r="C89" s="614" t="s">
        <v>535</v>
      </c>
      <c r="D89" s="594">
        <v>0</v>
      </c>
      <c r="E89" s="612">
        <v>0</v>
      </c>
      <c r="F89" s="612">
        <v>0</v>
      </c>
      <c r="G89" s="595">
        <v>0</v>
      </c>
      <c r="I89" s="619"/>
    </row>
    <row r="90" spans="2:9" x14ac:dyDescent="0.2">
      <c r="B90" s="610"/>
      <c r="C90" s="614" t="s">
        <v>536</v>
      </c>
      <c r="D90" s="594">
        <v>0</v>
      </c>
      <c r="E90" s="612">
        <v>0</v>
      </c>
      <c r="F90" s="612">
        <v>0</v>
      </c>
      <c r="G90" s="595">
        <v>0</v>
      </c>
      <c r="I90" s="619"/>
    </row>
    <row r="91" spans="2:9" x14ac:dyDescent="0.2">
      <c r="B91" s="610"/>
      <c r="C91" s="614" t="s">
        <v>537</v>
      </c>
      <c r="D91" s="594">
        <v>0</v>
      </c>
      <c r="E91" s="612">
        <v>0</v>
      </c>
      <c r="F91" s="612">
        <v>0</v>
      </c>
      <c r="G91" s="595">
        <v>0</v>
      </c>
      <c r="I91" s="619"/>
    </row>
    <row r="92" spans="2:9" x14ac:dyDescent="0.2">
      <c r="B92" s="610"/>
      <c r="C92" s="614" t="s">
        <v>538</v>
      </c>
      <c r="D92" s="594">
        <v>0</v>
      </c>
      <c r="E92" s="612">
        <v>0</v>
      </c>
      <c r="F92" s="612">
        <v>0</v>
      </c>
      <c r="G92" s="595">
        <v>0</v>
      </c>
      <c r="I92" s="619"/>
    </row>
    <row r="93" spans="2:9" x14ac:dyDescent="0.2">
      <c r="B93" s="610"/>
      <c r="C93" s="614" t="s">
        <v>539</v>
      </c>
      <c r="D93" s="594">
        <v>0</v>
      </c>
      <c r="E93" s="612">
        <v>0</v>
      </c>
      <c r="F93" s="612">
        <v>0</v>
      </c>
      <c r="G93" s="595">
        <v>0</v>
      </c>
      <c r="I93" s="619"/>
    </row>
    <row r="94" spans="2:9" x14ac:dyDescent="0.2">
      <c r="B94" s="610"/>
      <c r="C94" s="614" t="s">
        <v>540</v>
      </c>
      <c r="D94" s="594">
        <v>0</v>
      </c>
      <c r="E94" s="612">
        <v>0</v>
      </c>
      <c r="F94" s="612">
        <v>0</v>
      </c>
      <c r="G94" s="595">
        <v>0</v>
      </c>
      <c r="I94" s="619"/>
    </row>
    <row r="95" spans="2:9" x14ac:dyDescent="0.2">
      <c r="B95" s="610"/>
      <c r="C95" s="614" t="s">
        <v>541</v>
      </c>
      <c r="D95" s="594">
        <v>0</v>
      </c>
      <c r="E95" s="612">
        <v>0</v>
      </c>
      <c r="F95" s="612">
        <v>0</v>
      </c>
      <c r="G95" s="595">
        <v>0</v>
      </c>
      <c r="I95" s="619"/>
    </row>
    <row r="96" spans="2:9" x14ac:dyDescent="0.2">
      <c r="B96" s="610"/>
      <c r="C96" s="614" t="s">
        <v>542</v>
      </c>
      <c r="D96" s="594">
        <v>0</v>
      </c>
      <c r="E96" s="612">
        <v>0</v>
      </c>
      <c r="F96" s="612">
        <v>0</v>
      </c>
      <c r="G96" s="595">
        <v>0</v>
      </c>
      <c r="I96" s="619"/>
    </row>
    <row r="97" spans="2:9" x14ac:dyDescent="0.2">
      <c r="B97" s="610"/>
      <c r="C97" s="614" t="s">
        <v>543</v>
      </c>
      <c r="D97" s="594">
        <v>0</v>
      </c>
      <c r="E97" s="612">
        <v>0</v>
      </c>
      <c r="F97" s="612">
        <v>0</v>
      </c>
      <c r="G97" s="595">
        <v>0</v>
      </c>
      <c r="I97" s="619"/>
    </row>
    <row r="98" spans="2:9" x14ac:dyDescent="0.2">
      <c r="B98" s="610"/>
      <c r="C98" s="614" t="s">
        <v>544</v>
      </c>
      <c r="D98" s="594">
        <v>0</v>
      </c>
      <c r="E98" s="612">
        <v>0</v>
      </c>
      <c r="F98" s="612">
        <v>0</v>
      </c>
      <c r="G98" s="595">
        <v>0</v>
      </c>
      <c r="I98" s="619"/>
    </row>
    <row r="99" spans="2:9" x14ac:dyDescent="0.2">
      <c r="B99" s="610"/>
      <c r="C99" s="614" t="s">
        <v>545</v>
      </c>
      <c r="D99" s="594">
        <v>0</v>
      </c>
      <c r="E99" s="612">
        <v>0</v>
      </c>
      <c r="F99" s="612">
        <v>0</v>
      </c>
      <c r="G99" s="595">
        <v>0</v>
      </c>
    </row>
    <row r="100" spans="2:9" x14ac:dyDescent="0.2">
      <c r="B100" s="610"/>
      <c r="C100" s="614" t="s">
        <v>546</v>
      </c>
      <c r="D100" s="594">
        <v>0</v>
      </c>
      <c r="E100" s="612">
        <v>0</v>
      </c>
      <c r="F100" s="612">
        <v>0</v>
      </c>
      <c r="G100" s="595">
        <v>0</v>
      </c>
    </row>
    <row r="101" spans="2:9" x14ac:dyDescent="0.2">
      <c r="B101" s="615"/>
      <c r="C101" s="616" t="s">
        <v>547</v>
      </c>
      <c r="D101" s="617">
        <v>0</v>
      </c>
      <c r="E101" s="618">
        <v>0</v>
      </c>
      <c r="F101" s="618">
        <v>0</v>
      </c>
      <c r="G101" s="598">
        <v>0</v>
      </c>
    </row>
    <row r="102" spans="2:9" x14ac:dyDescent="0.2">
      <c r="D102" s="601"/>
      <c r="E102" s="602"/>
      <c r="F102" s="602"/>
      <c r="G102" s="602"/>
    </row>
    <row r="103" spans="2:9" x14ac:dyDescent="0.2">
      <c r="B103" s="607" t="s">
        <v>502</v>
      </c>
      <c r="C103" s="608" t="s">
        <v>517</v>
      </c>
      <c r="D103" s="592">
        <v>0</v>
      </c>
      <c r="E103" s="609">
        <v>0</v>
      </c>
      <c r="F103" s="609">
        <v>0</v>
      </c>
      <c r="G103" s="593">
        <v>0</v>
      </c>
    </row>
    <row r="104" spans="2:9" x14ac:dyDescent="0.2">
      <c r="B104" s="610"/>
      <c r="C104" s="611" t="s">
        <v>756</v>
      </c>
      <c r="D104" s="594">
        <v>0</v>
      </c>
      <c r="E104" s="612">
        <v>0</v>
      </c>
      <c r="F104" s="612">
        <v>0</v>
      </c>
      <c r="G104" s="595">
        <v>0</v>
      </c>
    </row>
    <row r="105" spans="2:9" x14ac:dyDescent="0.2">
      <c r="B105" s="610"/>
      <c r="C105" s="613" t="s">
        <v>518</v>
      </c>
      <c r="D105" s="594">
        <v>0</v>
      </c>
      <c r="E105" s="612">
        <v>0</v>
      </c>
      <c r="F105" s="612">
        <v>0</v>
      </c>
      <c r="G105" s="595">
        <v>0</v>
      </c>
    </row>
    <row r="106" spans="2:9" x14ac:dyDescent="0.2">
      <c r="B106" s="610"/>
      <c r="C106" s="613" t="s">
        <v>519</v>
      </c>
      <c r="D106" s="594">
        <v>5.8500430000000003</v>
      </c>
      <c r="E106" s="612">
        <v>11.112305068332576</v>
      </c>
      <c r="F106" s="612">
        <v>25.040399283995374</v>
      </c>
      <c r="G106" s="595">
        <v>74.515996683616706</v>
      </c>
    </row>
    <row r="107" spans="2:9" x14ac:dyDescent="0.2">
      <c r="B107" s="610"/>
      <c r="C107" s="613" t="s">
        <v>520</v>
      </c>
      <c r="D107" s="594">
        <v>0</v>
      </c>
      <c r="E107" s="612">
        <v>0</v>
      </c>
      <c r="F107" s="612">
        <v>0</v>
      </c>
      <c r="G107" s="595">
        <v>0</v>
      </c>
    </row>
    <row r="108" spans="2:9" x14ac:dyDescent="0.2">
      <c r="B108" s="610"/>
      <c r="C108" s="613" t="s">
        <v>521</v>
      </c>
      <c r="D108" s="594">
        <v>0</v>
      </c>
      <c r="E108" s="612">
        <v>0</v>
      </c>
      <c r="F108" s="612">
        <v>0</v>
      </c>
      <c r="G108" s="595">
        <v>0</v>
      </c>
    </row>
    <row r="109" spans="2:9" x14ac:dyDescent="0.2">
      <c r="B109" s="610"/>
      <c r="C109" s="613" t="s">
        <v>522</v>
      </c>
      <c r="D109" s="594">
        <v>0</v>
      </c>
      <c r="E109" s="612">
        <v>0</v>
      </c>
      <c r="F109" s="612">
        <v>0</v>
      </c>
      <c r="G109" s="595">
        <v>0</v>
      </c>
    </row>
    <row r="110" spans="2:9" x14ac:dyDescent="0.2">
      <c r="B110" s="610"/>
      <c r="C110" s="613" t="s">
        <v>523</v>
      </c>
      <c r="D110" s="594">
        <v>0</v>
      </c>
      <c r="E110" s="612">
        <v>0</v>
      </c>
      <c r="F110" s="612">
        <v>0</v>
      </c>
      <c r="G110" s="595">
        <v>0</v>
      </c>
    </row>
    <row r="111" spans="2:9" x14ac:dyDescent="0.2">
      <c r="B111" s="610"/>
      <c r="C111" s="613" t="s">
        <v>524</v>
      </c>
      <c r="D111" s="594">
        <v>0</v>
      </c>
      <c r="E111" s="612">
        <v>0</v>
      </c>
      <c r="F111" s="612">
        <v>0</v>
      </c>
      <c r="G111" s="595">
        <v>0</v>
      </c>
    </row>
    <row r="112" spans="2:9" x14ac:dyDescent="0.2">
      <c r="B112" s="610"/>
      <c r="C112" s="613" t="s">
        <v>525</v>
      </c>
      <c r="D112" s="594">
        <v>0</v>
      </c>
      <c r="E112" s="612">
        <v>0</v>
      </c>
      <c r="F112" s="612">
        <v>0</v>
      </c>
      <c r="G112" s="595">
        <v>0</v>
      </c>
    </row>
    <row r="113" spans="2:9" x14ac:dyDescent="0.2">
      <c r="B113" s="610"/>
      <c r="C113" s="613" t="s">
        <v>526</v>
      </c>
      <c r="D113" s="594">
        <v>0</v>
      </c>
      <c r="E113" s="612">
        <v>0</v>
      </c>
      <c r="F113" s="612">
        <v>0</v>
      </c>
      <c r="G113" s="595">
        <v>0</v>
      </c>
    </row>
    <row r="114" spans="2:9" x14ac:dyDescent="0.2">
      <c r="B114" s="610"/>
      <c r="C114" s="613" t="s">
        <v>527</v>
      </c>
      <c r="D114" s="594">
        <v>0</v>
      </c>
      <c r="E114" s="612">
        <v>0</v>
      </c>
      <c r="F114" s="612">
        <v>0</v>
      </c>
      <c r="G114" s="595">
        <v>0</v>
      </c>
    </row>
    <row r="115" spans="2:9" x14ac:dyDescent="0.2">
      <c r="B115" s="610"/>
      <c r="C115" s="614" t="s">
        <v>528</v>
      </c>
      <c r="D115" s="594">
        <v>0</v>
      </c>
      <c r="E115" s="612">
        <v>0</v>
      </c>
      <c r="F115" s="612">
        <v>0</v>
      </c>
      <c r="G115" s="595">
        <v>0</v>
      </c>
    </row>
    <row r="116" spans="2:9" x14ac:dyDescent="0.2">
      <c r="B116" s="610"/>
      <c r="C116" s="614" t="s">
        <v>529</v>
      </c>
      <c r="D116" s="594">
        <v>0</v>
      </c>
      <c r="E116" s="612">
        <v>0</v>
      </c>
      <c r="F116" s="612">
        <v>0</v>
      </c>
      <c r="G116" s="595">
        <v>0</v>
      </c>
    </row>
    <row r="117" spans="2:9" x14ac:dyDescent="0.2">
      <c r="B117" s="610"/>
      <c r="C117" s="614" t="s">
        <v>530</v>
      </c>
      <c r="D117" s="594">
        <v>0</v>
      </c>
      <c r="E117" s="612">
        <v>0</v>
      </c>
      <c r="F117" s="612">
        <v>0</v>
      </c>
      <c r="G117" s="595">
        <v>0</v>
      </c>
    </row>
    <row r="118" spans="2:9" x14ac:dyDescent="0.2">
      <c r="B118" s="610"/>
      <c r="C118" s="614" t="s">
        <v>531</v>
      </c>
      <c r="D118" s="594">
        <v>0</v>
      </c>
      <c r="E118" s="612">
        <v>0</v>
      </c>
      <c r="F118" s="612">
        <v>0</v>
      </c>
      <c r="G118" s="595">
        <v>0</v>
      </c>
    </row>
    <row r="119" spans="2:9" x14ac:dyDescent="0.2">
      <c r="B119" s="610"/>
      <c r="C119" s="614" t="s">
        <v>532</v>
      </c>
      <c r="D119" s="594">
        <v>0</v>
      </c>
      <c r="E119" s="612">
        <v>0</v>
      </c>
      <c r="F119" s="612">
        <v>0</v>
      </c>
      <c r="G119" s="595">
        <v>0</v>
      </c>
    </row>
    <row r="120" spans="2:9" x14ac:dyDescent="0.2">
      <c r="B120" s="610"/>
      <c r="C120" s="614" t="s">
        <v>533</v>
      </c>
      <c r="D120" s="594">
        <v>0</v>
      </c>
      <c r="E120" s="612">
        <v>0</v>
      </c>
      <c r="F120" s="612">
        <v>0</v>
      </c>
      <c r="G120" s="595">
        <v>0</v>
      </c>
    </row>
    <row r="121" spans="2:9" x14ac:dyDescent="0.2">
      <c r="B121" s="610"/>
      <c r="C121" s="614" t="s">
        <v>534</v>
      </c>
      <c r="D121" s="594">
        <v>1</v>
      </c>
      <c r="E121" s="612">
        <v>1.899525365596898</v>
      </c>
      <c r="F121" s="612">
        <v>4.280378671403847</v>
      </c>
      <c r="G121" s="595">
        <v>12.737683583456857</v>
      </c>
      <c r="I121" s="619"/>
    </row>
    <row r="122" spans="2:9" x14ac:dyDescent="0.2">
      <c r="B122" s="610"/>
      <c r="C122" s="614" t="s">
        <v>535</v>
      </c>
      <c r="D122" s="594">
        <v>0</v>
      </c>
      <c r="E122" s="612">
        <v>0</v>
      </c>
      <c r="F122" s="612">
        <v>0</v>
      </c>
      <c r="G122" s="595">
        <v>0</v>
      </c>
      <c r="I122" s="619"/>
    </row>
    <row r="123" spans="2:9" x14ac:dyDescent="0.2">
      <c r="B123" s="610"/>
      <c r="C123" s="614" t="s">
        <v>536</v>
      </c>
      <c r="D123" s="594">
        <v>0</v>
      </c>
      <c r="E123" s="612">
        <v>0</v>
      </c>
      <c r="F123" s="612">
        <v>0</v>
      </c>
      <c r="G123" s="595">
        <v>0</v>
      </c>
      <c r="I123" s="619"/>
    </row>
    <row r="124" spans="2:9" x14ac:dyDescent="0.2">
      <c r="B124" s="610"/>
      <c r="C124" s="614" t="s">
        <v>537</v>
      </c>
      <c r="D124" s="594">
        <v>0</v>
      </c>
      <c r="E124" s="612">
        <v>0</v>
      </c>
      <c r="F124" s="612">
        <v>0</v>
      </c>
      <c r="G124" s="595">
        <v>0</v>
      </c>
      <c r="I124" s="619"/>
    </row>
    <row r="125" spans="2:9" x14ac:dyDescent="0.2">
      <c r="B125" s="610"/>
      <c r="C125" s="614" t="s">
        <v>538</v>
      </c>
      <c r="D125" s="594">
        <v>1.000678</v>
      </c>
      <c r="E125" s="612">
        <v>1.9008132437947727</v>
      </c>
      <c r="F125" s="612">
        <v>4.2832807681430589</v>
      </c>
      <c r="G125" s="595">
        <v>12.746319732926439</v>
      </c>
      <c r="I125" s="619"/>
    </row>
    <row r="126" spans="2:9" x14ac:dyDescent="0.2">
      <c r="B126" s="610"/>
      <c r="C126" s="614" t="s">
        <v>539</v>
      </c>
      <c r="D126" s="594">
        <v>0</v>
      </c>
      <c r="E126" s="612">
        <v>0</v>
      </c>
      <c r="F126" s="612">
        <v>0</v>
      </c>
      <c r="G126" s="595">
        <v>0</v>
      </c>
      <c r="I126" s="619"/>
    </row>
    <row r="127" spans="2:9" x14ac:dyDescent="0.2">
      <c r="B127" s="610"/>
      <c r="C127" s="614" t="s">
        <v>540</v>
      </c>
      <c r="D127" s="594">
        <v>0</v>
      </c>
      <c r="E127" s="612">
        <v>0</v>
      </c>
      <c r="F127" s="612">
        <v>0</v>
      </c>
      <c r="G127" s="595">
        <v>0</v>
      </c>
      <c r="I127" s="619"/>
    </row>
    <row r="128" spans="2:9" x14ac:dyDescent="0.2">
      <c r="B128" s="610"/>
      <c r="C128" s="614" t="s">
        <v>541</v>
      </c>
      <c r="D128" s="594">
        <v>0</v>
      </c>
      <c r="E128" s="612">
        <v>0</v>
      </c>
      <c r="F128" s="612">
        <v>0</v>
      </c>
      <c r="G128" s="595">
        <v>0</v>
      </c>
      <c r="I128" s="619"/>
    </row>
    <row r="129" spans="2:9" x14ac:dyDescent="0.2">
      <c r="B129" s="610"/>
      <c r="C129" s="614" t="s">
        <v>542</v>
      </c>
      <c r="D129" s="594">
        <v>0</v>
      </c>
      <c r="E129" s="612">
        <v>0</v>
      </c>
      <c r="F129" s="612">
        <v>0</v>
      </c>
      <c r="G129" s="595">
        <v>0</v>
      </c>
      <c r="I129" s="619"/>
    </row>
    <row r="130" spans="2:9" x14ac:dyDescent="0.2">
      <c r="B130" s="610"/>
      <c r="C130" s="614" t="s">
        <v>543</v>
      </c>
      <c r="D130" s="594">
        <v>0</v>
      </c>
      <c r="E130" s="612">
        <v>0</v>
      </c>
      <c r="F130" s="612">
        <v>0</v>
      </c>
      <c r="G130" s="595">
        <v>0</v>
      </c>
      <c r="I130" s="619"/>
    </row>
    <row r="131" spans="2:9" x14ac:dyDescent="0.2">
      <c r="B131" s="610"/>
      <c r="C131" s="614" t="s">
        <v>544</v>
      </c>
      <c r="D131" s="594">
        <v>0</v>
      </c>
      <c r="E131" s="612">
        <v>0</v>
      </c>
      <c r="F131" s="612">
        <v>0</v>
      </c>
      <c r="G131" s="595">
        <v>0</v>
      </c>
      <c r="I131" s="619"/>
    </row>
    <row r="132" spans="2:9" x14ac:dyDescent="0.2">
      <c r="B132" s="610"/>
      <c r="C132" s="614" t="s">
        <v>545</v>
      </c>
      <c r="D132" s="594">
        <v>0</v>
      </c>
      <c r="E132" s="612">
        <v>0</v>
      </c>
      <c r="F132" s="612">
        <v>0</v>
      </c>
      <c r="G132" s="595">
        <v>0</v>
      </c>
    </row>
    <row r="133" spans="2:9" x14ac:dyDescent="0.2">
      <c r="B133" s="610"/>
      <c r="C133" s="614" t="s">
        <v>546</v>
      </c>
      <c r="D133" s="594">
        <v>0</v>
      </c>
      <c r="E133" s="612">
        <v>0</v>
      </c>
      <c r="F133" s="612">
        <v>0</v>
      </c>
      <c r="G133" s="595">
        <v>0</v>
      </c>
    </row>
    <row r="134" spans="2:9" x14ac:dyDescent="0.2">
      <c r="B134" s="615"/>
      <c r="C134" s="616" t="s">
        <v>547</v>
      </c>
      <c r="D134" s="617">
        <v>0</v>
      </c>
      <c r="E134" s="618">
        <v>0</v>
      </c>
      <c r="F134" s="618">
        <v>0</v>
      </c>
      <c r="G134" s="598">
        <v>0</v>
      </c>
    </row>
    <row r="135" spans="2:9" x14ac:dyDescent="0.2">
      <c r="D135" s="601"/>
      <c r="E135" s="602"/>
      <c r="F135" s="602"/>
      <c r="G135" s="602"/>
    </row>
    <row r="136" spans="2:9" x14ac:dyDescent="0.2">
      <c r="B136" s="607" t="s">
        <v>503</v>
      </c>
      <c r="C136" s="608" t="s">
        <v>517</v>
      </c>
      <c r="D136" s="592">
        <v>0</v>
      </c>
      <c r="E136" s="609">
        <v>0</v>
      </c>
      <c r="F136" s="609">
        <v>0</v>
      </c>
      <c r="G136" s="593">
        <v>0</v>
      </c>
    </row>
    <row r="137" spans="2:9" x14ac:dyDescent="0.2">
      <c r="B137" s="610"/>
      <c r="C137" s="611" t="s">
        <v>756</v>
      </c>
      <c r="D137" s="594">
        <v>0</v>
      </c>
      <c r="E137" s="612">
        <v>0</v>
      </c>
      <c r="F137" s="612">
        <v>0</v>
      </c>
      <c r="G137" s="595">
        <v>0</v>
      </c>
    </row>
    <row r="138" spans="2:9" x14ac:dyDescent="0.2">
      <c r="B138" s="610"/>
      <c r="C138" s="613" t="s">
        <v>518</v>
      </c>
      <c r="D138" s="594">
        <v>0</v>
      </c>
      <c r="E138" s="612">
        <v>0</v>
      </c>
      <c r="F138" s="612">
        <v>0</v>
      </c>
      <c r="G138" s="595">
        <v>0</v>
      </c>
    </row>
    <row r="139" spans="2:9" x14ac:dyDescent="0.2">
      <c r="B139" s="610"/>
      <c r="C139" s="613" t="s">
        <v>519</v>
      </c>
      <c r="D139" s="594">
        <v>22.809190999999998</v>
      </c>
      <c r="E139" s="612">
        <v>8.677815184803805</v>
      </c>
      <c r="F139" s="612">
        <v>45.979965691399222</v>
      </c>
      <c r="G139" s="595">
        <v>86.036176534390435</v>
      </c>
    </row>
    <row r="140" spans="2:9" x14ac:dyDescent="0.2">
      <c r="B140" s="610"/>
      <c r="C140" s="613" t="s">
        <v>520</v>
      </c>
      <c r="D140" s="594">
        <v>0</v>
      </c>
      <c r="E140" s="612">
        <v>0</v>
      </c>
      <c r="F140" s="612">
        <v>0</v>
      </c>
      <c r="G140" s="595">
        <v>0</v>
      </c>
    </row>
    <row r="141" spans="2:9" x14ac:dyDescent="0.2">
      <c r="B141" s="610"/>
      <c r="C141" s="613" t="s">
        <v>521</v>
      </c>
      <c r="D141" s="594">
        <v>0</v>
      </c>
      <c r="E141" s="612">
        <v>0</v>
      </c>
      <c r="F141" s="612">
        <v>0</v>
      </c>
      <c r="G141" s="595">
        <v>0</v>
      </c>
    </row>
    <row r="142" spans="2:9" x14ac:dyDescent="0.2">
      <c r="B142" s="610"/>
      <c r="C142" s="613" t="s">
        <v>522</v>
      </c>
      <c r="D142" s="594">
        <v>0</v>
      </c>
      <c r="E142" s="612">
        <v>0</v>
      </c>
      <c r="F142" s="612">
        <v>0</v>
      </c>
      <c r="G142" s="595">
        <v>0</v>
      </c>
    </row>
    <row r="143" spans="2:9" x14ac:dyDescent="0.2">
      <c r="B143" s="610"/>
      <c r="C143" s="613" t="s">
        <v>523</v>
      </c>
      <c r="D143" s="594">
        <v>0</v>
      </c>
      <c r="E143" s="612">
        <v>0</v>
      </c>
      <c r="F143" s="612">
        <v>0</v>
      </c>
      <c r="G143" s="595">
        <v>0</v>
      </c>
    </row>
    <row r="144" spans="2:9" x14ac:dyDescent="0.2">
      <c r="B144" s="610"/>
      <c r="C144" s="613" t="s">
        <v>524</v>
      </c>
      <c r="D144" s="594">
        <v>0</v>
      </c>
      <c r="E144" s="612">
        <v>0</v>
      </c>
      <c r="F144" s="612">
        <v>0</v>
      </c>
      <c r="G144" s="595">
        <v>0</v>
      </c>
    </row>
    <row r="145" spans="2:9" x14ac:dyDescent="0.2">
      <c r="B145" s="610"/>
      <c r="C145" s="613" t="s">
        <v>525</v>
      </c>
      <c r="D145" s="594">
        <v>0</v>
      </c>
      <c r="E145" s="612">
        <v>0</v>
      </c>
      <c r="F145" s="612">
        <v>0</v>
      </c>
      <c r="G145" s="595">
        <v>0</v>
      </c>
    </row>
    <row r="146" spans="2:9" x14ac:dyDescent="0.2">
      <c r="B146" s="610"/>
      <c r="C146" s="613" t="s">
        <v>526</v>
      </c>
      <c r="D146" s="594">
        <v>0</v>
      </c>
      <c r="E146" s="612">
        <v>0</v>
      </c>
      <c r="F146" s="612">
        <v>0</v>
      </c>
      <c r="G146" s="595">
        <v>0</v>
      </c>
    </row>
    <row r="147" spans="2:9" x14ac:dyDescent="0.2">
      <c r="B147" s="610"/>
      <c r="C147" s="613" t="s">
        <v>527</v>
      </c>
      <c r="D147" s="594">
        <v>0</v>
      </c>
      <c r="E147" s="612">
        <v>0</v>
      </c>
      <c r="F147" s="612">
        <v>0</v>
      </c>
      <c r="G147" s="595">
        <v>0</v>
      </c>
    </row>
    <row r="148" spans="2:9" x14ac:dyDescent="0.2">
      <c r="B148" s="610"/>
      <c r="C148" s="614" t="s">
        <v>528</v>
      </c>
      <c r="D148" s="594">
        <v>0</v>
      </c>
      <c r="E148" s="612">
        <v>0</v>
      </c>
      <c r="F148" s="612">
        <v>0</v>
      </c>
      <c r="G148" s="595">
        <v>0</v>
      </c>
    </row>
    <row r="149" spans="2:9" x14ac:dyDescent="0.2">
      <c r="B149" s="610"/>
      <c r="C149" s="614" t="s">
        <v>529</v>
      </c>
      <c r="D149" s="594">
        <v>0</v>
      </c>
      <c r="E149" s="612">
        <v>0</v>
      </c>
      <c r="F149" s="612">
        <v>0</v>
      </c>
      <c r="G149" s="595">
        <v>0</v>
      </c>
    </row>
    <row r="150" spans="2:9" x14ac:dyDescent="0.2">
      <c r="B150" s="610"/>
      <c r="C150" s="614" t="s">
        <v>530</v>
      </c>
      <c r="D150" s="594">
        <v>0</v>
      </c>
      <c r="E150" s="612">
        <v>0</v>
      </c>
      <c r="F150" s="612">
        <v>0</v>
      </c>
      <c r="G150" s="595">
        <v>0</v>
      </c>
    </row>
    <row r="151" spans="2:9" x14ac:dyDescent="0.2">
      <c r="B151" s="610"/>
      <c r="C151" s="614" t="s">
        <v>531</v>
      </c>
      <c r="D151" s="594">
        <v>0</v>
      </c>
      <c r="E151" s="612">
        <v>0</v>
      </c>
      <c r="F151" s="612">
        <v>0</v>
      </c>
      <c r="G151" s="595">
        <v>0</v>
      </c>
    </row>
    <row r="152" spans="2:9" x14ac:dyDescent="0.2">
      <c r="B152" s="610"/>
      <c r="C152" s="614" t="s">
        <v>532</v>
      </c>
      <c r="D152" s="594">
        <v>1.069523</v>
      </c>
      <c r="E152" s="612">
        <v>0.40690276695464211</v>
      </c>
      <c r="F152" s="612">
        <v>2.1560006598288548</v>
      </c>
      <c r="G152" s="595">
        <v>4.0342364459831508</v>
      </c>
    </row>
    <row r="153" spans="2:9" x14ac:dyDescent="0.2">
      <c r="B153" s="610"/>
      <c r="C153" s="614" t="s">
        <v>533</v>
      </c>
      <c r="D153" s="594">
        <v>0</v>
      </c>
      <c r="E153" s="612">
        <v>0</v>
      </c>
      <c r="F153" s="612">
        <v>0</v>
      </c>
      <c r="G153" s="595">
        <v>0</v>
      </c>
    </row>
    <row r="154" spans="2:9" x14ac:dyDescent="0.2">
      <c r="B154" s="610"/>
      <c r="C154" s="614" t="s">
        <v>534</v>
      </c>
      <c r="D154" s="594">
        <v>0</v>
      </c>
      <c r="E154" s="612">
        <v>0</v>
      </c>
      <c r="F154" s="612">
        <v>0</v>
      </c>
      <c r="G154" s="595">
        <v>0</v>
      </c>
      <c r="I154" s="619"/>
    </row>
    <row r="155" spans="2:9" x14ac:dyDescent="0.2">
      <c r="B155" s="610"/>
      <c r="C155" s="614" t="s">
        <v>535</v>
      </c>
      <c r="D155" s="594">
        <v>0</v>
      </c>
      <c r="E155" s="612">
        <v>0</v>
      </c>
      <c r="F155" s="612">
        <v>0</v>
      </c>
      <c r="G155" s="595">
        <v>0</v>
      </c>
      <c r="I155" s="619"/>
    </row>
    <row r="156" spans="2:9" x14ac:dyDescent="0.2">
      <c r="B156" s="610"/>
      <c r="C156" s="614" t="s">
        <v>536</v>
      </c>
      <c r="D156" s="594">
        <v>2.6324489999999998</v>
      </c>
      <c r="E156" s="612">
        <v>1.0015219700436369</v>
      </c>
      <c r="F156" s="612">
        <v>5.3066290121538362</v>
      </c>
      <c r="G156" s="595">
        <v>9.9295870196264104</v>
      </c>
      <c r="I156" s="619"/>
    </row>
    <row r="157" spans="2:9" x14ac:dyDescent="0.2">
      <c r="B157" s="610"/>
      <c r="C157" s="614" t="s">
        <v>537</v>
      </c>
      <c r="D157" s="594">
        <v>0</v>
      </c>
      <c r="E157" s="612">
        <v>0</v>
      </c>
      <c r="F157" s="612">
        <v>0</v>
      </c>
      <c r="G157" s="595">
        <v>0</v>
      </c>
      <c r="I157" s="619"/>
    </row>
    <row r="158" spans="2:9" x14ac:dyDescent="0.2">
      <c r="B158" s="610"/>
      <c r="C158" s="614" t="s">
        <v>538</v>
      </c>
      <c r="D158" s="594">
        <v>0</v>
      </c>
      <c r="E158" s="612">
        <v>0</v>
      </c>
      <c r="F158" s="612">
        <v>0</v>
      </c>
      <c r="G158" s="595">
        <v>0</v>
      </c>
      <c r="I158" s="619"/>
    </row>
    <row r="159" spans="2:9" x14ac:dyDescent="0.2">
      <c r="B159" s="610"/>
      <c r="C159" s="614" t="s">
        <v>539</v>
      </c>
      <c r="D159" s="594">
        <v>0</v>
      </c>
      <c r="E159" s="612">
        <v>0</v>
      </c>
      <c r="F159" s="612">
        <v>0</v>
      </c>
      <c r="G159" s="595">
        <v>0</v>
      </c>
      <c r="I159" s="619"/>
    </row>
    <row r="160" spans="2:9" x14ac:dyDescent="0.2">
      <c r="B160" s="610"/>
      <c r="C160" s="614" t="s">
        <v>540</v>
      </c>
      <c r="D160" s="594">
        <v>0</v>
      </c>
      <c r="E160" s="612">
        <v>0</v>
      </c>
      <c r="F160" s="612">
        <v>0</v>
      </c>
      <c r="G160" s="595">
        <v>0</v>
      </c>
      <c r="I160" s="619"/>
    </row>
    <row r="161" spans="2:9" x14ac:dyDescent="0.2">
      <c r="B161" s="610"/>
      <c r="C161" s="614" t="s">
        <v>541</v>
      </c>
      <c r="D161" s="594">
        <v>0</v>
      </c>
      <c r="E161" s="612">
        <v>0</v>
      </c>
      <c r="F161" s="612">
        <v>0</v>
      </c>
      <c r="G161" s="595">
        <v>0</v>
      </c>
      <c r="I161" s="619"/>
    </row>
    <row r="162" spans="2:9" x14ac:dyDescent="0.2">
      <c r="B162" s="610"/>
      <c r="C162" s="614" t="s">
        <v>542</v>
      </c>
      <c r="D162" s="594">
        <v>0</v>
      </c>
      <c r="E162" s="612">
        <v>0</v>
      </c>
      <c r="F162" s="612">
        <v>0</v>
      </c>
      <c r="G162" s="595">
        <v>0</v>
      </c>
      <c r="I162" s="619"/>
    </row>
    <row r="163" spans="2:9" x14ac:dyDescent="0.2">
      <c r="B163" s="610"/>
      <c r="C163" s="614" t="s">
        <v>543</v>
      </c>
      <c r="D163" s="594">
        <v>0</v>
      </c>
      <c r="E163" s="612">
        <v>0</v>
      </c>
      <c r="F163" s="612">
        <v>0</v>
      </c>
      <c r="G163" s="595">
        <v>0</v>
      </c>
      <c r="I163" s="619"/>
    </row>
    <row r="164" spans="2:9" x14ac:dyDescent="0.2">
      <c r="B164" s="610"/>
      <c r="C164" s="614" t="s">
        <v>544</v>
      </c>
      <c r="D164" s="594">
        <v>0</v>
      </c>
      <c r="E164" s="612">
        <v>0</v>
      </c>
      <c r="F164" s="612">
        <v>0</v>
      </c>
      <c r="G164" s="595">
        <v>0</v>
      </c>
      <c r="I164" s="619"/>
    </row>
    <row r="165" spans="2:9" x14ac:dyDescent="0.2">
      <c r="B165" s="610"/>
      <c r="C165" s="614" t="s">
        <v>545</v>
      </c>
      <c r="D165" s="594">
        <v>0</v>
      </c>
      <c r="E165" s="612">
        <v>0</v>
      </c>
      <c r="F165" s="612">
        <v>0</v>
      </c>
      <c r="G165" s="595">
        <v>0</v>
      </c>
    </row>
    <row r="166" spans="2:9" x14ac:dyDescent="0.2">
      <c r="B166" s="610"/>
      <c r="C166" s="614" t="s">
        <v>546</v>
      </c>
      <c r="D166" s="594">
        <v>0</v>
      </c>
      <c r="E166" s="612">
        <v>0</v>
      </c>
      <c r="F166" s="612">
        <v>0</v>
      </c>
      <c r="G166" s="595">
        <v>0</v>
      </c>
    </row>
    <row r="167" spans="2:9" x14ac:dyDescent="0.2">
      <c r="B167" s="615"/>
      <c r="C167" s="616" t="s">
        <v>547</v>
      </c>
      <c r="D167" s="617">
        <v>0</v>
      </c>
      <c r="E167" s="618">
        <v>0</v>
      </c>
      <c r="F167" s="618">
        <v>0</v>
      </c>
      <c r="G167" s="598">
        <v>0</v>
      </c>
    </row>
    <row r="168" spans="2:9" x14ac:dyDescent="0.2">
      <c r="D168" s="601"/>
    </row>
    <row r="169" spans="2:9" x14ac:dyDescent="0.2">
      <c r="D169" s="601"/>
    </row>
    <row r="170" spans="2:9" x14ac:dyDescent="0.2">
      <c r="B170" s="587" t="s">
        <v>548</v>
      </c>
      <c r="D170" s="601"/>
    </row>
    <row r="171" spans="2:9" x14ac:dyDescent="0.2">
      <c r="B171" s="587"/>
      <c r="D171" s="601"/>
    </row>
    <row r="172" spans="2:9" ht="38.25" x14ac:dyDescent="0.2">
      <c r="B172" s="603"/>
      <c r="C172" s="604" t="s">
        <v>512</v>
      </c>
      <c r="D172" s="605" t="s">
        <v>513</v>
      </c>
      <c r="E172" s="605" t="s">
        <v>514</v>
      </c>
      <c r="F172" s="605" t="s">
        <v>515</v>
      </c>
      <c r="G172" s="606" t="s">
        <v>516</v>
      </c>
    </row>
    <row r="173" spans="2:9" x14ac:dyDescent="0.2">
      <c r="B173" s="607" t="s">
        <v>501</v>
      </c>
      <c r="C173" s="608" t="s">
        <v>517</v>
      </c>
      <c r="D173" s="592">
        <v>0</v>
      </c>
      <c r="E173" s="609">
        <v>0</v>
      </c>
      <c r="F173" s="609">
        <v>0</v>
      </c>
      <c r="G173" s="593">
        <v>0</v>
      </c>
    </row>
    <row r="174" spans="2:9" x14ac:dyDescent="0.2">
      <c r="B174" s="610"/>
      <c r="C174" s="611" t="s">
        <v>756</v>
      </c>
      <c r="D174" s="594">
        <v>0</v>
      </c>
      <c r="E174" s="612">
        <v>0</v>
      </c>
      <c r="F174" s="612">
        <v>0</v>
      </c>
      <c r="G174" s="595">
        <v>0</v>
      </c>
    </row>
    <row r="175" spans="2:9" x14ac:dyDescent="0.2">
      <c r="B175" s="610"/>
      <c r="C175" s="613" t="s">
        <v>518</v>
      </c>
      <c r="D175" s="594">
        <v>0</v>
      </c>
      <c r="E175" s="612">
        <v>0</v>
      </c>
      <c r="F175" s="612">
        <v>0</v>
      </c>
      <c r="G175" s="595">
        <v>0</v>
      </c>
    </row>
    <row r="176" spans="2:9" x14ac:dyDescent="0.2">
      <c r="B176" s="610"/>
      <c r="C176" s="613" t="s">
        <v>519</v>
      </c>
      <c r="D176" s="594">
        <v>0</v>
      </c>
      <c r="E176" s="612">
        <v>0</v>
      </c>
      <c r="F176" s="612">
        <v>0</v>
      </c>
      <c r="G176" s="595">
        <v>0</v>
      </c>
    </row>
    <row r="177" spans="2:7" x14ac:dyDescent="0.2">
      <c r="B177" s="610"/>
      <c r="C177" s="613" t="s">
        <v>520</v>
      </c>
      <c r="D177" s="594">
        <v>1.218682</v>
      </c>
      <c r="E177" s="612">
        <v>0.3673342687077355</v>
      </c>
      <c r="F177" s="612">
        <v>0.61696774237739826</v>
      </c>
      <c r="G177" s="595">
        <v>0.99887414148278042</v>
      </c>
    </row>
    <row r="178" spans="2:7" x14ac:dyDescent="0.2">
      <c r="B178" s="610"/>
      <c r="C178" s="613" t="s">
        <v>521</v>
      </c>
      <c r="D178" s="594">
        <v>0</v>
      </c>
      <c r="E178" s="612">
        <v>0</v>
      </c>
      <c r="F178" s="612">
        <v>0</v>
      </c>
      <c r="G178" s="595">
        <v>0</v>
      </c>
    </row>
    <row r="179" spans="2:7" x14ac:dyDescent="0.2">
      <c r="B179" s="610"/>
      <c r="C179" s="613" t="s">
        <v>522</v>
      </c>
      <c r="D179" s="594">
        <v>15.620405</v>
      </c>
      <c r="E179" s="612">
        <v>4.7082914555180553</v>
      </c>
      <c r="F179" s="612">
        <v>7.9079579479065281</v>
      </c>
      <c r="G179" s="595">
        <v>12.803027068577636</v>
      </c>
    </row>
    <row r="180" spans="2:7" x14ac:dyDescent="0.2">
      <c r="B180" s="610"/>
      <c r="C180" s="613" t="s">
        <v>523</v>
      </c>
      <c r="D180" s="594">
        <v>0</v>
      </c>
      <c r="E180" s="612">
        <v>0</v>
      </c>
      <c r="F180" s="612">
        <v>0</v>
      </c>
      <c r="G180" s="595">
        <v>0</v>
      </c>
    </row>
    <row r="181" spans="2:7" x14ac:dyDescent="0.2">
      <c r="B181" s="610"/>
      <c r="C181" s="613" t="s">
        <v>524</v>
      </c>
      <c r="D181" s="594">
        <v>0</v>
      </c>
      <c r="E181" s="612">
        <v>0</v>
      </c>
      <c r="F181" s="612">
        <v>0</v>
      </c>
      <c r="G181" s="595">
        <v>0</v>
      </c>
    </row>
    <row r="182" spans="2:7" x14ac:dyDescent="0.2">
      <c r="B182" s="610"/>
      <c r="C182" s="613" t="s">
        <v>525</v>
      </c>
      <c r="D182" s="594">
        <v>41.656032000000003</v>
      </c>
      <c r="E182" s="612">
        <v>12.555931778746244</v>
      </c>
      <c r="F182" s="612">
        <v>21.08870732433946</v>
      </c>
      <c r="G182" s="595">
        <v>34.142732231689017</v>
      </c>
    </row>
    <row r="183" spans="2:7" x14ac:dyDescent="0.2">
      <c r="B183" s="610"/>
      <c r="C183" s="613" t="s">
        <v>526</v>
      </c>
      <c r="D183" s="594">
        <v>37.933891000000003</v>
      </c>
      <c r="E183" s="612">
        <v>11.434006664350461</v>
      </c>
      <c r="F183" s="612">
        <v>19.2043429622004</v>
      </c>
      <c r="G183" s="595">
        <v>31.091936047079038</v>
      </c>
    </row>
    <row r="184" spans="2:7" x14ac:dyDescent="0.2">
      <c r="B184" s="610"/>
      <c r="C184" s="613" t="s">
        <v>527</v>
      </c>
      <c r="D184" s="594">
        <v>0</v>
      </c>
      <c r="E184" s="612">
        <v>0</v>
      </c>
      <c r="F184" s="612">
        <v>0</v>
      </c>
      <c r="G184" s="595">
        <v>0</v>
      </c>
    </row>
    <row r="185" spans="2:7" x14ac:dyDescent="0.2">
      <c r="B185" s="610"/>
      <c r="C185" s="614" t="s">
        <v>528</v>
      </c>
      <c r="D185" s="594">
        <v>0</v>
      </c>
      <c r="E185" s="612">
        <v>0</v>
      </c>
      <c r="F185" s="612">
        <v>0</v>
      </c>
      <c r="G185" s="595">
        <v>0</v>
      </c>
    </row>
    <row r="186" spans="2:7" x14ac:dyDescent="0.2">
      <c r="B186" s="610"/>
      <c r="C186" s="614" t="s">
        <v>529</v>
      </c>
      <c r="D186" s="594">
        <v>0</v>
      </c>
      <c r="E186" s="612">
        <v>0</v>
      </c>
      <c r="F186" s="612">
        <v>0</v>
      </c>
      <c r="G186" s="595">
        <v>0</v>
      </c>
    </row>
    <row r="187" spans="2:7" x14ac:dyDescent="0.2">
      <c r="B187" s="610"/>
      <c r="C187" s="614" t="s">
        <v>530</v>
      </c>
      <c r="D187" s="594">
        <v>0</v>
      </c>
      <c r="E187" s="612">
        <v>0</v>
      </c>
      <c r="F187" s="612">
        <v>0</v>
      </c>
      <c r="G187" s="595">
        <v>0</v>
      </c>
    </row>
    <row r="188" spans="2:7" x14ac:dyDescent="0.2">
      <c r="B188" s="610"/>
      <c r="C188" s="614" t="s">
        <v>531</v>
      </c>
      <c r="D188" s="594">
        <v>0</v>
      </c>
      <c r="E188" s="612">
        <v>0</v>
      </c>
      <c r="F188" s="612">
        <v>0</v>
      </c>
      <c r="G188" s="595">
        <v>0</v>
      </c>
    </row>
    <row r="189" spans="2:7" x14ac:dyDescent="0.2">
      <c r="B189" s="610"/>
      <c r="C189" s="614" t="s">
        <v>532</v>
      </c>
      <c r="D189" s="594">
        <v>1</v>
      </c>
      <c r="E189" s="612">
        <v>0.30141929453929367</v>
      </c>
      <c r="F189" s="612">
        <v>0.50625818907426068</v>
      </c>
      <c r="G189" s="595">
        <v>0.81963477058230161</v>
      </c>
    </row>
    <row r="190" spans="2:7" x14ac:dyDescent="0.2">
      <c r="B190" s="610"/>
      <c r="C190" s="614" t="s">
        <v>533</v>
      </c>
      <c r="D190" s="594">
        <v>0</v>
      </c>
      <c r="E190" s="612">
        <v>0</v>
      </c>
      <c r="F190" s="612">
        <v>0</v>
      </c>
      <c r="G190" s="595">
        <v>0</v>
      </c>
    </row>
    <row r="191" spans="2:7" x14ac:dyDescent="0.2">
      <c r="B191" s="610"/>
      <c r="C191" s="614" t="s">
        <v>534</v>
      </c>
      <c r="D191" s="594">
        <v>58.715702999999998</v>
      </c>
      <c r="E191" s="612">
        <v>17.698045776638686</v>
      </c>
      <c r="F191" s="612">
        <v>29.725305471002137</v>
      </c>
      <c r="G191" s="595">
        <v>48.125431757983556</v>
      </c>
    </row>
    <row r="192" spans="2:7" x14ac:dyDescent="0.2">
      <c r="B192" s="610"/>
      <c r="C192" s="614" t="s">
        <v>535</v>
      </c>
      <c r="D192" s="594">
        <v>0</v>
      </c>
      <c r="E192" s="612">
        <v>0</v>
      </c>
      <c r="F192" s="612">
        <v>0</v>
      </c>
      <c r="G192" s="595">
        <v>0</v>
      </c>
    </row>
    <row r="193" spans="2:7" x14ac:dyDescent="0.2">
      <c r="B193" s="610"/>
      <c r="C193" s="614" t="s">
        <v>536</v>
      </c>
      <c r="D193" s="594">
        <v>0</v>
      </c>
      <c r="E193" s="612">
        <v>0</v>
      </c>
      <c r="F193" s="612">
        <v>0</v>
      </c>
      <c r="G193" s="595">
        <v>0</v>
      </c>
    </row>
    <row r="194" spans="2:7" x14ac:dyDescent="0.2">
      <c r="B194" s="610"/>
      <c r="C194" s="614" t="s">
        <v>537</v>
      </c>
      <c r="D194" s="594">
        <v>14.278198</v>
      </c>
      <c r="E194" s="612">
        <v>4.3037243684523538</v>
      </c>
      <c r="F194" s="612">
        <v>7.228454662723732</v>
      </c>
      <c r="G194" s="595">
        <v>11.702907542058677</v>
      </c>
    </row>
    <row r="195" spans="2:7" x14ac:dyDescent="0.2">
      <c r="B195" s="610"/>
      <c r="C195" s="614" t="s">
        <v>538</v>
      </c>
      <c r="D195" s="594">
        <v>20.033435999999998</v>
      </c>
      <c r="E195" s="612">
        <v>6.0384641463180886</v>
      </c>
      <c r="F195" s="612">
        <v>10.142091030295102</v>
      </c>
      <c r="G195" s="595">
        <v>16.420100719835222</v>
      </c>
    </row>
    <row r="196" spans="2:7" x14ac:dyDescent="0.2">
      <c r="B196" s="610"/>
      <c r="C196" s="614" t="s">
        <v>539</v>
      </c>
      <c r="D196" s="594">
        <v>0</v>
      </c>
      <c r="E196" s="612">
        <v>0</v>
      </c>
      <c r="F196" s="612">
        <v>0</v>
      </c>
      <c r="G196" s="595">
        <v>0</v>
      </c>
    </row>
    <row r="197" spans="2:7" x14ac:dyDescent="0.2">
      <c r="B197" s="610"/>
      <c r="C197" s="614" t="s">
        <v>540</v>
      </c>
      <c r="D197" s="594">
        <v>0</v>
      </c>
      <c r="E197" s="612">
        <v>0</v>
      </c>
      <c r="F197" s="612">
        <v>0</v>
      </c>
      <c r="G197" s="595">
        <v>0</v>
      </c>
    </row>
    <row r="198" spans="2:7" x14ac:dyDescent="0.2">
      <c r="B198" s="610"/>
      <c r="C198" s="614" t="s">
        <v>541</v>
      </c>
      <c r="D198" s="594">
        <v>0</v>
      </c>
      <c r="E198" s="612">
        <v>0</v>
      </c>
      <c r="F198" s="612">
        <v>0</v>
      </c>
      <c r="G198" s="595">
        <v>0</v>
      </c>
    </row>
    <row r="199" spans="2:7" x14ac:dyDescent="0.2">
      <c r="B199" s="610"/>
      <c r="C199" s="614" t="s">
        <v>542</v>
      </c>
      <c r="D199" s="594">
        <v>0</v>
      </c>
      <c r="E199" s="612">
        <v>0</v>
      </c>
      <c r="F199" s="612">
        <v>0</v>
      </c>
      <c r="G199" s="595">
        <v>0</v>
      </c>
    </row>
    <row r="200" spans="2:7" x14ac:dyDescent="0.2">
      <c r="B200" s="610"/>
      <c r="C200" s="614" t="s">
        <v>543</v>
      </c>
      <c r="D200" s="594">
        <v>10.589893999999999</v>
      </c>
      <c r="E200" s="612">
        <v>3.1919983787258985</v>
      </c>
      <c r="F200" s="612">
        <v>5.3612205589283795</v>
      </c>
      <c r="G200" s="595">
        <v>8.6798453391808916</v>
      </c>
    </row>
    <row r="201" spans="2:7" x14ac:dyDescent="0.2">
      <c r="B201" s="610"/>
      <c r="C201" s="614" t="s">
        <v>544</v>
      </c>
      <c r="D201" s="594">
        <v>6.8768450000000003</v>
      </c>
      <c r="E201" s="612">
        <v>2.072813768556069</v>
      </c>
      <c r="F201" s="612">
        <v>3.4814590962443854</v>
      </c>
      <c r="G201" s="595">
        <v>5.636501273905048</v>
      </c>
    </row>
    <row r="202" spans="2:7" x14ac:dyDescent="0.2">
      <c r="B202" s="610"/>
      <c r="C202" s="614" t="s">
        <v>545</v>
      </c>
      <c r="D202" s="594">
        <v>0</v>
      </c>
      <c r="E202" s="612">
        <v>0</v>
      </c>
      <c r="F202" s="612">
        <v>0</v>
      </c>
      <c r="G202" s="595">
        <v>0</v>
      </c>
    </row>
    <row r="203" spans="2:7" x14ac:dyDescent="0.2">
      <c r="B203" s="610"/>
      <c r="C203" s="614" t="s">
        <v>546</v>
      </c>
      <c r="D203" s="594">
        <v>0</v>
      </c>
      <c r="E203" s="612">
        <v>0</v>
      </c>
      <c r="F203" s="612">
        <v>0</v>
      </c>
      <c r="G203" s="595">
        <v>0</v>
      </c>
    </row>
    <row r="204" spans="2:7" x14ac:dyDescent="0.2">
      <c r="B204" s="615"/>
      <c r="C204" s="616" t="s">
        <v>547</v>
      </c>
      <c r="D204" s="617">
        <v>0</v>
      </c>
      <c r="E204" s="618">
        <v>0</v>
      </c>
      <c r="F204" s="618">
        <v>0</v>
      </c>
      <c r="G204" s="598">
        <v>0</v>
      </c>
    </row>
    <row r="205" spans="2:7" x14ac:dyDescent="0.2">
      <c r="D205" s="601"/>
      <c r="E205" s="602"/>
      <c r="F205" s="602"/>
      <c r="G205" s="602"/>
    </row>
    <row r="206" spans="2:7" x14ac:dyDescent="0.2">
      <c r="B206" s="607" t="s">
        <v>20</v>
      </c>
      <c r="C206" s="608" t="s">
        <v>517</v>
      </c>
      <c r="D206" s="592">
        <v>0</v>
      </c>
      <c r="E206" s="609">
        <v>0</v>
      </c>
      <c r="F206" s="609">
        <v>0</v>
      </c>
      <c r="G206" s="593">
        <v>0</v>
      </c>
    </row>
    <row r="207" spans="2:7" x14ac:dyDescent="0.2">
      <c r="B207" s="610"/>
      <c r="C207" s="611" t="s">
        <v>756</v>
      </c>
      <c r="D207" s="594">
        <v>0</v>
      </c>
      <c r="E207" s="612">
        <v>0</v>
      </c>
      <c r="F207" s="612">
        <v>0</v>
      </c>
      <c r="G207" s="595">
        <v>0</v>
      </c>
    </row>
    <row r="208" spans="2:7" x14ac:dyDescent="0.2">
      <c r="B208" s="610"/>
      <c r="C208" s="613" t="s">
        <v>518</v>
      </c>
      <c r="D208" s="594">
        <v>1.118582</v>
      </c>
      <c r="E208" s="612">
        <v>15.657314026161265</v>
      </c>
      <c r="F208" s="612">
        <v>35.868288856922788</v>
      </c>
      <c r="G208" s="595">
        <v>100</v>
      </c>
    </row>
    <row r="209" spans="2:7" x14ac:dyDescent="0.2">
      <c r="B209" s="610"/>
      <c r="C209" s="613" t="s">
        <v>519</v>
      </c>
      <c r="D209" s="594">
        <v>0</v>
      </c>
      <c r="E209" s="612">
        <v>0</v>
      </c>
      <c r="F209" s="612">
        <v>0</v>
      </c>
      <c r="G209" s="595">
        <v>0</v>
      </c>
    </row>
    <row r="210" spans="2:7" x14ac:dyDescent="0.2">
      <c r="B210" s="610"/>
      <c r="C210" s="613" t="s">
        <v>520</v>
      </c>
      <c r="D210" s="594">
        <v>0</v>
      </c>
      <c r="E210" s="612">
        <v>0</v>
      </c>
      <c r="F210" s="612">
        <v>0</v>
      </c>
      <c r="G210" s="595">
        <v>0</v>
      </c>
    </row>
    <row r="211" spans="2:7" x14ac:dyDescent="0.2">
      <c r="B211" s="610"/>
      <c r="C211" s="613" t="s">
        <v>521</v>
      </c>
      <c r="D211" s="594">
        <v>0</v>
      </c>
      <c r="E211" s="612">
        <v>0</v>
      </c>
      <c r="F211" s="612">
        <v>0</v>
      </c>
      <c r="G211" s="595">
        <v>0</v>
      </c>
    </row>
    <row r="212" spans="2:7" x14ac:dyDescent="0.2">
      <c r="B212" s="610"/>
      <c r="C212" s="613" t="s">
        <v>522</v>
      </c>
      <c r="D212" s="594">
        <v>0</v>
      </c>
      <c r="E212" s="612">
        <v>0</v>
      </c>
      <c r="F212" s="612">
        <v>0</v>
      </c>
      <c r="G212" s="595">
        <v>0</v>
      </c>
    </row>
    <row r="213" spans="2:7" x14ac:dyDescent="0.2">
      <c r="B213" s="610"/>
      <c r="C213" s="613" t="s">
        <v>523</v>
      </c>
      <c r="D213" s="594">
        <v>0</v>
      </c>
      <c r="E213" s="612">
        <v>0</v>
      </c>
      <c r="F213" s="612">
        <v>0</v>
      </c>
      <c r="G213" s="595">
        <v>0</v>
      </c>
    </row>
    <row r="214" spans="2:7" x14ac:dyDescent="0.2">
      <c r="B214" s="610"/>
      <c r="C214" s="613" t="s">
        <v>524</v>
      </c>
      <c r="D214" s="594">
        <v>0</v>
      </c>
      <c r="E214" s="612">
        <v>0</v>
      </c>
      <c r="F214" s="612">
        <v>0</v>
      </c>
      <c r="G214" s="595">
        <v>0</v>
      </c>
    </row>
    <row r="215" spans="2:7" x14ac:dyDescent="0.2">
      <c r="B215" s="610"/>
      <c r="C215" s="613" t="s">
        <v>525</v>
      </c>
      <c r="D215" s="594">
        <v>0</v>
      </c>
      <c r="E215" s="612">
        <v>0</v>
      </c>
      <c r="F215" s="612">
        <v>0</v>
      </c>
      <c r="G215" s="595">
        <v>0</v>
      </c>
    </row>
    <row r="216" spans="2:7" x14ac:dyDescent="0.2">
      <c r="B216" s="610"/>
      <c r="C216" s="613" t="s">
        <v>526</v>
      </c>
      <c r="D216" s="594">
        <v>0</v>
      </c>
      <c r="E216" s="612">
        <v>0</v>
      </c>
      <c r="F216" s="612">
        <v>0</v>
      </c>
      <c r="G216" s="595">
        <v>0</v>
      </c>
    </row>
    <row r="217" spans="2:7" x14ac:dyDescent="0.2">
      <c r="B217" s="610"/>
      <c r="C217" s="613" t="s">
        <v>527</v>
      </c>
      <c r="D217" s="594">
        <v>0</v>
      </c>
      <c r="E217" s="612">
        <v>0</v>
      </c>
      <c r="F217" s="612">
        <v>0</v>
      </c>
      <c r="G217" s="595">
        <v>0</v>
      </c>
    </row>
    <row r="218" spans="2:7" x14ac:dyDescent="0.2">
      <c r="B218" s="610"/>
      <c r="C218" s="614" t="s">
        <v>528</v>
      </c>
      <c r="D218" s="594">
        <v>0</v>
      </c>
      <c r="E218" s="612">
        <v>0</v>
      </c>
      <c r="F218" s="612">
        <v>0</v>
      </c>
      <c r="G218" s="595">
        <v>0</v>
      </c>
    </row>
    <row r="219" spans="2:7" x14ac:dyDescent="0.2">
      <c r="B219" s="610"/>
      <c r="C219" s="614" t="s">
        <v>529</v>
      </c>
      <c r="D219" s="594">
        <v>0</v>
      </c>
      <c r="E219" s="612">
        <v>0</v>
      </c>
      <c r="F219" s="612">
        <v>0</v>
      </c>
      <c r="G219" s="595">
        <v>0</v>
      </c>
    </row>
    <row r="220" spans="2:7" x14ac:dyDescent="0.2">
      <c r="B220" s="610"/>
      <c r="C220" s="614" t="s">
        <v>530</v>
      </c>
      <c r="D220" s="594">
        <v>0</v>
      </c>
      <c r="E220" s="612">
        <v>0</v>
      </c>
      <c r="F220" s="612">
        <v>0</v>
      </c>
      <c r="G220" s="595">
        <v>0</v>
      </c>
    </row>
    <row r="221" spans="2:7" x14ac:dyDescent="0.2">
      <c r="B221" s="610"/>
      <c r="C221" s="614" t="s">
        <v>531</v>
      </c>
      <c r="D221" s="594">
        <v>0</v>
      </c>
      <c r="E221" s="612">
        <v>0</v>
      </c>
      <c r="F221" s="612">
        <v>0</v>
      </c>
      <c r="G221" s="595">
        <v>0</v>
      </c>
    </row>
    <row r="222" spans="2:7" x14ac:dyDescent="0.2">
      <c r="B222" s="610"/>
      <c r="C222" s="614" t="s">
        <v>532</v>
      </c>
      <c r="D222" s="594">
        <v>0</v>
      </c>
      <c r="E222" s="612">
        <v>0</v>
      </c>
      <c r="F222" s="612">
        <v>0</v>
      </c>
      <c r="G222" s="595">
        <v>0</v>
      </c>
    </row>
    <row r="223" spans="2:7" x14ac:dyDescent="0.2">
      <c r="B223" s="610"/>
      <c r="C223" s="614" t="s">
        <v>533</v>
      </c>
      <c r="D223" s="594">
        <v>0</v>
      </c>
      <c r="E223" s="612">
        <v>0</v>
      </c>
      <c r="F223" s="612">
        <v>0</v>
      </c>
      <c r="G223" s="595">
        <v>0</v>
      </c>
    </row>
    <row r="224" spans="2:7" x14ac:dyDescent="0.2">
      <c r="B224" s="610"/>
      <c r="C224" s="614" t="s">
        <v>534</v>
      </c>
      <c r="D224" s="594">
        <v>0</v>
      </c>
      <c r="E224" s="612">
        <v>0</v>
      </c>
      <c r="F224" s="612">
        <v>0</v>
      </c>
      <c r="G224" s="595">
        <v>0</v>
      </c>
    </row>
    <row r="225" spans="2:7" x14ac:dyDescent="0.2">
      <c r="B225" s="610"/>
      <c r="C225" s="614" t="s">
        <v>535</v>
      </c>
      <c r="D225" s="594">
        <v>0</v>
      </c>
      <c r="E225" s="612">
        <v>0</v>
      </c>
      <c r="F225" s="612">
        <v>0</v>
      </c>
      <c r="G225" s="595">
        <v>0</v>
      </c>
    </row>
    <row r="226" spans="2:7" x14ac:dyDescent="0.2">
      <c r="B226" s="610"/>
      <c r="C226" s="614" t="s">
        <v>536</v>
      </c>
      <c r="D226" s="594">
        <v>0</v>
      </c>
      <c r="E226" s="612">
        <v>0</v>
      </c>
      <c r="F226" s="612">
        <v>0</v>
      </c>
      <c r="G226" s="595">
        <v>0</v>
      </c>
    </row>
    <row r="227" spans="2:7" x14ac:dyDescent="0.2">
      <c r="B227" s="610"/>
      <c r="C227" s="614" t="s">
        <v>537</v>
      </c>
      <c r="D227" s="594">
        <v>0</v>
      </c>
      <c r="E227" s="612">
        <v>0</v>
      </c>
      <c r="F227" s="612">
        <v>0</v>
      </c>
      <c r="G227" s="595">
        <v>0</v>
      </c>
    </row>
    <row r="228" spans="2:7" x14ac:dyDescent="0.2">
      <c r="B228" s="610"/>
      <c r="C228" s="614" t="s">
        <v>538</v>
      </c>
      <c r="D228" s="594">
        <v>0</v>
      </c>
      <c r="E228" s="612">
        <v>0</v>
      </c>
      <c r="F228" s="612">
        <v>0</v>
      </c>
      <c r="G228" s="595">
        <v>0</v>
      </c>
    </row>
    <row r="229" spans="2:7" x14ac:dyDescent="0.2">
      <c r="B229" s="610"/>
      <c r="C229" s="614" t="s">
        <v>539</v>
      </c>
      <c r="D229" s="594">
        <v>0</v>
      </c>
      <c r="E229" s="612">
        <v>0</v>
      </c>
      <c r="F229" s="612">
        <v>0</v>
      </c>
      <c r="G229" s="595">
        <v>0</v>
      </c>
    </row>
    <row r="230" spans="2:7" x14ac:dyDescent="0.2">
      <c r="B230" s="610"/>
      <c r="C230" s="614" t="s">
        <v>540</v>
      </c>
      <c r="D230" s="594">
        <v>0</v>
      </c>
      <c r="E230" s="612">
        <v>0</v>
      </c>
      <c r="F230" s="612">
        <v>0</v>
      </c>
      <c r="G230" s="595">
        <v>0</v>
      </c>
    </row>
    <row r="231" spans="2:7" x14ac:dyDescent="0.2">
      <c r="B231" s="610"/>
      <c r="C231" s="614" t="s">
        <v>541</v>
      </c>
      <c r="D231" s="594">
        <v>0</v>
      </c>
      <c r="E231" s="612">
        <v>0</v>
      </c>
      <c r="F231" s="612">
        <v>0</v>
      </c>
      <c r="G231" s="595">
        <v>0</v>
      </c>
    </row>
    <row r="232" spans="2:7" x14ac:dyDescent="0.2">
      <c r="B232" s="610"/>
      <c r="C232" s="614" t="s">
        <v>542</v>
      </c>
      <c r="D232" s="594">
        <v>0</v>
      </c>
      <c r="E232" s="612">
        <v>0</v>
      </c>
      <c r="F232" s="612">
        <v>0</v>
      </c>
      <c r="G232" s="595">
        <v>0</v>
      </c>
    </row>
    <row r="233" spans="2:7" x14ac:dyDescent="0.2">
      <c r="B233" s="610"/>
      <c r="C233" s="614" t="s">
        <v>543</v>
      </c>
      <c r="D233" s="594">
        <v>0</v>
      </c>
      <c r="E233" s="612">
        <v>0</v>
      </c>
      <c r="F233" s="612">
        <v>0</v>
      </c>
      <c r="G233" s="595">
        <v>0</v>
      </c>
    </row>
    <row r="234" spans="2:7" x14ac:dyDescent="0.2">
      <c r="B234" s="610"/>
      <c r="C234" s="614" t="s">
        <v>544</v>
      </c>
      <c r="D234" s="594">
        <v>1.118582</v>
      </c>
      <c r="E234" s="612">
        <v>15.657314026161265</v>
      </c>
      <c r="F234" s="612">
        <v>35.868288856922788</v>
      </c>
      <c r="G234" s="595">
        <v>100</v>
      </c>
    </row>
    <row r="235" spans="2:7" x14ac:dyDescent="0.2">
      <c r="B235" s="610"/>
      <c r="C235" s="614" t="s">
        <v>545</v>
      </c>
      <c r="D235" s="594">
        <v>0</v>
      </c>
      <c r="E235" s="612">
        <v>0</v>
      </c>
      <c r="F235" s="612">
        <v>0</v>
      </c>
      <c r="G235" s="595">
        <v>0</v>
      </c>
    </row>
    <row r="236" spans="2:7" x14ac:dyDescent="0.2">
      <c r="B236" s="610"/>
      <c r="C236" s="614" t="s">
        <v>546</v>
      </c>
      <c r="D236" s="594">
        <v>0</v>
      </c>
      <c r="E236" s="612">
        <v>0</v>
      </c>
      <c r="F236" s="612">
        <v>0</v>
      </c>
      <c r="G236" s="595">
        <v>0</v>
      </c>
    </row>
    <row r="237" spans="2:7" x14ac:dyDescent="0.2">
      <c r="B237" s="615"/>
      <c r="C237" s="616" t="s">
        <v>547</v>
      </c>
      <c r="D237" s="617">
        <v>0</v>
      </c>
      <c r="E237" s="618">
        <v>0</v>
      </c>
      <c r="F237" s="618">
        <v>0</v>
      </c>
      <c r="G237" s="598">
        <v>0</v>
      </c>
    </row>
    <row r="238" spans="2:7" x14ac:dyDescent="0.2">
      <c r="D238" s="601"/>
      <c r="E238" s="602"/>
      <c r="F238" s="602"/>
      <c r="G238" s="602"/>
    </row>
    <row r="239" spans="2:7" x14ac:dyDescent="0.2">
      <c r="B239" s="607" t="s">
        <v>502</v>
      </c>
      <c r="C239" s="608" t="s">
        <v>517</v>
      </c>
      <c r="D239" s="592">
        <v>0</v>
      </c>
      <c r="E239" s="609">
        <v>0</v>
      </c>
      <c r="F239" s="609">
        <v>0</v>
      </c>
      <c r="G239" s="593">
        <v>0</v>
      </c>
    </row>
    <row r="240" spans="2:7" x14ac:dyDescent="0.2">
      <c r="B240" s="610"/>
      <c r="C240" s="611" t="s">
        <v>756</v>
      </c>
      <c r="D240" s="594">
        <v>0</v>
      </c>
      <c r="E240" s="612">
        <v>0</v>
      </c>
      <c r="F240" s="612">
        <v>0</v>
      </c>
      <c r="G240" s="595">
        <v>0</v>
      </c>
    </row>
    <row r="241" spans="2:7" x14ac:dyDescent="0.2">
      <c r="B241" s="610"/>
      <c r="C241" s="613" t="s">
        <v>518</v>
      </c>
      <c r="D241" s="594">
        <v>0</v>
      </c>
      <c r="E241" s="612">
        <v>0</v>
      </c>
      <c r="F241" s="612">
        <v>0</v>
      </c>
      <c r="G241" s="595">
        <v>0</v>
      </c>
    </row>
    <row r="242" spans="2:7" x14ac:dyDescent="0.2">
      <c r="B242" s="610"/>
      <c r="C242" s="613" t="s">
        <v>519</v>
      </c>
      <c r="D242" s="594">
        <v>0</v>
      </c>
      <c r="E242" s="612">
        <v>0</v>
      </c>
      <c r="F242" s="612">
        <v>0</v>
      </c>
      <c r="G242" s="595">
        <v>0</v>
      </c>
    </row>
    <row r="243" spans="2:7" x14ac:dyDescent="0.2">
      <c r="B243" s="610"/>
      <c r="C243" s="613" t="s">
        <v>520</v>
      </c>
      <c r="D243" s="594">
        <v>0</v>
      </c>
      <c r="E243" s="612">
        <v>0</v>
      </c>
      <c r="F243" s="612">
        <v>0</v>
      </c>
      <c r="G243" s="595">
        <v>0</v>
      </c>
    </row>
    <row r="244" spans="2:7" x14ac:dyDescent="0.2">
      <c r="B244" s="610"/>
      <c r="C244" s="613" t="s">
        <v>521</v>
      </c>
      <c r="D244" s="594">
        <v>0</v>
      </c>
      <c r="E244" s="612">
        <v>0</v>
      </c>
      <c r="F244" s="612">
        <v>0</v>
      </c>
      <c r="G244" s="595">
        <v>0</v>
      </c>
    </row>
    <row r="245" spans="2:7" x14ac:dyDescent="0.2">
      <c r="B245" s="610"/>
      <c r="C245" s="613" t="s">
        <v>522</v>
      </c>
      <c r="D245" s="594">
        <v>0</v>
      </c>
      <c r="E245" s="612">
        <v>0</v>
      </c>
      <c r="F245" s="612">
        <v>0</v>
      </c>
      <c r="G245" s="595">
        <v>0</v>
      </c>
    </row>
    <row r="246" spans="2:7" x14ac:dyDescent="0.2">
      <c r="B246" s="610"/>
      <c r="C246" s="613" t="s">
        <v>523</v>
      </c>
      <c r="D246" s="594">
        <v>0</v>
      </c>
      <c r="E246" s="612">
        <v>0</v>
      </c>
      <c r="F246" s="612">
        <v>0</v>
      </c>
      <c r="G246" s="595">
        <v>0</v>
      </c>
    </row>
    <row r="247" spans="2:7" x14ac:dyDescent="0.2">
      <c r="B247" s="610"/>
      <c r="C247" s="613" t="s">
        <v>524</v>
      </c>
      <c r="D247" s="594">
        <v>0</v>
      </c>
      <c r="E247" s="612">
        <v>0</v>
      </c>
      <c r="F247" s="612">
        <v>0</v>
      </c>
      <c r="G247" s="595">
        <v>0</v>
      </c>
    </row>
    <row r="248" spans="2:7" x14ac:dyDescent="0.2">
      <c r="B248" s="610"/>
      <c r="C248" s="613" t="s">
        <v>525</v>
      </c>
      <c r="D248" s="594">
        <v>2.6463909999999999</v>
      </c>
      <c r="E248" s="612">
        <v>5.0268868317873405</v>
      </c>
      <c r="F248" s="612">
        <v>11.327555592595097</v>
      </c>
      <c r="G248" s="595">
        <v>23.270550527489</v>
      </c>
    </row>
    <row r="249" spans="2:7" x14ac:dyDescent="0.2">
      <c r="B249" s="610"/>
      <c r="C249" s="613" t="s">
        <v>526</v>
      </c>
      <c r="D249" s="594">
        <v>2.5388839999999999</v>
      </c>
      <c r="E249" s="612">
        <v>4.8226745583081154</v>
      </c>
      <c r="F249" s="612">
        <v>10.867384922768485</v>
      </c>
      <c r="G249" s="595">
        <v>22.325207577199812</v>
      </c>
    </row>
    <row r="250" spans="2:7" x14ac:dyDescent="0.2">
      <c r="B250" s="610"/>
      <c r="C250" s="613" t="s">
        <v>527</v>
      </c>
      <c r="D250" s="594">
        <v>0</v>
      </c>
      <c r="E250" s="612">
        <v>0</v>
      </c>
      <c r="F250" s="612">
        <v>0</v>
      </c>
      <c r="G250" s="595">
        <v>0</v>
      </c>
    </row>
    <row r="251" spans="2:7" x14ac:dyDescent="0.2">
      <c r="B251" s="610"/>
      <c r="C251" s="614" t="s">
        <v>528</v>
      </c>
      <c r="D251" s="594">
        <v>0</v>
      </c>
      <c r="E251" s="612">
        <v>0</v>
      </c>
      <c r="F251" s="612">
        <v>0</v>
      </c>
      <c r="G251" s="595">
        <v>0</v>
      </c>
    </row>
    <row r="252" spans="2:7" x14ac:dyDescent="0.2">
      <c r="B252" s="610"/>
      <c r="C252" s="614" t="s">
        <v>529</v>
      </c>
      <c r="D252" s="594">
        <v>0</v>
      </c>
      <c r="E252" s="612">
        <v>0</v>
      </c>
      <c r="F252" s="612">
        <v>0</v>
      </c>
      <c r="G252" s="595">
        <v>0</v>
      </c>
    </row>
    <row r="253" spans="2:7" x14ac:dyDescent="0.2">
      <c r="B253" s="610"/>
      <c r="C253" s="614" t="s">
        <v>530</v>
      </c>
      <c r="D253" s="594">
        <v>0</v>
      </c>
      <c r="E253" s="612">
        <v>0</v>
      </c>
      <c r="F253" s="612">
        <v>0</v>
      </c>
      <c r="G253" s="595">
        <v>0</v>
      </c>
    </row>
    <row r="254" spans="2:7" x14ac:dyDescent="0.2">
      <c r="B254" s="610"/>
      <c r="C254" s="614" t="s">
        <v>531</v>
      </c>
      <c r="D254" s="594">
        <v>0</v>
      </c>
      <c r="E254" s="612">
        <v>0</v>
      </c>
      <c r="F254" s="612">
        <v>0</v>
      </c>
      <c r="G254" s="595">
        <v>0</v>
      </c>
    </row>
    <row r="255" spans="2:7" x14ac:dyDescent="0.2">
      <c r="B255" s="610"/>
      <c r="C255" s="614" t="s">
        <v>532</v>
      </c>
      <c r="D255" s="594">
        <v>0</v>
      </c>
      <c r="E255" s="612">
        <v>0</v>
      </c>
      <c r="F255" s="612">
        <v>0</v>
      </c>
      <c r="G255" s="595">
        <v>0</v>
      </c>
    </row>
    <row r="256" spans="2:7" x14ac:dyDescent="0.2">
      <c r="B256" s="610"/>
      <c r="C256" s="614" t="s">
        <v>533</v>
      </c>
      <c r="D256" s="594">
        <v>0</v>
      </c>
      <c r="E256" s="612">
        <v>0</v>
      </c>
      <c r="F256" s="612">
        <v>0</v>
      </c>
      <c r="G256" s="595">
        <v>0</v>
      </c>
    </row>
    <row r="257" spans="2:12" x14ac:dyDescent="0.2">
      <c r="B257" s="610"/>
      <c r="C257" s="614" t="s">
        <v>534</v>
      </c>
      <c r="D257" s="594">
        <v>2</v>
      </c>
      <c r="E257" s="612">
        <v>3.799050731193796</v>
      </c>
      <c r="F257" s="612">
        <v>8.560757342807694</v>
      </c>
      <c r="G257" s="595">
        <v>17.586630643384897</v>
      </c>
    </row>
    <row r="258" spans="2:12" x14ac:dyDescent="0.2">
      <c r="B258" s="610"/>
      <c r="C258" s="614" t="s">
        <v>535</v>
      </c>
      <c r="D258" s="594">
        <v>0</v>
      </c>
      <c r="E258" s="612">
        <v>0</v>
      </c>
      <c r="F258" s="612">
        <v>0</v>
      </c>
      <c r="G258" s="595">
        <v>0</v>
      </c>
    </row>
    <row r="259" spans="2:12" x14ac:dyDescent="0.2">
      <c r="B259" s="610"/>
      <c r="C259" s="614" t="s">
        <v>536</v>
      </c>
      <c r="D259" s="594">
        <v>0</v>
      </c>
      <c r="E259" s="612">
        <v>0</v>
      </c>
      <c r="F259" s="612">
        <v>0</v>
      </c>
      <c r="G259" s="595">
        <v>0</v>
      </c>
    </row>
    <row r="260" spans="2:12" x14ac:dyDescent="0.2">
      <c r="B260" s="610"/>
      <c r="C260" s="614" t="s">
        <v>537</v>
      </c>
      <c r="D260" s="594">
        <v>1</v>
      </c>
      <c r="E260" s="612">
        <v>1.899525365596898</v>
      </c>
      <c r="F260" s="612">
        <v>4.280378671403847</v>
      </c>
      <c r="G260" s="595">
        <v>8.7933153216924484</v>
      </c>
    </row>
    <row r="261" spans="2:12" x14ac:dyDescent="0.2">
      <c r="B261" s="610"/>
      <c r="C261" s="614" t="s">
        <v>538</v>
      </c>
      <c r="D261" s="594">
        <v>0</v>
      </c>
      <c r="E261" s="612">
        <v>0</v>
      </c>
      <c r="F261" s="612">
        <v>0</v>
      </c>
      <c r="G261" s="595">
        <v>0</v>
      </c>
      <c r="H261" s="620"/>
      <c r="I261" s="620"/>
      <c r="J261" s="620"/>
      <c r="K261" s="620"/>
      <c r="L261" s="620"/>
    </row>
    <row r="262" spans="2:12" x14ac:dyDescent="0.2">
      <c r="B262" s="610"/>
      <c r="C262" s="614" t="s">
        <v>539</v>
      </c>
      <c r="D262" s="594">
        <v>0</v>
      </c>
      <c r="E262" s="612">
        <v>0</v>
      </c>
      <c r="F262" s="612">
        <v>0</v>
      </c>
      <c r="G262" s="595">
        <v>0</v>
      </c>
      <c r="H262" s="620"/>
      <c r="I262" s="620"/>
      <c r="J262" s="620"/>
      <c r="K262" s="620"/>
      <c r="L262" s="620"/>
    </row>
    <row r="263" spans="2:12" x14ac:dyDescent="0.2">
      <c r="B263" s="610"/>
      <c r="C263" s="614" t="s">
        <v>540</v>
      </c>
      <c r="D263" s="594">
        <v>0</v>
      </c>
      <c r="E263" s="612">
        <v>0</v>
      </c>
      <c r="F263" s="612">
        <v>0</v>
      </c>
      <c r="G263" s="595">
        <v>0</v>
      </c>
      <c r="H263" s="620"/>
      <c r="I263" s="620"/>
      <c r="J263" s="620"/>
      <c r="K263" s="620"/>
      <c r="L263" s="620"/>
    </row>
    <row r="264" spans="2:12" x14ac:dyDescent="0.2">
      <c r="B264" s="610"/>
      <c r="C264" s="614" t="s">
        <v>541</v>
      </c>
      <c r="D264" s="594">
        <v>0</v>
      </c>
      <c r="E264" s="612">
        <v>0</v>
      </c>
      <c r="F264" s="612">
        <v>0</v>
      </c>
      <c r="G264" s="595">
        <v>0</v>
      </c>
      <c r="H264" s="620"/>
      <c r="I264" s="620"/>
      <c r="J264" s="620"/>
      <c r="K264" s="620"/>
      <c r="L264" s="620"/>
    </row>
    <row r="265" spans="2:12" x14ac:dyDescent="0.2">
      <c r="B265" s="610"/>
      <c r="C265" s="614" t="s">
        <v>542</v>
      </c>
      <c r="D265" s="594">
        <v>0</v>
      </c>
      <c r="E265" s="612">
        <v>0</v>
      </c>
      <c r="F265" s="612">
        <v>0</v>
      </c>
      <c r="G265" s="595">
        <v>0</v>
      </c>
      <c r="H265" s="620"/>
      <c r="I265" s="620"/>
      <c r="J265" s="620"/>
      <c r="K265" s="620"/>
      <c r="L265" s="620"/>
    </row>
    <row r="266" spans="2:12" x14ac:dyDescent="0.2">
      <c r="B266" s="610"/>
      <c r="C266" s="614" t="s">
        <v>543</v>
      </c>
      <c r="D266" s="594">
        <v>2.0935000000000001</v>
      </c>
      <c r="E266" s="612">
        <v>3.9766563528771068</v>
      </c>
      <c r="F266" s="612">
        <v>8.9609727485839539</v>
      </c>
      <c r="G266" s="595">
        <v>18.408805625963144</v>
      </c>
      <c r="H266" s="620"/>
      <c r="I266" s="620"/>
      <c r="J266" s="620"/>
      <c r="K266" s="620"/>
      <c r="L266" s="620"/>
    </row>
    <row r="267" spans="2:12" x14ac:dyDescent="0.2">
      <c r="B267" s="610"/>
      <c r="C267" s="614" t="s">
        <v>544</v>
      </c>
      <c r="D267" s="594">
        <v>6.198912</v>
      </c>
      <c r="E267" s="612">
        <v>11.774990583103</v>
      </c>
      <c r="F267" s="612">
        <v>26.533690710709362</v>
      </c>
      <c r="G267" s="595">
        <v>54.508987867423187</v>
      </c>
      <c r="H267" s="620"/>
      <c r="I267" s="620"/>
      <c r="J267" s="620"/>
      <c r="K267" s="620"/>
      <c r="L267" s="620"/>
    </row>
    <row r="268" spans="2:12" x14ac:dyDescent="0.2">
      <c r="B268" s="610"/>
      <c r="C268" s="614" t="s">
        <v>545</v>
      </c>
      <c r="D268" s="594">
        <v>0</v>
      </c>
      <c r="E268" s="612">
        <v>0</v>
      </c>
      <c r="F268" s="612">
        <v>0</v>
      </c>
      <c r="G268" s="595">
        <v>0</v>
      </c>
      <c r="H268" s="620"/>
      <c r="I268" s="620"/>
      <c r="J268" s="620"/>
      <c r="K268" s="620"/>
      <c r="L268" s="620"/>
    </row>
    <row r="269" spans="2:12" x14ac:dyDescent="0.2">
      <c r="B269" s="610"/>
      <c r="C269" s="614" t="s">
        <v>546</v>
      </c>
      <c r="D269" s="594">
        <v>0</v>
      </c>
      <c r="E269" s="612">
        <v>0</v>
      </c>
      <c r="F269" s="612">
        <v>0</v>
      </c>
      <c r="G269" s="595">
        <v>0</v>
      </c>
      <c r="H269" s="620"/>
      <c r="I269" s="620"/>
      <c r="J269" s="620"/>
      <c r="K269" s="620"/>
      <c r="L269" s="620"/>
    </row>
    <row r="270" spans="2:12" x14ac:dyDescent="0.2">
      <c r="B270" s="615"/>
      <c r="C270" s="616" t="s">
        <v>547</v>
      </c>
      <c r="D270" s="617">
        <v>0</v>
      </c>
      <c r="E270" s="618">
        <v>0</v>
      </c>
      <c r="F270" s="618">
        <v>0</v>
      </c>
      <c r="G270" s="598">
        <v>0</v>
      </c>
      <c r="H270" s="620"/>
      <c r="I270" s="620"/>
      <c r="J270" s="620"/>
      <c r="K270" s="620"/>
      <c r="L270" s="620"/>
    </row>
    <row r="271" spans="2:12" x14ac:dyDescent="0.2">
      <c r="D271" s="601"/>
      <c r="E271" s="602"/>
      <c r="F271" s="602"/>
      <c r="G271" s="602"/>
      <c r="H271" s="620"/>
      <c r="I271" s="620"/>
      <c r="J271" s="620"/>
      <c r="K271" s="620"/>
      <c r="L271" s="620"/>
    </row>
    <row r="272" spans="2:12" x14ac:dyDescent="0.2">
      <c r="B272" s="607" t="s">
        <v>503</v>
      </c>
      <c r="C272" s="608" t="s">
        <v>517</v>
      </c>
      <c r="D272" s="592">
        <v>0</v>
      </c>
      <c r="E272" s="609">
        <v>0</v>
      </c>
      <c r="F272" s="609">
        <v>0</v>
      </c>
      <c r="G272" s="593">
        <v>0</v>
      </c>
      <c r="H272" s="620"/>
      <c r="I272" s="620"/>
      <c r="J272" s="620"/>
      <c r="K272" s="620"/>
      <c r="L272" s="620"/>
    </row>
    <row r="273" spans="2:12" x14ac:dyDescent="0.2">
      <c r="B273" s="610"/>
      <c r="C273" s="611" t="s">
        <v>756</v>
      </c>
      <c r="D273" s="594">
        <v>0</v>
      </c>
      <c r="E273" s="612">
        <v>0</v>
      </c>
      <c r="F273" s="612">
        <v>0</v>
      </c>
      <c r="G273" s="595">
        <v>0</v>
      </c>
      <c r="H273" s="620"/>
      <c r="I273" s="620"/>
      <c r="J273" s="620"/>
      <c r="K273" s="620"/>
      <c r="L273" s="620"/>
    </row>
    <row r="274" spans="2:12" x14ac:dyDescent="0.2">
      <c r="B274" s="610"/>
      <c r="C274" s="613" t="s">
        <v>518</v>
      </c>
      <c r="D274" s="594">
        <v>0</v>
      </c>
      <c r="E274" s="612">
        <v>0</v>
      </c>
      <c r="F274" s="612">
        <v>0</v>
      </c>
      <c r="G274" s="595">
        <v>0</v>
      </c>
      <c r="H274" s="620"/>
      <c r="I274" s="620"/>
      <c r="J274" s="620"/>
      <c r="K274" s="620"/>
      <c r="L274" s="620"/>
    </row>
    <row r="275" spans="2:12" x14ac:dyDescent="0.2">
      <c r="B275" s="610"/>
      <c r="C275" s="613" t="s">
        <v>519</v>
      </c>
      <c r="D275" s="594">
        <v>0</v>
      </c>
      <c r="E275" s="612">
        <v>0</v>
      </c>
      <c r="F275" s="612">
        <v>0</v>
      </c>
      <c r="G275" s="595">
        <v>0</v>
      </c>
      <c r="H275" s="620"/>
      <c r="I275" s="620"/>
      <c r="J275" s="620"/>
      <c r="K275" s="620"/>
      <c r="L275" s="620"/>
    </row>
    <row r="276" spans="2:12" x14ac:dyDescent="0.2">
      <c r="B276" s="610"/>
      <c r="C276" s="613" t="s">
        <v>520</v>
      </c>
      <c r="D276" s="594">
        <v>0</v>
      </c>
      <c r="E276" s="612">
        <v>0</v>
      </c>
      <c r="F276" s="612">
        <v>0</v>
      </c>
      <c r="G276" s="595">
        <v>0</v>
      </c>
      <c r="H276" s="620"/>
      <c r="I276" s="620"/>
      <c r="J276" s="620"/>
      <c r="K276" s="620"/>
      <c r="L276" s="620"/>
    </row>
    <row r="277" spans="2:12" x14ac:dyDescent="0.2">
      <c r="B277" s="610"/>
      <c r="C277" s="613" t="s">
        <v>521</v>
      </c>
      <c r="D277" s="594">
        <v>0</v>
      </c>
      <c r="E277" s="612">
        <v>0</v>
      </c>
      <c r="F277" s="612">
        <v>0</v>
      </c>
      <c r="G277" s="595">
        <v>0</v>
      </c>
      <c r="H277" s="620"/>
      <c r="I277" s="620"/>
      <c r="J277" s="620"/>
      <c r="K277" s="620"/>
      <c r="L277" s="620"/>
    </row>
    <row r="278" spans="2:12" x14ac:dyDescent="0.2">
      <c r="B278" s="610"/>
      <c r="C278" s="613" t="s">
        <v>522</v>
      </c>
      <c r="D278" s="594">
        <v>0</v>
      </c>
      <c r="E278" s="612">
        <v>0</v>
      </c>
      <c r="F278" s="612">
        <v>0</v>
      </c>
      <c r="G278" s="595">
        <v>0</v>
      </c>
      <c r="H278" s="620"/>
      <c r="I278" s="620"/>
      <c r="J278" s="620"/>
      <c r="K278" s="620"/>
      <c r="L278" s="620"/>
    </row>
    <row r="279" spans="2:12" x14ac:dyDescent="0.2">
      <c r="B279" s="610"/>
      <c r="C279" s="613" t="s">
        <v>523</v>
      </c>
      <c r="D279" s="594">
        <v>0</v>
      </c>
      <c r="E279" s="612">
        <v>0</v>
      </c>
      <c r="F279" s="612">
        <v>0</v>
      </c>
      <c r="G279" s="595">
        <v>0</v>
      </c>
      <c r="H279" s="620"/>
      <c r="I279" s="620"/>
      <c r="J279" s="620"/>
      <c r="K279" s="620"/>
      <c r="L279" s="620"/>
    </row>
    <row r="280" spans="2:12" x14ac:dyDescent="0.2">
      <c r="B280" s="610"/>
      <c r="C280" s="613" t="s">
        <v>524</v>
      </c>
      <c r="D280" s="594">
        <v>0</v>
      </c>
      <c r="E280" s="612">
        <v>0</v>
      </c>
      <c r="F280" s="612">
        <v>0</v>
      </c>
      <c r="G280" s="595">
        <v>0</v>
      </c>
      <c r="H280" s="620"/>
      <c r="I280" s="620"/>
      <c r="J280" s="620"/>
      <c r="K280" s="620"/>
      <c r="L280" s="620"/>
    </row>
    <row r="281" spans="2:12" x14ac:dyDescent="0.2">
      <c r="B281" s="610"/>
      <c r="C281" s="613" t="s">
        <v>525</v>
      </c>
      <c r="D281" s="594">
        <v>21.687911</v>
      </c>
      <c r="E281" s="612">
        <v>8.2512213345257841</v>
      </c>
      <c r="F281" s="612">
        <v>43.719630551479</v>
      </c>
      <c r="G281" s="595">
        <v>93.904784626015996</v>
      </c>
      <c r="H281" s="620"/>
      <c r="I281" s="620"/>
      <c r="J281" s="620"/>
      <c r="K281" s="620"/>
      <c r="L281" s="620"/>
    </row>
    <row r="282" spans="2:12" x14ac:dyDescent="0.2">
      <c r="B282" s="610"/>
      <c r="C282" s="613" t="s">
        <v>526</v>
      </c>
      <c r="D282" s="594">
        <v>1.407729</v>
      </c>
      <c r="E282" s="612">
        <v>0.53557410660854554</v>
      </c>
      <c r="F282" s="612">
        <v>2.8377740851390887</v>
      </c>
      <c r="G282" s="595">
        <v>6.0952153739840069</v>
      </c>
      <c r="H282" s="620"/>
      <c r="I282" s="620"/>
      <c r="J282" s="620"/>
      <c r="K282" s="620"/>
      <c r="L282" s="620"/>
    </row>
    <row r="283" spans="2:12" x14ac:dyDescent="0.2">
      <c r="B283" s="610"/>
      <c r="C283" s="613" t="s">
        <v>527</v>
      </c>
      <c r="D283" s="594">
        <v>0</v>
      </c>
      <c r="E283" s="612">
        <v>0</v>
      </c>
      <c r="F283" s="612">
        <v>0</v>
      </c>
      <c r="G283" s="595">
        <v>0</v>
      </c>
      <c r="H283" s="620"/>
      <c r="I283" s="620"/>
      <c r="J283" s="620"/>
      <c r="K283" s="620"/>
      <c r="L283" s="620"/>
    </row>
    <row r="284" spans="2:12" x14ac:dyDescent="0.2">
      <c r="B284" s="610"/>
      <c r="C284" s="614" t="s">
        <v>528</v>
      </c>
      <c r="D284" s="594">
        <v>0</v>
      </c>
      <c r="E284" s="612">
        <v>0</v>
      </c>
      <c r="F284" s="612">
        <v>0</v>
      </c>
      <c r="G284" s="595">
        <v>0</v>
      </c>
      <c r="H284" s="620"/>
      <c r="I284" s="620"/>
      <c r="J284" s="620"/>
      <c r="K284" s="620"/>
      <c r="L284" s="620"/>
    </row>
    <row r="285" spans="2:12" x14ac:dyDescent="0.2">
      <c r="B285" s="610"/>
      <c r="C285" s="614" t="s">
        <v>529</v>
      </c>
      <c r="D285" s="594">
        <v>0</v>
      </c>
      <c r="E285" s="612">
        <v>0</v>
      </c>
      <c r="F285" s="612">
        <v>0</v>
      </c>
      <c r="G285" s="595">
        <v>0</v>
      </c>
      <c r="H285" s="620"/>
      <c r="I285" s="620"/>
      <c r="J285" s="620"/>
      <c r="K285" s="620"/>
      <c r="L285" s="620"/>
    </row>
    <row r="286" spans="2:12" x14ac:dyDescent="0.2">
      <c r="B286" s="610"/>
      <c r="C286" s="614" t="s">
        <v>530</v>
      </c>
      <c r="D286" s="594">
        <v>0</v>
      </c>
      <c r="E286" s="612">
        <v>0</v>
      </c>
      <c r="F286" s="612">
        <v>0</v>
      </c>
      <c r="G286" s="595">
        <v>0</v>
      </c>
      <c r="H286" s="620"/>
      <c r="I286" s="620"/>
      <c r="J286" s="620"/>
      <c r="K286" s="620"/>
      <c r="L286" s="620"/>
    </row>
    <row r="287" spans="2:12" x14ac:dyDescent="0.2">
      <c r="B287" s="610"/>
      <c r="C287" s="614" t="s">
        <v>531</v>
      </c>
      <c r="D287" s="594">
        <v>0</v>
      </c>
      <c r="E287" s="612">
        <v>0</v>
      </c>
      <c r="F287" s="612">
        <v>0</v>
      </c>
      <c r="G287" s="595">
        <v>0</v>
      </c>
      <c r="H287" s="620"/>
      <c r="I287" s="620"/>
      <c r="J287" s="620"/>
      <c r="K287" s="620"/>
      <c r="L287" s="620"/>
    </row>
    <row r="288" spans="2:12" x14ac:dyDescent="0.2">
      <c r="B288" s="610"/>
      <c r="C288" s="614" t="s">
        <v>532</v>
      </c>
      <c r="D288" s="594">
        <v>0</v>
      </c>
      <c r="E288" s="612">
        <v>0</v>
      </c>
      <c r="F288" s="612">
        <v>0</v>
      </c>
      <c r="G288" s="595">
        <v>0</v>
      </c>
      <c r="H288" s="620"/>
      <c r="I288" s="620"/>
      <c r="J288" s="620"/>
      <c r="K288" s="620"/>
      <c r="L288" s="620"/>
    </row>
    <row r="289" spans="2:12" x14ac:dyDescent="0.2">
      <c r="B289" s="610"/>
      <c r="C289" s="614" t="s">
        <v>533</v>
      </c>
      <c r="D289" s="594">
        <v>0</v>
      </c>
      <c r="E289" s="612">
        <v>0</v>
      </c>
      <c r="F289" s="612">
        <v>0</v>
      </c>
      <c r="G289" s="595">
        <v>0</v>
      </c>
      <c r="H289" s="620"/>
      <c r="I289" s="620"/>
      <c r="J289" s="620"/>
      <c r="K289" s="620"/>
      <c r="L289" s="620"/>
    </row>
    <row r="290" spans="2:12" x14ac:dyDescent="0.2">
      <c r="B290" s="610"/>
      <c r="C290" s="614" t="s">
        <v>534</v>
      </c>
      <c r="D290" s="594">
        <v>0</v>
      </c>
      <c r="E290" s="612">
        <v>0</v>
      </c>
      <c r="F290" s="612">
        <v>0</v>
      </c>
      <c r="G290" s="595">
        <v>0</v>
      </c>
      <c r="H290" s="620"/>
      <c r="I290" s="620"/>
      <c r="J290" s="620"/>
      <c r="K290" s="620"/>
      <c r="L290" s="620"/>
    </row>
    <row r="291" spans="2:12" x14ac:dyDescent="0.2">
      <c r="B291" s="610"/>
      <c r="C291" s="614" t="s">
        <v>535</v>
      </c>
      <c r="D291" s="594">
        <v>0</v>
      </c>
      <c r="E291" s="612">
        <v>0</v>
      </c>
      <c r="F291" s="612">
        <v>0</v>
      </c>
      <c r="G291" s="595">
        <v>0</v>
      </c>
      <c r="H291" s="620"/>
      <c r="I291" s="620"/>
      <c r="J291" s="620"/>
      <c r="K291" s="620"/>
      <c r="L291" s="620"/>
    </row>
    <row r="292" spans="2:12" x14ac:dyDescent="0.2">
      <c r="B292" s="610"/>
      <c r="C292" s="614" t="s">
        <v>536</v>
      </c>
      <c r="D292" s="594">
        <v>0</v>
      </c>
      <c r="E292" s="612">
        <v>0</v>
      </c>
      <c r="F292" s="612">
        <v>0</v>
      </c>
      <c r="G292" s="595">
        <v>0</v>
      </c>
      <c r="H292" s="620"/>
      <c r="I292" s="620"/>
      <c r="J292" s="620"/>
      <c r="K292" s="620"/>
      <c r="L292" s="620"/>
    </row>
    <row r="293" spans="2:12" x14ac:dyDescent="0.2">
      <c r="B293" s="610"/>
      <c r="C293" s="614" t="s">
        <v>537</v>
      </c>
      <c r="D293" s="594">
        <v>0</v>
      </c>
      <c r="E293" s="612">
        <v>0</v>
      </c>
      <c r="F293" s="612">
        <v>0</v>
      </c>
      <c r="G293" s="595">
        <v>0</v>
      </c>
      <c r="H293" s="620"/>
      <c r="I293" s="620"/>
      <c r="J293" s="620"/>
      <c r="K293" s="620"/>
      <c r="L293" s="620"/>
    </row>
    <row r="294" spans="2:12" x14ac:dyDescent="0.2">
      <c r="B294" s="610"/>
      <c r="C294" s="614" t="s">
        <v>538</v>
      </c>
      <c r="D294" s="594">
        <v>0</v>
      </c>
      <c r="E294" s="612">
        <v>0</v>
      </c>
      <c r="F294" s="612">
        <v>0</v>
      </c>
      <c r="G294" s="595">
        <v>0</v>
      </c>
      <c r="H294" s="620"/>
      <c r="I294" s="620"/>
      <c r="J294" s="620"/>
      <c r="K294" s="620"/>
      <c r="L294" s="620"/>
    </row>
    <row r="295" spans="2:12" x14ac:dyDescent="0.2">
      <c r="B295" s="610"/>
      <c r="C295" s="614" t="s">
        <v>539</v>
      </c>
      <c r="D295" s="594">
        <v>0</v>
      </c>
      <c r="E295" s="612">
        <v>0</v>
      </c>
      <c r="F295" s="612">
        <v>0</v>
      </c>
      <c r="G295" s="595">
        <v>0</v>
      </c>
      <c r="H295" s="620"/>
      <c r="I295" s="620"/>
      <c r="J295" s="620"/>
      <c r="K295" s="620"/>
      <c r="L295" s="620"/>
    </row>
    <row r="296" spans="2:12" x14ac:dyDescent="0.2">
      <c r="B296" s="610"/>
      <c r="C296" s="614" t="s">
        <v>540</v>
      </c>
      <c r="D296" s="594">
        <v>0</v>
      </c>
      <c r="E296" s="612">
        <v>0</v>
      </c>
      <c r="F296" s="612">
        <v>0</v>
      </c>
      <c r="G296" s="595">
        <v>0</v>
      </c>
      <c r="H296" s="620"/>
      <c r="I296" s="620"/>
      <c r="J296" s="620"/>
      <c r="K296" s="620"/>
      <c r="L296" s="620"/>
    </row>
    <row r="297" spans="2:12" x14ac:dyDescent="0.2">
      <c r="B297" s="610"/>
      <c r="C297" s="614" t="s">
        <v>541</v>
      </c>
      <c r="D297" s="594">
        <v>0</v>
      </c>
      <c r="E297" s="612">
        <v>0</v>
      </c>
      <c r="F297" s="612">
        <v>0</v>
      </c>
      <c r="G297" s="595">
        <v>0</v>
      </c>
      <c r="H297" s="620"/>
      <c r="I297" s="620"/>
      <c r="J297" s="620"/>
      <c r="K297" s="620"/>
      <c r="L297" s="620"/>
    </row>
    <row r="298" spans="2:12" x14ac:dyDescent="0.2">
      <c r="B298" s="610"/>
      <c r="C298" s="614" t="s">
        <v>542</v>
      </c>
      <c r="D298" s="594">
        <v>0</v>
      </c>
      <c r="E298" s="612">
        <v>0</v>
      </c>
      <c r="F298" s="612">
        <v>0</v>
      </c>
      <c r="G298" s="595">
        <v>0</v>
      </c>
      <c r="H298" s="620"/>
      <c r="I298" s="620"/>
      <c r="J298" s="620"/>
      <c r="K298" s="620"/>
      <c r="L298" s="620"/>
    </row>
    <row r="299" spans="2:12" x14ac:dyDescent="0.2">
      <c r="B299" s="610"/>
      <c r="C299" s="614" t="s">
        <v>543</v>
      </c>
      <c r="D299" s="594">
        <v>0</v>
      </c>
      <c r="E299" s="612">
        <v>0</v>
      </c>
      <c r="F299" s="612">
        <v>0</v>
      </c>
      <c r="G299" s="595">
        <v>0</v>
      </c>
      <c r="H299" s="620"/>
      <c r="I299" s="620"/>
      <c r="J299" s="620"/>
      <c r="K299" s="620"/>
      <c r="L299" s="620"/>
    </row>
    <row r="300" spans="2:12" x14ac:dyDescent="0.2">
      <c r="B300" s="610"/>
      <c r="C300" s="614" t="s">
        <v>544</v>
      </c>
      <c r="D300" s="594">
        <v>0</v>
      </c>
      <c r="E300" s="612">
        <v>0</v>
      </c>
      <c r="F300" s="612">
        <v>0</v>
      </c>
      <c r="G300" s="595">
        <v>0</v>
      </c>
      <c r="H300" s="620"/>
      <c r="I300" s="620"/>
      <c r="J300" s="620"/>
      <c r="K300" s="620"/>
      <c r="L300" s="620"/>
    </row>
    <row r="301" spans="2:12" x14ac:dyDescent="0.2">
      <c r="B301" s="610"/>
      <c r="C301" s="614" t="s">
        <v>545</v>
      </c>
      <c r="D301" s="594">
        <v>0</v>
      </c>
      <c r="E301" s="612">
        <v>0</v>
      </c>
      <c r="F301" s="612">
        <v>0</v>
      </c>
      <c r="G301" s="595">
        <v>0</v>
      </c>
      <c r="H301" s="620"/>
      <c r="I301" s="620"/>
      <c r="J301" s="620"/>
      <c r="K301" s="620"/>
      <c r="L301" s="620"/>
    </row>
    <row r="302" spans="2:12" x14ac:dyDescent="0.2">
      <c r="B302" s="610"/>
      <c r="C302" s="614" t="s">
        <v>546</v>
      </c>
      <c r="D302" s="594">
        <v>0</v>
      </c>
      <c r="E302" s="612">
        <v>0</v>
      </c>
      <c r="F302" s="612">
        <v>0</v>
      </c>
      <c r="G302" s="595">
        <v>0</v>
      </c>
      <c r="H302" s="620"/>
      <c r="I302" s="620"/>
      <c r="J302" s="620"/>
      <c r="K302" s="620"/>
      <c r="L302" s="620"/>
    </row>
    <row r="303" spans="2:12" x14ac:dyDescent="0.2">
      <c r="B303" s="615"/>
      <c r="C303" s="616" t="s">
        <v>547</v>
      </c>
      <c r="D303" s="617">
        <v>0</v>
      </c>
      <c r="E303" s="618">
        <v>0</v>
      </c>
      <c r="F303" s="618">
        <v>0</v>
      </c>
      <c r="G303" s="598">
        <v>0</v>
      </c>
      <c r="H303" s="620"/>
      <c r="I303" s="620"/>
      <c r="J303" s="620"/>
      <c r="K303" s="620"/>
      <c r="L303" s="620"/>
    </row>
    <row r="304" spans="2:12" x14ac:dyDescent="0.2">
      <c r="D304" s="601"/>
      <c r="H304" s="620"/>
      <c r="I304" s="620"/>
      <c r="J304" s="620"/>
      <c r="K304" s="620"/>
      <c r="L304" s="620"/>
    </row>
    <row r="305" spans="2:12" x14ac:dyDescent="0.2">
      <c r="D305" s="601"/>
      <c r="H305" s="620"/>
      <c r="I305" s="620"/>
      <c r="J305" s="620"/>
      <c r="K305" s="620"/>
      <c r="L305" s="620"/>
    </row>
    <row r="306" spans="2:12" x14ac:dyDescent="0.2">
      <c r="D306" s="601"/>
      <c r="H306" s="620"/>
      <c r="I306" s="620"/>
      <c r="J306" s="620"/>
      <c r="K306" s="620"/>
      <c r="L306" s="620"/>
    </row>
    <row r="307" spans="2:12" x14ac:dyDescent="0.2">
      <c r="B307" s="587" t="s">
        <v>549</v>
      </c>
      <c r="D307" s="601"/>
      <c r="H307" s="620"/>
      <c r="I307" s="620"/>
      <c r="J307" s="620"/>
      <c r="K307" s="620"/>
      <c r="L307" s="620"/>
    </row>
    <row r="308" spans="2:12" x14ac:dyDescent="0.2">
      <c r="B308" s="587"/>
      <c r="D308" s="601"/>
      <c r="H308" s="620"/>
      <c r="I308" s="620"/>
      <c r="J308" s="620"/>
      <c r="K308" s="620"/>
      <c r="L308" s="620"/>
    </row>
    <row r="309" spans="2:12" ht="38.25" x14ac:dyDescent="0.2">
      <c r="B309" s="603"/>
      <c r="C309" s="604" t="s">
        <v>512</v>
      </c>
      <c r="D309" s="605" t="s">
        <v>513</v>
      </c>
      <c r="E309" s="605" t="s">
        <v>514</v>
      </c>
      <c r="F309" s="605" t="s">
        <v>515</v>
      </c>
      <c r="G309" s="606" t="s">
        <v>516</v>
      </c>
    </row>
    <row r="310" spans="2:12" x14ac:dyDescent="0.2">
      <c r="B310" s="607" t="s">
        <v>501</v>
      </c>
      <c r="C310" s="608" t="s">
        <v>517</v>
      </c>
      <c r="D310" s="592">
        <v>0</v>
      </c>
      <c r="E310" s="609">
        <v>0</v>
      </c>
      <c r="F310" s="609">
        <v>0</v>
      </c>
      <c r="G310" s="593">
        <v>0</v>
      </c>
    </row>
    <row r="311" spans="2:12" x14ac:dyDescent="0.2">
      <c r="B311" s="610"/>
      <c r="C311" s="611" t="s">
        <v>756</v>
      </c>
      <c r="D311" s="594">
        <v>0</v>
      </c>
      <c r="E311" s="612">
        <v>0</v>
      </c>
      <c r="F311" s="612">
        <v>0</v>
      </c>
      <c r="G311" s="595">
        <v>0</v>
      </c>
    </row>
    <row r="312" spans="2:12" x14ac:dyDescent="0.2">
      <c r="B312" s="610"/>
      <c r="C312" s="613" t="s">
        <v>518</v>
      </c>
      <c r="D312" s="594">
        <v>0</v>
      </c>
      <c r="E312" s="612">
        <v>0</v>
      </c>
      <c r="F312" s="612">
        <v>0</v>
      </c>
      <c r="G312" s="595">
        <v>0</v>
      </c>
    </row>
    <row r="313" spans="2:12" x14ac:dyDescent="0.2">
      <c r="B313" s="610"/>
      <c r="C313" s="613" t="s">
        <v>519</v>
      </c>
      <c r="D313" s="594">
        <v>0</v>
      </c>
      <c r="E313" s="612">
        <v>0</v>
      </c>
      <c r="F313" s="612">
        <v>0</v>
      </c>
      <c r="G313" s="595">
        <v>0</v>
      </c>
    </row>
    <row r="314" spans="2:12" x14ac:dyDescent="0.2">
      <c r="B314" s="610"/>
      <c r="C314" s="613" t="s">
        <v>520</v>
      </c>
      <c r="D314" s="594">
        <v>0</v>
      </c>
      <c r="E314" s="612">
        <v>0</v>
      </c>
      <c r="F314" s="612">
        <v>0</v>
      </c>
      <c r="G314" s="595">
        <v>0</v>
      </c>
    </row>
    <row r="315" spans="2:12" x14ac:dyDescent="0.2">
      <c r="B315" s="610"/>
      <c r="C315" s="613" t="s">
        <v>521</v>
      </c>
      <c r="D315" s="594">
        <v>1.2808930000000001</v>
      </c>
      <c r="E315" s="612">
        <v>0.3860858644403195</v>
      </c>
      <c r="F315" s="612">
        <v>0.64846257057789713</v>
      </c>
      <c r="G315" s="595">
        <v>4.4990814925131986</v>
      </c>
    </row>
    <row r="316" spans="2:12" x14ac:dyDescent="0.2">
      <c r="B316" s="610"/>
      <c r="C316" s="613" t="s">
        <v>522</v>
      </c>
      <c r="D316" s="594">
        <v>3.5836589999999999</v>
      </c>
      <c r="E316" s="612">
        <v>1.0801839676493905</v>
      </c>
      <c r="F316" s="612">
        <v>1.8142567155996763</v>
      </c>
      <c r="G316" s="595">
        <v>12.587447883920325</v>
      </c>
    </row>
    <row r="317" spans="2:12" x14ac:dyDescent="0.2">
      <c r="B317" s="610"/>
      <c r="C317" s="613" t="s">
        <v>523</v>
      </c>
      <c r="D317" s="594">
        <v>0</v>
      </c>
      <c r="E317" s="612">
        <v>0</v>
      </c>
      <c r="F317" s="612">
        <v>0</v>
      </c>
      <c r="G317" s="595">
        <v>0</v>
      </c>
    </row>
    <row r="318" spans="2:12" x14ac:dyDescent="0.2">
      <c r="B318" s="610"/>
      <c r="C318" s="613" t="s">
        <v>524</v>
      </c>
      <c r="D318" s="594">
        <v>0</v>
      </c>
      <c r="E318" s="612">
        <v>0</v>
      </c>
      <c r="F318" s="612">
        <v>0</v>
      </c>
      <c r="G318" s="595">
        <v>0</v>
      </c>
    </row>
    <row r="319" spans="2:12" x14ac:dyDescent="0.2">
      <c r="B319" s="610"/>
      <c r="C319" s="613" t="s">
        <v>525</v>
      </c>
      <c r="D319" s="594">
        <v>7.3547409999999998</v>
      </c>
      <c r="E319" s="612">
        <v>2.216860843739219</v>
      </c>
      <c r="F319" s="612">
        <v>3.7233978597702175</v>
      </c>
      <c r="G319" s="595">
        <v>25.833210982750327</v>
      </c>
    </row>
    <row r="320" spans="2:12" x14ac:dyDescent="0.2">
      <c r="B320" s="610"/>
      <c r="C320" s="613" t="s">
        <v>526</v>
      </c>
      <c r="D320" s="594">
        <v>3.4848810000000001</v>
      </c>
      <c r="E320" s="612">
        <v>1.0504103725733884</v>
      </c>
      <c r="F320" s="612">
        <v>1.7642495441992989</v>
      </c>
      <c r="G320" s="595">
        <v>12.240494413437256</v>
      </c>
    </row>
    <row r="321" spans="2:7" x14ac:dyDescent="0.2">
      <c r="B321" s="610"/>
      <c r="C321" s="613" t="s">
        <v>527</v>
      </c>
      <c r="D321" s="594">
        <v>0</v>
      </c>
      <c r="E321" s="612">
        <v>0</v>
      </c>
      <c r="F321" s="612">
        <v>0</v>
      </c>
      <c r="G321" s="595">
        <v>0</v>
      </c>
    </row>
    <row r="322" spans="2:7" x14ac:dyDescent="0.2">
      <c r="B322" s="610"/>
      <c r="C322" s="614" t="s">
        <v>528</v>
      </c>
      <c r="D322" s="594">
        <v>0</v>
      </c>
      <c r="E322" s="612">
        <v>0</v>
      </c>
      <c r="F322" s="612">
        <v>0</v>
      </c>
      <c r="G322" s="595">
        <v>0</v>
      </c>
    </row>
    <row r="323" spans="2:7" x14ac:dyDescent="0.2">
      <c r="B323" s="610"/>
      <c r="C323" s="614" t="s">
        <v>529</v>
      </c>
      <c r="D323" s="594">
        <v>0</v>
      </c>
      <c r="E323" s="612">
        <v>0</v>
      </c>
      <c r="F323" s="612">
        <v>0</v>
      </c>
      <c r="G323" s="595">
        <v>0</v>
      </c>
    </row>
    <row r="324" spans="2:7" x14ac:dyDescent="0.2">
      <c r="B324" s="610"/>
      <c r="C324" s="614" t="s">
        <v>530</v>
      </c>
      <c r="D324" s="594">
        <v>0</v>
      </c>
      <c r="E324" s="612">
        <v>0</v>
      </c>
      <c r="F324" s="612">
        <v>0</v>
      </c>
      <c r="G324" s="595">
        <v>0</v>
      </c>
    </row>
    <row r="325" spans="2:7" x14ac:dyDescent="0.2">
      <c r="B325" s="610"/>
      <c r="C325" s="614" t="s">
        <v>531</v>
      </c>
      <c r="D325" s="594">
        <v>0</v>
      </c>
      <c r="E325" s="612">
        <v>0</v>
      </c>
      <c r="F325" s="612">
        <v>0</v>
      </c>
      <c r="G325" s="595">
        <v>0</v>
      </c>
    </row>
    <row r="326" spans="2:7" x14ac:dyDescent="0.2">
      <c r="B326" s="610"/>
      <c r="C326" s="614" t="s">
        <v>532</v>
      </c>
      <c r="D326" s="594">
        <v>1</v>
      </c>
      <c r="E326" s="612">
        <v>0.30141929453929367</v>
      </c>
      <c r="F326" s="612">
        <v>0.50625818907426068</v>
      </c>
      <c r="G326" s="595">
        <v>3.5124569284969147</v>
      </c>
    </row>
    <row r="327" spans="2:7" x14ac:dyDescent="0.2">
      <c r="B327" s="610"/>
      <c r="C327" s="614" t="s">
        <v>533</v>
      </c>
      <c r="D327" s="594">
        <v>0</v>
      </c>
      <c r="E327" s="612">
        <v>0</v>
      </c>
      <c r="F327" s="612">
        <v>0</v>
      </c>
      <c r="G327" s="595">
        <v>0</v>
      </c>
    </row>
    <row r="328" spans="2:7" x14ac:dyDescent="0.2">
      <c r="B328" s="610"/>
      <c r="C328" s="614" t="s">
        <v>534</v>
      </c>
      <c r="D328" s="594">
        <v>15.975936000000001</v>
      </c>
      <c r="E328" s="612">
        <v>4.8154553587249049</v>
      </c>
      <c r="F328" s="612">
        <v>8.0879484281262908</v>
      </c>
      <c r="G328" s="595">
        <v>56.114787092423278</v>
      </c>
    </row>
    <row r="329" spans="2:7" x14ac:dyDescent="0.2">
      <c r="B329" s="610"/>
      <c r="C329" s="614" t="s">
        <v>535</v>
      </c>
      <c r="D329" s="594">
        <v>0</v>
      </c>
      <c r="E329" s="612">
        <v>0</v>
      </c>
      <c r="F329" s="612">
        <v>0</v>
      </c>
      <c r="G329" s="595">
        <v>0</v>
      </c>
    </row>
    <row r="330" spans="2:7" x14ac:dyDescent="0.2">
      <c r="B330" s="610"/>
      <c r="C330" s="614" t="s">
        <v>536</v>
      </c>
      <c r="D330" s="594">
        <v>0</v>
      </c>
      <c r="E330" s="612">
        <v>0</v>
      </c>
      <c r="F330" s="612">
        <v>0</v>
      </c>
      <c r="G330" s="595">
        <v>0</v>
      </c>
    </row>
    <row r="331" spans="2:7" x14ac:dyDescent="0.2">
      <c r="B331" s="610"/>
      <c r="C331" s="614" t="s">
        <v>537</v>
      </c>
      <c r="D331" s="594">
        <v>8.2559629999999995</v>
      </c>
      <c r="E331" s="612">
        <v>2.4885065432025106</v>
      </c>
      <c r="F331" s="612">
        <v>4.1796488774441007</v>
      </c>
      <c r="G331" s="595">
        <v>28.998714440764168</v>
      </c>
    </row>
    <row r="332" spans="2:7" x14ac:dyDescent="0.2">
      <c r="B332" s="610"/>
      <c r="C332" s="614" t="s">
        <v>538</v>
      </c>
      <c r="D332" s="594">
        <v>19.115359000000002</v>
      </c>
      <c r="E332" s="612">
        <v>5.7617380246453385</v>
      </c>
      <c r="F332" s="612">
        <v>9.6773070308443732</v>
      </c>
      <c r="G332" s="595">
        <v>67.141875160255864</v>
      </c>
    </row>
    <row r="333" spans="2:7" x14ac:dyDescent="0.2">
      <c r="B333" s="610"/>
      <c r="C333" s="614" t="s">
        <v>539</v>
      </c>
      <c r="D333" s="594">
        <v>0</v>
      </c>
      <c r="E333" s="612">
        <v>0</v>
      </c>
      <c r="F333" s="612">
        <v>0</v>
      </c>
      <c r="G333" s="595">
        <v>0</v>
      </c>
    </row>
    <row r="334" spans="2:7" x14ac:dyDescent="0.2">
      <c r="B334" s="610"/>
      <c r="C334" s="614" t="s">
        <v>540</v>
      </c>
      <c r="D334" s="594">
        <v>0</v>
      </c>
      <c r="E334" s="612">
        <v>0</v>
      </c>
      <c r="F334" s="612">
        <v>0</v>
      </c>
      <c r="G334" s="595">
        <v>0</v>
      </c>
    </row>
    <row r="335" spans="2:7" x14ac:dyDescent="0.2">
      <c r="B335" s="610"/>
      <c r="C335" s="614" t="s">
        <v>541</v>
      </c>
      <c r="D335" s="594">
        <v>0</v>
      </c>
      <c r="E335" s="612">
        <v>0</v>
      </c>
      <c r="F335" s="612">
        <v>0</v>
      </c>
      <c r="G335" s="595">
        <v>0</v>
      </c>
    </row>
    <row r="336" spans="2:7" x14ac:dyDescent="0.2">
      <c r="B336" s="610"/>
      <c r="C336" s="614" t="s">
        <v>542</v>
      </c>
      <c r="D336" s="594">
        <v>0</v>
      </c>
      <c r="E336" s="612">
        <v>0</v>
      </c>
      <c r="F336" s="612">
        <v>0</v>
      </c>
      <c r="G336" s="595">
        <v>0</v>
      </c>
    </row>
    <row r="337" spans="2:7" x14ac:dyDescent="0.2">
      <c r="B337" s="610"/>
      <c r="C337" s="614" t="s">
        <v>543</v>
      </c>
      <c r="D337" s="594">
        <v>1</v>
      </c>
      <c r="E337" s="612">
        <v>0.30141929453929367</v>
      </c>
      <c r="F337" s="612">
        <v>0.50625818907426068</v>
      </c>
      <c r="G337" s="595">
        <v>3.5124569284969147</v>
      </c>
    </row>
    <row r="338" spans="2:7" x14ac:dyDescent="0.2">
      <c r="B338" s="610"/>
      <c r="C338" s="614" t="s">
        <v>544</v>
      </c>
      <c r="D338" s="594">
        <v>4.5836589999999999</v>
      </c>
      <c r="E338" s="612">
        <v>1.3816032621886842</v>
      </c>
      <c r="F338" s="612">
        <v>2.3205149046739368</v>
      </c>
      <c r="G338" s="595">
        <v>16.099904812417236</v>
      </c>
    </row>
    <row r="339" spans="2:7" x14ac:dyDescent="0.2">
      <c r="B339" s="610"/>
      <c r="C339" s="614" t="s">
        <v>545</v>
      </c>
      <c r="D339" s="594">
        <v>0</v>
      </c>
      <c r="E339" s="612">
        <v>0</v>
      </c>
      <c r="F339" s="612">
        <v>0</v>
      </c>
      <c r="G339" s="595">
        <v>0</v>
      </c>
    </row>
    <row r="340" spans="2:7" x14ac:dyDescent="0.2">
      <c r="B340" s="610"/>
      <c r="C340" s="614" t="s">
        <v>546</v>
      </c>
      <c r="D340" s="594">
        <v>0</v>
      </c>
      <c r="E340" s="612">
        <v>0</v>
      </c>
      <c r="F340" s="612">
        <v>0</v>
      </c>
      <c r="G340" s="595">
        <v>0</v>
      </c>
    </row>
    <row r="341" spans="2:7" x14ac:dyDescent="0.2">
      <c r="B341" s="615"/>
      <c r="C341" s="616" t="s">
        <v>547</v>
      </c>
      <c r="D341" s="617">
        <v>0</v>
      </c>
      <c r="E341" s="618">
        <v>0</v>
      </c>
      <c r="F341" s="618">
        <v>0</v>
      </c>
      <c r="G341" s="598">
        <v>0</v>
      </c>
    </row>
    <row r="342" spans="2:7" x14ac:dyDescent="0.2">
      <c r="D342" s="601"/>
      <c r="E342" s="602"/>
      <c r="F342" s="602"/>
      <c r="G342" s="602"/>
    </row>
    <row r="343" spans="2:7" x14ac:dyDescent="0.2">
      <c r="B343" s="607" t="s">
        <v>20</v>
      </c>
      <c r="C343" s="608" t="s">
        <v>517</v>
      </c>
      <c r="D343" s="592">
        <v>0</v>
      </c>
      <c r="E343" s="609">
        <v>0</v>
      </c>
      <c r="F343" s="609">
        <v>0</v>
      </c>
      <c r="G343" s="593">
        <v>0</v>
      </c>
    </row>
    <row r="344" spans="2:7" x14ac:dyDescent="0.2">
      <c r="B344" s="610"/>
      <c r="C344" s="611" t="s">
        <v>756</v>
      </c>
      <c r="D344" s="594">
        <v>0</v>
      </c>
      <c r="E344" s="612">
        <v>0</v>
      </c>
      <c r="F344" s="612">
        <v>0</v>
      </c>
      <c r="G344" s="595">
        <v>0</v>
      </c>
    </row>
    <row r="345" spans="2:7" x14ac:dyDescent="0.2">
      <c r="B345" s="610"/>
      <c r="C345" s="613" t="s">
        <v>518</v>
      </c>
      <c r="D345" s="594">
        <v>0</v>
      </c>
      <c r="E345" s="612">
        <v>0</v>
      </c>
      <c r="F345" s="612">
        <v>0</v>
      </c>
      <c r="G345" s="595">
        <v>0</v>
      </c>
    </row>
    <row r="346" spans="2:7" x14ac:dyDescent="0.2">
      <c r="B346" s="610"/>
      <c r="C346" s="613" t="s">
        <v>519</v>
      </c>
      <c r="D346" s="594">
        <v>0</v>
      </c>
      <c r="E346" s="612">
        <v>0</v>
      </c>
      <c r="F346" s="612">
        <v>0</v>
      </c>
      <c r="G346" s="595">
        <v>0</v>
      </c>
    </row>
    <row r="347" spans="2:7" x14ac:dyDescent="0.2">
      <c r="B347" s="610"/>
      <c r="C347" s="613" t="s">
        <v>520</v>
      </c>
      <c r="D347" s="594">
        <v>0</v>
      </c>
      <c r="E347" s="612">
        <v>0</v>
      </c>
      <c r="F347" s="612">
        <v>0</v>
      </c>
      <c r="G347" s="595">
        <v>0</v>
      </c>
    </row>
    <row r="348" spans="2:7" x14ac:dyDescent="0.2">
      <c r="B348" s="610"/>
      <c r="C348" s="613" t="s">
        <v>521</v>
      </c>
      <c r="D348" s="594">
        <v>0</v>
      </c>
      <c r="E348" s="612">
        <v>0</v>
      </c>
      <c r="F348" s="612">
        <v>0</v>
      </c>
      <c r="G348" s="595">
        <v>0</v>
      </c>
    </row>
    <row r="349" spans="2:7" x14ac:dyDescent="0.2">
      <c r="B349" s="610"/>
      <c r="C349" s="613" t="s">
        <v>522</v>
      </c>
      <c r="D349" s="594">
        <v>0</v>
      </c>
      <c r="E349" s="612">
        <v>0</v>
      </c>
      <c r="F349" s="612">
        <v>0</v>
      </c>
      <c r="G349" s="595">
        <v>0</v>
      </c>
    </row>
    <row r="350" spans="2:7" x14ac:dyDescent="0.2">
      <c r="B350" s="610"/>
      <c r="C350" s="613" t="s">
        <v>523</v>
      </c>
      <c r="D350" s="594">
        <v>0</v>
      </c>
      <c r="E350" s="612">
        <v>0</v>
      </c>
      <c r="F350" s="612">
        <v>0</v>
      </c>
      <c r="G350" s="595">
        <v>0</v>
      </c>
    </row>
    <row r="351" spans="2:7" x14ac:dyDescent="0.2">
      <c r="B351" s="610"/>
      <c r="C351" s="613" t="s">
        <v>524</v>
      </c>
      <c r="D351" s="594">
        <v>0</v>
      </c>
      <c r="E351" s="612">
        <v>0</v>
      </c>
      <c r="F351" s="612">
        <v>0</v>
      </c>
      <c r="G351" s="595">
        <v>0</v>
      </c>
    </row>
    <row r="352" spans="2:7" x14ac:dyDescent="0.2">
      <c r="B352" s="610"/>
      <c r="C352" s="613" t="s">
        <v>525</v>
      </c>
      <c r="D352" s="594">
        <v>0</v>
      </c>
      <c r="E352" s="612">
        <v>0</v>
      </c>
      <c r="F352" s="612">
        <v>0</v>
      </c>
      <c r="G352" s="595">
        <v>0</v>
      </c>
    </row>
    <row r="353" spans="2:7" x14ac:dyDescent="0.2">
      <c r="B353" s="610"/>
      <c r="C353" s="613" t="s">
        <v>526</v>
      </c>
      <c r="D353" s="594">
        <v>0</v>
      </c>
      <c r="E353" s="612">
        <v>0</v>
      </c>
      <c r="F353" s="612">
        <v>0</v>
      </c>
      <c r="G353" s="595">
        <v>0</v>
      </c>
    </row>
    <row r="354" spans="2:7" x14ac:dyDescent="0.2">
      <c r="B354" s="610"/>
      <c r="C354" s="613" t="s">
        <v>527</v>
      </c>
      <c r="D354" s="594">
        <v>0</v>
      </c>
      <c r="E354" s="612">
        <v>0</v>
      </c>
      <c r="F354" s="612">
        <v>0</v>
      </c>
      <c r="G354" s="595">
        <v>0</v>
      </c>
    </row>
    <row r="355" spans="2:7" x14ac:dyDescent="0.2">
      <c r="B355" s="610"/>
      <c r="C355" s="614" t="s">
        <v>528</v>
      </c>
      <c r="D355" s="594">
        <v>0</v>
      </c>
      <c r="E355" s="612">
        <v>0</v>
      </c>
      <c r="F355" s="612">
        <v>0</v>
      </c>
      <c r="G355" s="595">
        <v>0</v>
      </c>
    </row>
    <row r="356" spans="2:7" x14ac:dyDescent="0.2">
      <c r="B356" s="610"/>
      <c r="C356" s="614" t="s">
        <v>529</v>
      </c>
      <c r="D356" s="594">
        <v>0</v>
      </c>
      <c r="E356" s="612">
        <v>0</v>
      </c>
      <c r="F356" s="612">
        <v>0</v>
      </c>
      <c r="G356" s="595">
        <v>0</v>
      </c>
    </row>
    <row r="357" spans="2:7" x14ac:dyDescent="0.2">
      <c r="B357" s="610"/>
      <c r="C357" s="614" t="s">
        <v>530</v>
      </c>
      <c r="D357" s="594">
        <v>0</v>
      </c>
      <c r="E357" s="612">
        <v>0</v>
      </c>
      <c r="F357" s="612">
        <v>0</v>
      </c>
      <c r="G357" s="595">
        <v>0</v>
      </c>
    </row>
    <row r="358" spans="2:7" x14ac:dyDescent="0.2">
      <c r="B358" s="610"/>
      <c r="C358" s="614" t="s">
        <v>531</v>
      </c>
      <c r="D358" s="594">
        <v>0</v>
      </c>
      <c r="E358" s="612">
        <v>0</v>
      </c>
      <c r="F358" s="612">
        <v>0</v>
      </c>
      <c r="G358" s="595">
        <v>0</v>
      </c>
    </row>
    <row r="359" spans="2:7" x14ac:dyDescent="0.2">
      <c r="B359" s="610"/>
      <c r="C359" s="614" t="s">
        <v>532</v>
      </c>
      <c r="D359" s="594">
        <v>0</v>
      </c>
      <c r="E359" s="612">
        <v>0</v>
      </c>
      <c r="F359" s="612">
        <v>0</v>
      </c>
      <c r="G359" s="595">
        <v>0</v>
      </c>
    </row>
    <row r="360" spans="2:7" x14ac:dyDescent="0.2">
      <c r="B360" s="610"/>
      <c r="C360" s="614" t="s">
        <v>533</v>
      </c>
      <c r="D360" s="594">
        <v>0</v>
      </c>
      <c r="E360" s="612">
        <v>0</v>
      </c>
      <c r="F360" s="612">
        <v>0</v>
      </c>
      <c r="G360" s="595">
        <v>0</v>
      </c>
    </row>
    <row r="361" spans="2:7" x14ac:dyDescent="0.2">
      <c r="B361" s="610"/>
      <c r="C361" s="614" t="s">
        <v>534</v>
      </c>
      <c r="D361" s="594">
        <v>1</v>
      </c>
      <c r="E361" s="612">
        <v>13.997466458570997</v>
      </c>
      <c r="F361" s="612">
        <v>32.065855571538606</v>
      </c>
      <c r="G361" s="595">
        <v>100</v>
      </c>
    </row>
    <row r="362" spans="2:7" x14ac:dyDescent="0.2">
      <c r="B362" s="610"/>
      <c r="C362" s="614" t="s">
        <v>535</v>
      </c>
      <c r="D362" s="594">
        <v>0</v>
      </c>
      <c r="E362" s="612">
        <v>0</v>
      </c>
      <c r="F362" s="612">
        <v>0</v>
      </c>
      <c r="G362" s="595">
        <v>0</v>
      </c>
    </row>
    <row r="363" spans="2:7" x14ac:dyDescent="0.2">
      <c r="B363" s="610"/>
      <c r="C363" s="614" t="s">
        <v>536</v>
      </c>
      <c r="D363" s="594">
        <v>0</v>
      </c>
      <c r="E363" s="612">
        <v>0</v>
      </c>
      <c r="F363" s="612">
        <v>0</v>
      </c>
      <c r="G363" s="595">
        <v>0</v>
      </c>
    </row>
    <row r="364" spans="2:7" x14ac:dyDescent="0.2">
      <c r="B364" s="610"/>
      <c r="C364" s="614" t="s">
        <v>537</v>
      </c>
      <c r="D364" s="594">
        <v>0</v>
      </c>
      <c r="E364" s="612">
        <v>0</v>
      </c>
      <c r="F364" s="612">
        <v>0</v>
      </c>
      <c r="G364" s="595">
        <v>0</v>
      </c>
    </row>
    <row r="365" spans="2:7" x14ac:dyDescent="0.2">
      <c r="B365" s="610"/>
      <c r="C365" s="614" t="s">
        <v>538</v>
      </c>
      <c r="D365" s="594">
        <v>0</v>
      </c>
      <c r="E365" s="612">
        <v>0</v>
      </c>
      <c r="F365" s="612">
        <v>0</v>
      </c>
      <c r="G365" s="595">
        <v>0</v>
      </c>
    </row>
    <row r="366" spans="2:7" x14ac:dyDescent="0.2">
      <c r="B366" s="610"/>
      <c r="C366" s="614" t="s">
        <v>539</v>
      </c>
      <c r="D366" s="594">
        <v>0</v>
      </c>
      <c r="E366" s="612">
        <v>0</v>
      </c>
      <c r="F366" s="612">
        <v>0</v>
      </c>
      <c r="G366" s="595">
        <v>0</v>
      </c>
    </row>
    <row r="367" spans="2:7" x14ac:dyDescent="0.2">
      <c r="B367" s="610"/>
      <c r="C367" s="614" t="s">
        <v>540</v>
      </c>
      <c r="D367" s="594">
        <v>0</v>
      </c>
      <c r="E367" s="612">
        <v>0</v>
      </c>
      <c r="F367" s="612">
        <v>0</v>
      </c>
      <c r="G367" s="595">
        <v>0</v>
      </c>
    </row>
    <row r="368" spans="2:7" x14ac:dyDescent="0.2">
      <c r="B368" s="610"/>
      <c r="C368" s="614" t="s">
        <v>541</v>
      </c>
      <c r="D368" s="594">
        <v>0</v>
      </c>
      <c r="E368" s="612">
        <v>0</v>
      </c>
      <c r="F368" s="612">
        <v>0</v>
      </c>
      <c r="G368" s="595">
        <v>0</v>
      </c>
    </row>
    <row r="369" spans="2:7" x14ac:dyDescent="0.2">
      <c r="B369" s="610"/>
      <c r="C369" s="614" t="s">
        <v>542</v>
      </c>
      <c r="D369" s="594">
        <v>0</v>
      </c>
      <c r="E369" s="612">
        <v>0</v>
      </c>
      <c r="F369" s="612">
        <v>0</v>
      </c>
      <c r="G369" s="595">
        <v>0</v>
      </c>
    </row>
    <row r="370" spans="2:7" x14ac:dyDescent="0.2">
      <c r="B370" s="610"/>
      <c r="C370" s="614" t="s">
        <v>543</v>
      </c>
      <c r="D370" s="594">
        <v>1</v>
      </c>
      <c r="E370" s="612">
        <v>13.997466458570997</v>
      </c>
      <c r="F370" s="612">
        <v>32.065855571538606</v>
      </c>
      <c r="G370" s="595">
        <v>100</v>
      </c>
    </row>
    <row r="371" spans="2:7" x14ac:dyDescent="0.2">
      <c r="B371" s="610"/>
      <c r="C371" s="614" t="s">
        <v>544</v>
      </c>
      <c r="D371" s="594">
        <v>0</v>
      </c>
      <c r="E371" s="612">
        <v>0</v>
      </c>
      <c r="F371" s="612">
        <v>0</v>
      </c>
      <c r="G371" s="595">
        <v>0</v>
      </c>
    </row>
    <row r="372" spans="2:7" x14ac:dyDescent="0.2">
      <c r="B372" s="610"/>
      <c r="C372" s="614" t="s">
        <v>545</v>
      </c>
      <c r="D372" s="594">
        <v>0</v>
      </c>
      <c r="E372" s="612">
        <v>0</v>
      </c>
      <c r="F372" s="612">
        <v>0</v>
      </c>
      <c r="G372" s="595">
        <v>0</v>
      </c>
    </row>
    <row r="373" spans="2:7" x14ac:dyDescent="0.2">
      <c r="B373" s="610"/>
      <c r="C373" s="614" t="s">
        <v>546</v>
      </c>
      <c r="D373" s="594">
        <v>0</v>
      </c>
      <c r="E373" s="612">
        <v>0</v>
      </c>
      <c r="F373" s="612">
        <v>0</v>
      </c>
      <c r="G373" s="595">
        <v>0</v>
      </c>
    </row>
    <row r="374" spans="2:7" x14ac:dyDescent="0.2">
      <c r="B374" s="615"/>
      <c r="C374" s="616" t="s">
        <v>547</v>
      </c>
      <c r="D374" s="617">
        <v>0</v>
      </c>
      <c r="E374" s="618">
        <v>0</v>
      </c>
      <c r="F374" s="618">
        <v>0</v>
      </c>
      <c r="G374" s="598">
        <v>0</v>
      </c>
    </row>
    <row r="375" spans="2:7" x14ac:dyDescent="0.2">
      <c r="D375" s="601"/>
      <c r="E375" s="602"/>
      <c r="F375" s="602"/>
      <c r="G375" s="602"/>
    </row>
    <row r="376" spans="2:7" x14ac:dyDescent="0.2">
      <c r="B376" s="607" t="s">
        <v>502</v>
      </c>
      <c r="C376" s="608" t="s">
        <v>517</v>
      </c>
      <c r="D376" s="592">
        <v>0</v>
      </c>
      <c r="E376" s="609">
        <v>0</v>
      </c>
      <c r="F376" s="609">
        <v>0</v>
      </c>
      <c r="G376" s="593">
        <v>0</v>
      </c>
    </row>
    <row r="377" spans="2:7" x14ac:dyDescent="0.2">
      <c r="B377" s="610"/>
      <c r="C377" s="611" t="s">
        <v>756</v>
      </c>
      <c r="D377" s="594">
        <v>0</v>
      </c>
      <c r="E377" s="612">
        <v>0</v>
      </c>
      <c r="F377" s="612">
        <v>0</v>
      </c>
      <c r="G377" s="595">
        <v>0</v>
      </c>
    </row>
    <row r="378" spans="2:7" x14ac:dyDescent="0.2">
      <c r="B378" s="610"/>
      <c r="C378" s="613" t="s">
        <v>518</v>
      </c>
      <c r="D378" s="594">
        <v>0</v>
      </c>
      <c r="E378" s="612">
        <v>0</v>
      </c>
      <c r="F378" s="612">
        <v>0</v>
      </c>
      <c r="G378" s="595">
        <v>0</v>
      </c>
    </row>
    <row r="379" spans="2:7" x14ac:dyDescent="0.2">
      <c r="B379" s="610"/>
      <c r="C379" s="613" t="s">
        <v>519</v>
      </c>
      <c r="D379" s="594">
        <v>0</v>
      </c>
      <c r="E379" s="612">
        <v>0</v>
      </c>
      <c r="F379" s="612">
        <v>0</v>
      </c>
      <c r="G379" s="595">
        <v>0</v>
      </c>
    </row>
    <row r="380" spans="2:7" x14ac:dyDescent="0.2">
      <c r="B380" s="610"/>
      <c r="C380" s="613" t="s">
        <v>520</v>
      </c>
      <c r="D380" s="594">
        <v>0</v>
      </c>
      <c r="E380" s="612">
        <v>0</v>
      </c>
      <c r="F380" s="612">
        <v>0</v>
      </c>
      <c r="G380" s="595">
        <v>0</v>
      </c>
    </row>
    <row r="381" spans="2:7" x14ac:dyDescent="0.2">
      <c r="B381" s="610"/>
      <c r="C381" s="613" t="s">
        <v>521</v>
      </c>
      <c r="D381" s="594">
        <v>0</v>
      </c>
      <c r="E381" s="612">
        <v>0</v>
      </c>
      <c r="F381" s="612">
        <v>0</v>
      </c>
      <c r="G381" s="595">
        <v>0</v>
      </c>
    </row>
    <row r="382" spans="2:7" x14ac:dyDescent="0.2">
      <c r="B382" s="610"/>
      <c r="C382" s="613" t="s">
        <v>522</v>
      </c>
      <c r="D382" s="594">
        <v>1</v>
      </c>
      <c r="E382" s="612">
        <v>1.899525365596898</v>
      </c>
      <c r="F382" s="612">
        <v>4.280378671403847</v>
      </c>
      <c r="G382" s="595">
        <v>24.157956314201279</v>
      </c>
    </row>
    <row r="383" spans="2:7" x14ac:dyDescent="0.2">
      <c r="B383" s="610"/>
      <c r="C383" s="613" t="s">
        <v>523</v>
      </c>
      <c r="D383" s="594">
        <v>0</v>
      </c>
      <c r="E383" s="612">
        <v>0</v>
      </c>
      <c r="F383" s="612">
        <v>0</v>
      </c>
      <c r="G383" s="595">
        <v>0</v>
      </c>
    </row>
    <row r="384" spans="2:7" x14ac:dyDescent="0.2">
      <c r="B384" s="610"/>
      <c r="C384" s="613" t="s">
        <v>524</v>
      </c>
      <c r="D384" s="594">
        <v>0</v>
      </c>
      <c r="E384" s="612">
        <v>0</v>
      </c>
      <c r="F384" s="612">
        <v>0</v>
      </c>
      <c r="G384" s="595">
        <v>0</v>
      </c>
    </row>
    <row r="385" spans="2:7" x14ac:dyDescent="0.2">
      <c r="B385" s="610"/>
      <c r="C385" s="613" t="s">
        <v>525</v>
      </c>
      <c r="D385" s="594">
        <v>1</v>
      </c>
      <c r="E385" s="612">
        <v>1.899525365596898</v>
      </c>
      <c r="F385" s="612">
        <v>4.280378671403847</v>
      </c>
      <c r="G385" s="595">
        <v>24.157956314201279</v>
      </c>
    </row>
    <row r="386" spans="2:7" x14ac:dyDescent="0.2">
      <c r="B386" s="610"/>
      <c r="C386" s="613" t="s">
        <v>526</v>
      </c>
      <c r="D386" s="594">
        <v>1</v>
      </c>
      <c r="E386" s="612">
        <v>1.899525365596898</v>
      </c>
      <c r="F386" s="612">
        <v>4.280378671403847</v>
      </c>
      <c r="G386" s="595">
        <v>24.157956314201279</v>
      </c>
    </row>
    <row r="387" spans="2:7" x14ac:dyDescent="0.2">
      <c r="B387" s="610"/>
      <c r="C387" s="613" t="s">
        <v>527</v>
      </c>
      <c r="D387" s="594">
        <v>0</v>
      </c>
      <c r="E387" s="612">
        <v>0</v>
      </c>
      <c r="F387" s="612">
        <v>0</v>
      </c>
      <c r="G387" s="595">
        <v>0</v>
      </c>
    </row>
    <row r="388" spans="2:7" x14ac:dyDescent="0.2">
      <c r="B388" s="610"/>
      <c r="C388" s="614" t="s">
        <v>528</v>
      </c>
      <c r="D388" s="594">
        <v>0</v>
      </c>
      <c r="E388" s="612">
        <v>0</v>
      </c>
      <c r="F388" s="612">
        <v>0</v>
      </c>
      <c r="G388" s="595">
        <v>0</v>
      </c>
    </row>
    <row r="389" spans="2:7" x14ac:dyDescent="0.2">
      <c r="B389" s="610"/>
      <c r="C389" s="614" t="s">
        <v>529</v>
      </c>
      <c r="D389" s="594">
        <v>0</v>
      </c>
      <c r="E389" s="612">
        <v>0</v>
      </c>
      <c r="F389" s="612">
        <v>0</v>
      </c>
      <c r="G389" s="595">
        <v>0</v>
      </c>
    </row>
    <row r="390" spans="2:7" x14ac:dyDescent="0.2">
      <c r="B390" s="610"/>
      <c r="C390" s="614" t="s">
        <v>530</v>
      </c>
      <c r="D390" s="594">
        <v>0</v>
      </c>
      <c r="E390" s="612">
        <v>0</v>
      </c>
      <c r="F390" s="612">
        <v>0</v>
      </c>
      <c r="G390" s="595">
        <v>0</v>
      </c>
    </row>
    <row r="391" spans="2:7" x14ac:dyDescent="0.2">
      <c r="B391" s="610"/>
      <c r="C391" s="614" t="s">
        <v>531</v>
      </c>
      <c r="D391" s="594">
        <v>0</v>
      </c>
      <c r="E391" s="612">
        <v>0</v>
      </c>
      <c r="F391" s="612">
        <v>0</v>
      </c>
      <c r="G391" s="595">
        <v>0</v>
      </c>
    </row>
    <row r="392" spans="2:7" x14ac:dyDescent="0.2">
      <c r="B392" s="610"/>
      <c r="C392" s="614" t="s">
        <v>532</v>
      </c>
      <c r="D392" s="594">
        <v>0</v>
      </c>
      <c r="E392" s="612">
        <v>0</v>
      </c>
      <c r="F392" s="612">
        <v>0</v>
      </c>
      <c r="G392" s="595">
        <v>0</v>
      </c>
    </row>
    <row r="393" spans="2:7" x14ac:dyDescent="0.2">
      <c r="B393" s="610"/>
      <c r="C393" s="614" t="s">
        <v>533</v>
      </c>
      <c r="D393" s="594">
        <v>0</v>
      </c>
      <c r="E393" s="612">
        <v>0</v>
      </c>
      <c r="F393" s="612">
        <v>0</v>
      </c>
      <c r="G393" s="595">
        <v>0</v>
      </c>
    </row>
    <row r="394" spans="2:7" x14ac:dyDescent="0.2">
      <c r="B394" s="610"/>
      <c r="C394" s="614" t="s">
        <v>534</v>
      </c>
      <c r="D394" s="594">
        <v>0</v>
      </c>
      <c r="E394" s="612">
        <v>0</v>
      </c>
      <c r="F394" s="612">
        <v>0</v>
      </c>
      <c r="G394" s="595">
        <v>0</v>
      </c>
    </row>
    <row r="395" spans="2:7" x14ac:dyDescent="0.2">
      <c r="B395" s="610"/>
      <c r="C395" s="614" t="s">
        <v>535</v>
      </c>
      <c r="D395" s="594">
        <v>0</v>
      </c>
      <c r="E395" s="612">
        <v>0</v>
      </c>
      <c r="F395" s="612">
        <v>0</v>
      </c>
      <c r="G395" s="595">
        <v>0</v>
      </c>
    </row>
    <row r="396" spans="2:7" x14ac:dyDescent="0.2">
      <c r="B396" s="610"/>
      <c r="C396" s="614" t="s">
        <v>536</v>
      </c>
      <c r="D396" s="594">
        <v>0</v>
      </c>
      <c r="E396" s="612">
        <v>0</v>
      </c>
      <c r="F396" s="612">
        <v>0</v>
      </c>
      <c r="G396" s="595">
        <v>0</v>
      </c>
    </row>
    <row r="397" spans="2:7" x14ac:dyDescent="0.2">
      <c r="B397" s="610"/>
      <c r="C397" s="614" t="s">
        <v>537</v>
      </c>
      <c r="D397" s="594">
        <v>2.1394229999999999</v>
      </c>
      <c r="E397" s="612">
        <v>4.0638882562414125</v>
      </c>
      <c r="F397" s="612">
        <v>9.1575405783108312</v>
      </c>
      <c r="G397" s="595">
        <v>51.684087371597442</v>
      </c>
    </row>
    <row r="398" spans="2:7" x14ac:dyDescent="0.2">
      <c r="B398" s="610"/>
      <c r="C398" s="614" t="s">
        <v>538</v>
      </c>
      <c r="D398" s="594">
        <v>3.1394229999999999</v>
      </c>
      <c r="E398" s="612">
        <v>5.9634136218383107</v>
      </c>
      <c r="F398" s="612">
        <v>13.437919249714678</v>
      </c>
      <c r="G398" s="595">
        <v>75.842043685798728</v>
      </c>
    </row>
    <row r="399" spans="2:7" x14ac:dyDescent="0.2">
      <c r="B399" s="610"/>
      <c r="C399" s="614" t="s">
        <v>539</v>
      </c>
      <c r="D399" s="594">
        <v>0</v>
      </c>
      <c r="E399" s="612">
        <v>0</v>
      </c>
      <c r="F399" s="612">
        <v>0</v>
      </c>
      <c r="G399" s="595">
        <v>0</v>
      </c>
    </row>
    <row r="400" spans="2:7" x14ac:dyDescent="0.2">
      <c r="B400" s="610"/>
      <c r="C400" s="614" t="s">
        <v>540</v>
      </c>
      <c r="D400" s="594">
        <v>0</v>
      </c>
      <c r="E400" s="612">
        <v>0</v>
      </c>
      <c r="F400" s="612">
        <v>0</v>
      </c>
      <c r="G400" s="595">
        <v>0</v>
      </c>
    </row>
    <row r="401" spans="2:7" x14ac:dyDescent="0.2">
      <c r="B401" s="610"/>
      <c r="C401" s="614" t="s">
        <v>541</v>
      </c>
      <c r="D401" s="594">
        <v>0</v>
      </c>
      <c r="E401" s="612">
        <v>0</v>
      </c>
      <c r="F401" s="612">
        <v>0</v>
      </c>
      <c r="G401" s="595">
        <v>0</v>
      </c>
    </row>
    <row r="402" spans="2:7" x14ac:dyDescent="0.2">
      <c r="B402" s="610"/>
      <c r="C402" s="614" t="s">
        <v>542</v>
      </c>
      <c r="D402" s="594">
        <v>0</v>
      </c>
      <c r="E402" s="612">
        <v>0</v>
      </c>
      <c r="F402" s="612">
        <v>0</v>
      </c>
      <c r="G402" s="595">
        <v>0</v>
      </c>
    </row>
    <row r="403" spans="2:7" x14ac:dyDescent="0.2">
      <c r="B403" s="610"/>
      <c r="C403" s="614" t="s">
        <v>543</v>
      </c>
      <c r="D403" s="594">
        <v>0</v>
      </c>
      <c r="E403" s="612">
        <v>0</v>
      </c>
      <c r="F403" s="612">
        <v>0</v>
      </c>
      <c r="G403" s="595">
        <v>0</v>
      </c>
    </row>
    <row r="404" spans="2:7" x14ac:dyDescent="0.2">
      <c r="B404" s="610"/>
      <c r="C404" s="614" t="s">
        <v>544</v>
      </c>
      <c r="D404" s="594">
        <v>2</v>
      </c>
      <c r="E404" s="612">
        <v>3.799050731193796</v>
      </c>
      <c r="F404" s="612">
        <v>8.560757342807694</v>
      </c>
      <c r="G404" s="595">
        <v>48.315912628402558</v>
      </c>
    </row>
    <row r="405" spans="2:7" x14ac:dyDescent="0.2">
      <c r="B405" s="610"/>
      <c r="C405" s="614" t="s">
        <v>545</v>
      </c>
      <c r="D405" s="594">
        <v>0</v>
      </c>
      <c r="E405" s="612">
        <v>0</v>
      </c>
      <c r="F405" s="612">
        <v>0</v>
      </c>
      <c r="G405" s="595">
        <v>0</v>
      </c>
    </row>
    <row r="406" spans="2:7" x14ac:dyDescent="0.2">
      <c r="B406" s="610"/>
      <c r="C406" s="614" t="s">
        <v>546</v>
      </c>
      <c r="D406" s="594">
        <v>0</v>
      </c>
      <c r="E406" s="612">
        <v>0</v>
      </c>
      <c r="F406" s="612">
        <v>0</v>
      </c>
      <c r="G406" s="595">
        <v>0</v>
      </c>
    </row>
    <row r="407" spans="2:7" x14ac:dyDescent="0.2">
      <c r="B407" s="615"/>
      <c r="C407" s="616" t="s">
        <v>547</v>
      </c>
      <c r="D407" s="617">
        <v>0</v>
      </c>
      <c r="E407" s="618">
        <v>0</v>
      </c>
      <c r="F407" s="618">
        <v>0</v>
      </c>
      <c r="G407" s="598">
        <v>0</v>
      </c>
    </row>
    <row r="408" spans="2:7" x14ac:dyDescent="0.2">
      <c r="D408" s="601"/>
      <c r="E408" s="602"/>
      <c r="F408" s="602"/>
      <c r="G408" s="602"/>
    </row>
    <row r="409" spans="2:7" x14ac:dyDescent="0.2">
      <c r="B409" s="607" t="s">
        <v>503</v>
      </c>
      <c r="C409" s="608" t="s">
        <v>517</v>
      </c>
      <c r="D409" s="592">
        <v>0</v>
      </c>
      <c r="E409" s="609">
        <v>0</v>
      </c>
      <c r="F409" s="609">
        <v>0</v>
      </c>
      <c r="G409" s="593">
        <v>0</v>
      </c>
    </row>
    <row r="410" spans="2:7" x14ac:dyDescent="0.2">
      <c r="B410" s="610"/>
      <c r="C410" s="611" t="s">
        <v>756</v>
      </c>
      <c r="D410" s="594">
        <v>0</v>
      </c>
      <c r="E410" s="612">
        <v>0</v>
      </c>
      <c r="F410" s="612">
        <v>0</v>
      </c>
      <c r="G410" s="595">
        <v>0</v>
      </c>
    </row>
    <row r="411" spans="2:7" x14ac:dyDescent="0.2">
      <c r="B411" s="610"/>
      <c r="C411" s="613" t="s">
        <v>518</v>
      </c>
      <c r="D411" s="594">
        <v>0</v>
      </c>
      <c r="E411" s="612">
        <v>0</v>
      </c>
      <c r="F411" s="612">
        <v>0</v>
      </c>
      <c r="G411" s="595">
        <v>0</v>
      </c>
    </row>
    <row r="412" spans="2:7" x14ac:dyDescent="0.2">
      <c r="B412" s="610"/>
      <c r="C412" s="613" t="s">
        <v>519</v>
      </c>
      <c r="D412" s="594">
        <v>0</v>
      </c>
      <c r="E412" s="612">
        <v>0</v>
      </c>
      <c r="F412" s="612">
        <v>0</v>
      </c>
      <c r="G412" s="595">
        <v>0</v>
      </c>
    </row>
    <row r="413" spans="2:7" x14ac:dyDescent="0.2">
      <c r="B413" s="610"/>
      <c r="C413" s="613" t="s">
        <v>520</v>
      </c>
      <c r="D413" s="594">
        <v>0</v>
      </c>
      <c r="E413" s="612">
        <v>0</v>
      </c>
      <c r="F413" s="612">
        <v>0</v>
      </c>
      <c r="G413" s="595">
        <v>0</v>
      </c>
    </row>
    <row r="414" spans="2:7" x14ac:dyDescent="0.2">
      <c r="B414" s="610"/>
      <c r="C414" s="613" t="s">
        <v>521</v>
      </c>
      <c r="D414" s="594">
        <v>0</v>
      </c>
      <c r="E414" s="612">
        <v>0</v>
      </c>
      <c r="F414" s="612">
        <v>0</v>
      </c>
      <c r="G414" s="595">
        <v>0</v>
      </c>
    </row>
    <row r="415" spans="2:7" x14ac:dyDescent="0.2">
      <c r="B415" s="610"/>
      <c r="C415" s="613" t="s">
        <v>522</v>
      </c>
      <c r="D415" s="594">
        <v>0</v>
      </c>
      <c r="E415" s="612">
        <v>0</v>
      </c>
      <c r="F415" s="612">
        <v>0</v>
      </c>
      <c r="G415" s="595">
        <v>0</v>
      </c>
    </row>
    <row r="416" spans="2:7" x14ac:dyDescent="0.2">
      <c r="B416" s="610"/>
      <c r="C416" s="613" t="s">
        <v>523</v>
      </c>
      <c r="D416" s="594">
        <v>0</v>
      </c>
      <c r="E416" s="612">
        <v>0</v>
      </c>
      <c r="F416" s="612">
        <v>0</v>
      </c>
      <c r="G416" s="595">
        <v>0</v>
      </c>
    </row>
    <row r="417" spans="2:7" x14ac:dyDescent="0.2">
      <c r="B417" s="610"/>
      <c r="C417" s="613" t="s">
        <v>524</v>
      </c>
      <c r="D417" s="594">
        <v>0</v>
      </c>
      <c r="E417" s="612">
        <v>0</v>
      </c>
      <c r="F417" s="612">
        <v>0</v>
      </c>
      <c r="G417" s="595">
        <v>0</v>
      </c>
    </row>
    <row r="418" spans="2:7" x14ac:dyDescent="0.2">
      <c r="B418" s="610"/>
      <c r="C418" s="613" t="s">
        <v>525</v>
      </c>
      <c r="D418" s="594">
        <v>0</v>
      </c>
      <c r="E418" s="612">
        <v>0</v>
      </c>
      <c r="F418" s="612">
        <v>0</v>
      </c>
      <c r="G418" s="595">
        <v>0</v>
      </c>
    </row>
    <row r="419" spans="2:7" x14ac:dyDescent="0.2">
      <c r="B419" s="610"/>
      <c r="C419" s="613" t="s">
        <v>526</v>
      </c>
      <c r="D419" s="594">
        <v>0</v>
      </c>
      <c r="E419" s="612">
        <v>0</v>
      </c>
      <c r="F419" s="612">
        <v>0</v>
      </c>
      <c r="G419" s="595">
        <v>0</v>
      </c>
    </row>
    <row r="420" spans="2:7" x14ac:dyDescent="0.2">
      <c r="B420" s="610"/>
      <c r="C420" s="613" t="s">
        <v>527</v>
      </c>
      <c r="D420" s="594">
        <v>0</v>
      </c>
      <c r="E420" s="612">
        <v>0</v>
      </c>
      <c r="F420" s="612">
        <v>0</v>
      </c>
      <c r="G420" s="595">
        <v>0</v>
      </c>
    </row>
    <row r="421" spans="2:7" x14ac:dyDescent="0.2">
      <c r="B421" s="610"/>
      <c r="C421" s="614" t="s">
        <v>528</v>
      </c>
      <c r="D421" s="594">
        <v>0</v>
      </c>
      <c r="E421" s="612">
        <v>0</v>
      </c>
      <c r="F421" s="612">
        <v>0</v>
      </c>
      <c r="G421" s="595">
        <v>0</v>
      </c>
    </row>
    <row r="422" spans="2:7" x14ac:dyDescent="0.2">
      <c r="B422" s="610"/>
      <c r="C422" s="614" t="s">
        <v>529</v>
      </c>
      <c r="D422" s="594">
        <v>0</v>
      </c>
      <c r="E422" s="612">
        <v>0</v>
      </c>
      <c r="F422" s="612">
        <v>0</v>
      </c>
      <c r="G422" s="595">
        <v>0</v>
      </c>
    </row>
    <row r="423" spans="2:7" x14ac:dyDescent="0.2">
      <c r="B423" s="610"/>
      <c r="C423" s="614" t="s">
        <v>530</v>
      </c>
      <c r="D423" s="594">
        <v>0</v>
      </c>
      <c r="E423" s="612">
        <v>0</v>
      </c>
      <c r="F423" s="612">
        <v>0</v>
      </c>
      <c r="G423" s="595">
        <v>0</v>
      </c>
    </row>
    <row r="424" spans="2:7" x14ac:dyDescent="0.2">
      <c r="B424" s="610"/>
      <c r="C424" s="614" t="s">
        <v>531</v>
      </c>
      <c r="D424" s="594">
        <v>0</v>
      </c>
      <c r="E424" s="612">
        <v>0</v>
      </c>
      <c r="F424" s="612">
        <v>0</v>
      </c>
      <c r="G424" s="595">
        <v>0</v>
      </c>
    </row>
    <row r="425" spans="2:7" x14ac:dyDescent="0.2">
      <c r="B425" s="610"/>
      <c r="C425" s="614" t="s">
        <v>532</v>
      </c>
      <c r="D425" s="594">
        <v>0</v>
      </c>
      <c r="E425" s="612">
        <v>0</v>
      </c>
      <c r="F425" s="612">
        <v>0</v>
      </c>
      <c r="G425" s="595">
        <v>0</v>
      </c>
    </row>
    <row r="426" spans="2:7" x14ac:dyDescent="0.2">
      <c r="B426" s="610"/>
      <c r="C426" s="614" t="s">
        <v>533</v>
      </c>
      <c r="D426" s="594">
        <v>0</v>
      </c>
      <c r="E426" s="612">
        <v>0</v>
      </c>
      <c r="F426" s="612">
        <v>0</v>
      </c>
      <c r="G426" s="595">
        <v>0</v>
      </c>
    </row>
    <row r="427" spans="2:7" x14ac:dyDescent="0.2">
      <c r="B427" s="610"/>
      <c r="C427" s="614" t="s">
        <v>534</v>
      </c>
      <c r="D427" s="594">
        <v>0</v>
      </c>
      <c r="E427" s="612">
        <v>0</v>
      </c>
      <c r="F427" s="612">
        <v>0</v>
      </c>
      <c r="G427" s="595">
        <v>0</v>
      </c>
    </row>
    <row r="428" spans="2:7" x14ac:dyDescent="0.2">
      <c r="B428" s="610"/>
      <c r="C428" s="614" t="s">
        <v>535</v>
      </c>
      <c r="D428" s="594">
        <v>0</v>
      </c>
      <c r="E428" s="612">
        <v>0</v>
      </c>
      <c r="F428" s="612">
        <v>0</v>
      </c>
      <c r="G428" s="595">
        <v>0</v>
      </c>
    </row>
    <row r="429" spans="2:7" x14ac:dyDescent="0.2">
      <c r="B429" s="610"/>
      <c r="C429" s="614" t="s">
        <v>536</v>
      </c>
      <c r="D429" s="594">
        <v>0</v>
      </c>
      <c r="E429" s="612">
        <v>0</v>
      </c>
      <c r="F429" s="612">
        <v>0</v>
      </c>
      <c r="G429" s="595">
        <v>0</v>
      </c>
    </row>
    <row r="430" spans="2:7" x14ac:dyDescent="0.2">
      <c r="B430" s="610"/>
      <c r="C430" s="614" t="s">
        <v>537</v>
      </c>
      <c r="D430" s="594">
        <v>0</v>
      </c>
      <c r="E430" s="612">
        <v>0</v>
      </c>
      <c r="F430" s="612">
        <v>0</v>
      </c>
      <c r="G430" s="595">
        <v>0</v>
      </c>
    </row>
    <row r="431" spans="2:7" x14ac:dyDescent="0.2">
      <c r="B431" s="610"/>
      <c r="C431" s="614" t="s">
        <v>538</v>
      </c>
      <c r="D431" s="594">
        <v>0</v>
      </c>
      <c r="E431" s="612">
        <v>0</v>
      </c>
      <c r="F431" s="612">
        <v>0</v>
      </c>
      <c r="G431" s="595">
        <v>0</v>
      </c>
    </row>
    <row r="432" spans="2:7" x14ac:dyDescent="0.2">
      <c r="B432" s="610"/>
      <c r="C432" s="614" t="s">
        <v>539</v>
      </c>
      <c r="D432" s="594">
        <v>0</v>
      </c>
      <c r="E432" s="612">
        <v>0</v>
      </c>
      <c r="F432" s="612">
        <v>0</v>
      </c>
      <c r="G432" s="595">
        <v>0</v>
      </c>
    </row>
    <row r="433" spans="2:7" x14ac:dyDescent="0.2">
      <c r="B433" s="610"/>
      <c r="C433" s="614" t="s">
        <v>540</v>
      </c>
      <c r="D433" s="594">
        <v>0</v>
      </c>
      <c r="E433" s="612">
        <v>0</v>
      </c>
      <c r="F433" s="612">
        <v>0</v>
      </c>
      <c r="G433" s="595">
        <v>0</v>
      </c>
    </row>
    <row r="434" spans="2:7" x14ac:dyDescent="0.2">
      <c r="B434" s="610"/>
      <c r="C434" s="614" t="s">
        <v>541</v>
      </c>
      <c r="D434" s="594">
        <v>0</v>
      </c>
      <c r="E434" s="612">
        <v>0</v>
      </c>
      <c r="F434" s="612">
        <v>0</v>
      </c>
      <c r="G434" s="595">
        <v>0</v>
      </c>
    </row>
    <row r="435" spans="2:7" x14ac:dyDescent="0.2">
      <c r="B435" s="610"/>
      <c r="C435" s="614" t="s">
        <v>542</v>
      </c>
      <c r="D435" s="594">
        <v>0</v>
      </c>
      <c r="E435" s="612">
        <v>0</v>
      </c>
      <c r="F435" s="612">
        <v>0</v>
      </c>
      <c r="G435" s="595">
        <v>0</v>
      </c>
    </row>
    <row r="436" spans="2:7" x14ac:dyDescent="0.2">
      <c r="B436" s="610"/>
      <c r="C436" s="614" t="s">
        <v>543</v>
      </c>
      <c r="D436" s="594">
        <v>0</v>
      </c>
      <c r="E436" s="612">
        <v>0</v>
      </c>
      <c r="F436" s="612">
        <v>0</v>
      </c>
      <c r="G436" s="595">
        <v>0</v>
      </c>
    </row>
    <row r="437" spans="2:7" x14ac:dyDescent="0.2">
      <c r="B437" s="610"/>
      <c r="C437" s="614" t="s">
        <v>544</v>
      </c>
      <c r="D437" s="594">
        <v>0</v>
      </c>
      <c r="E437" s="612">
        <v>0</v>
      </c>
      <c r="F437" s="612">
        <v>0</v>
      </c>
      <c r="G437" s="595">
        <v>0</v>
      </c>
    </row>
    <row r="438" spans="2:7" x14ac:dyDescent="0.2">
      <c r="B438" s="610"/>
      <c r="C438" s="614" t="s">
        <v>545</v>
      </c>
      <c r="D438" s="594">
        <v>0</v>
      </c>
      <c r="E438" s="612">
        <v>0</v>
      </c>
      <c r="F438" s="612">
        <v>0</v>
      </c>
      <c r="G438" s="595">
        <v>0</v>
      </c>
    </row>
    <row r="439" spans="2:7" x14ac:dyDescent="0.2">
      <c r="B439" s="610"/>
      <c r="C439" s="614" t="s">
        <v>546</v>
      </c>
      <c r="D439" s="594">
        <v>0</v>
      </c>
      <c r="E439" s="612">
        <v>0</v>
      </c>
      <c r="F439" s="612">
        <v>0</v>
      </c>
      <c r="G439" s="595">
        <v>0</v>
      </c>
    </row>
    <row r="440" spans="2:7" x14ac:dyDescent="0.2">
      <c r="B440" s="615"/>
      <c r="C440" s="616" t="s">
        <v>547</v>
      </c>
      <c r="D440" s="617">
        <v>0</v>
      </c>
      <c r="E440" s="618">
        <v>0</v>
      </c>
      <c r="F440" s="618">
        <v>0</v>
      </c>
      <c r="G440" s="598">
        <v>0</v>
      </c>
    </row>
    <row r="441" spans="2:7" x14ac:dyDescent="0.2">
      <c r="D441" s="601"/>
      <c r="F441" s="599"/>
    </row>
    <row r="442" spans="2:7" x14ac:dyDescent="0.2">
      <c r="D442" s="601"/>
      <c r="F442" s="599"/>
    </row>
    <row r="443" spans="2:7" x14ac:dyDescent="0.2">
      <c r="B443" s="587" t="s">
        <v>550</v>
      </c>
      <c r="D443" s="601"/>
    </row>
    <row r="444" spans="2:7" x14ac:dyDescent="0.2">
      <c r="D444" s="601"/>
    </row>
    <row r="445" spans="2:7" ht="25.5" x14ac:dyDescent="0.2">
      <c r="B445" s="603"/>
      <c r="C445" s="604" t="s">
        <v>512</v>
      </c>
      <c r="D445" s="621" t="s">
        <v>513</v>
      </c>
      <c r="E445" s="606" t="s">
        <v>514</v>
      </c>
      <c r="F445" s="622"/>
    </row>
    <row r="446" spans="2:7" x14ac:dyDescent="0.2">
      <c r="B446" s="607" t="s">
        <v>501</v>
      </c>
      <c r="C446" s="608" t="s">
        <v>517</v>
      </c>
      <c r="D446" s="592">
        <v>0</v>
      </c>
      <c r="E446" s="593">
        <v>0</v>
      </c>
      <c r="F446" s="623"/>
    </row>
    <row r="447" spans="2:7" x14ac:dyDescent="0.2">
      <c r="B447" s="610"/>
      <c r="C447" s="611" t="s">
        <v>756</v>
      </c>
      <c r="D447" s="594">
        <v>2.210985</v>
      </c>
      <c r="E447" s="595">
        <v>0.66643353893696022</v>
      </c>
      <c r="F447" s="623"/>
    </row>
    <row r="448" spans="2:7" x14ac:dyDescent="0.2">
      <c r="B448" s="610"/>
      <c r="C448" s="613" t="s">
        <v>518</v>
      </c>
      <c r="D448" s="594">
        <v>0</v>
      </c>
      <c r="E448" s="595">
        <v>0</v>
      </c>
      <c r="F448" s="623"/>
    </row>
    <row r="449" spans="2:6" x14ac:dyDescent="0.2">
      <c r="B449" s="610"/>
      <c r="C449" s="613" t="s">
        <v>519</v>
      </c>
      <c r="D449" s="594">
        <v>9.2834489999999992</v>
      </c>
      <c r="E449" s="595">
        <v>2.7982106484715112</v>
      </c>
      <c r="F449" s="623"/>
    </row>
    <row r="450" spans="2:6" x14ac:dyDescent="0.2">
      <c r="B450" s="610"/>
      <c r="C450" s="613" t="s">
        <v>520</v>
      </c>
      <c r="D450" s="594">
        <v>4.369472</v>
      </c>
      <c r="E450" s="595">
        <v>1.3170431677491965</v>
      </c>
      <c r="F450" s="623"/>
    </row>
    <row r="451" spans="2:6" x14ac:dyDescent="0.2">
      <c r="B451" s="610"/>
      <c r="C451" s="613" t="s">
        <v>521</v>
      </c>
      <c r="D451" s="594">
        <v>0</v>
      </c>
      <c r="E451" s="595">
        <v>0</v>
      </c>
      <c r="F451" s="623"/>
    </row>
    <row r="452" spans="2:6" x14ac:dyDescent="0.2">
      <c r="B452" s="610"/>
      <c r="C452" s="613" t="s">
        <v>522</v>
      </c>
      <c r="D452" s="594">
        <v>20.204063999999999</v>
      </c>
      <c r="E452" s="595">
        <v>6.0898947177067386</v>
      </c>
      <c r="F452" s="623"/>
    </row>
    <row r="453" spans="2:6" x14ac:dyDescent="0.2">
      <c r="B453" s="610"/>
      <c r="C453" s="613" t="s">
        <v>523</v>
      </c>
      <c r="D453" s="594">
        <v>0</v>
      </c>
      <c r="E453" s="595">
        <v>0</v>
      </c>
      <c r="F453" s="623"/>
    </row>
    <row r="454" spans="2:6" x14ac:dyDescent="0.2">
      <c r="B454" s="610"/>
      <c r="C454" s="613" t="s">
        <v>524</v>
      </c>
      <c r="D454" s="594">
        <v>0</v>
      </c>
      <c r="E454" s="595">
        <v>0</v>
      </c>
      <c r="F454" s="623"/>
    </row>
    <row r="455" spans="2:6" x14ac:dyDescent="0.2">
      <c r="B455" s="610"/>
      <c r="C455" s="613" t="s">
        <v>525</v>
      </c>
      <c r="D455" s="594">
        <v>59.389400999999999</v>
      </c>
      <c r="E455" s="595">
        <v>17.90111135253122</v>
      </c>
      <c r="F455" s="623"/>
    </row>
    <row r="456" spans="2:6" x14ac:dyDescent="0.2">
      <c r="B456" s="610"/>
      <c r="C456" s="613" t="s">
        <v>526</v>
      </c>
      <c r="D456" s="594">
        <v>41.418771999999997</v>
      </c>
      <c r="E456" s="595">
        <v>12.484417036923849</v>
      </c>
      <c r="F456" s="623"/>
    </row>
    <row r="457" spans="2:6" x14ac:dyDescent="0.2">
      <c r="B457" s="610"/>
      <c r="C457" s="613" t="s">
        <v>527</v>
      </c>
      <c r="D457" s="594">
        <v>0</v>
      </c>
      <c r="E457" s="595">
        <v>0</v>
      </c>
      <c r="F457" s="623"/>
    </row>
    <row r="458" spans="2:6" x14ac:dyDescent="0.2">
      <c r="B458" s="610"/>
      <c r="C458" s="614" t="s">
        <v>528</v>
      </c>
      <c r="D458" s="594">
        <v>0</v>
      </c>
      <c r="E458" s="595">
        <v>0</v>
      </c>
      <c r="F458" s="623"/>
    </row>
    <row r="459" spans="2:6" x14ac:dyDescent="0.2">
      <c r="B459" s="610"/>
      <c r="C459" s="614" t="s">
        <v>529</v>
      </c>
      <c r="D459" s="594">
        <v>0</v>
      </c>
      <c r="E459" s="595">
        <v>0</v>
      </c>
      <c r="F459" s="623"/>
    </row>
    <row r="460" spans="2:6" x14ac:dyDescent="0.2">
      <c r="B460" s="610"/>
      <c r="C460" s="614" t="s">
        <v>530</v>
      </c>
      <c r="D460" s="594">
        <v>0</v>
      </c>
      <c r="E460" s="595">
        <v>0</v>
      </c>
      <c r="F460" s="623"/>
    </row>
    <row r="461" spans="2:6" x14ac:dyDescent="0.2">
      <c r="B461" s="610"/>
      <c r="C461" s="614" t="s">
        <v>531</v>
      </c>
      <c r="D461" s="594">
        <v>0</v>
      </c>
      <c r="E461" s="595">
        <v>0</v>
      </c>
      <c r="F461" s="623"/>
    </row>
    <row r="462" spans="2:6" x14ac:dyDescent="0.2">
      <c r="B462" s="610"/>
      <c r="C462" s="614" t="s">
        <v>532</v>
      </c>
      <c r="D462" s="594">
        <v>6.1322140000000003</v>
      </c>
      <c r="E462" s="595">
        <v>1.8483676178439803</v>
      </c>
      <c r="F462" s="623"/>
    </row>
    <row r="463" spans="2:6" x14ac:dyDescent="0.2">
      <c r="B463" s="610"/>
      <c r="C463" s="614" t="s">
        <v>533</v>
      </c>
      <c r="D463" s="594">
        <v>0</v>
      </c>
      <c r="E463" s="595">
        <v>0</v>
      </c>
      <c r="F463" s="623"/>
    </row>
    <row r="464" spans="2:6" x14ac:dyDescent="0.2">
      <c r="B464" s="610"/>
      <c r="C464" s="614" t="s">
        <v>534</v>
      </c>
      <c r="D464" s="594">
        <v>75.691638999999995</v>
      </c>
      <c r="E464" s="595">
        <v>22.814920429902884</v>
      </c>
      <c r="F464" s="623"/>
    </row>
    <row r="465" spans="2:6" x14ac:dyDescent="0.2">
      <c r="B465" s="610"/>
      <c r="C465" s="614" t="s">
        <v>535</v>
      </c>
      <c r="D465" s="594">
        <v>0</v>
      </c>
      <c r="E465" s="595">
        <v>0</v>
      </c>
      <c r="F465" s="623"/>
    </row>
    <row r="466" spans="2:6" x14ac:dyDescent="0.2">
      <c r="B466" s="610"/>
      <c r="C466" s="614" t="s">
        <v>536</v>
      </c>
      <c r="D466" s="594">
        <v>0</v>
      </c>
      <c r="E466" s="595">
        <v>0</v>
      </c>
      <c r="F466" s="623"/>
    </row>
    <row r="467" spans="2:6" x14ac:dyDescent="0.2">
      <c r="B467" s="610"/>
      <c r="C467" s="614" t="s">
        <v>537</v>
      </c>
      <c r="D467" s="594">
        <v>22.534161000000001</v>
      </c>
      <c r="E467" s="595">
        <v>6.7922309116548645</v>
      </c>
      <c r="F467" s="623"/>
    </row>
    <row r="468" spans="2:6" x14ac:dyDescent="0.2">
      <c r="B468" s="610"/>
      <c r="C468" s="614" t="s">
        <v>538</v>
      </c>
      <c r="D468" s="594">
        <v>54.242718000000004</v>
      </c>
      <c r="E468" s="595">
        <v>16.349801793453846</v>
      </c>
      <c r="F468" s="623"/>
    </row>
    <row r="469" spans="2:6" x14ac:dyDescent="0.2">
      <c r="B469" s="610"/>
      <c r="C469" s="614" t="s">
        <v>539</v>
      </c>
      <c r="D469" s="594">
        <v>0</v>
      </c>
      <c r="E469" s="595">
        <v>0</v>
      </c>
      <c r="F469" s="623"/>
    </row>
    <row r="470" spans="2:6" x14ac:dyDescent="0.2">
      <c r="B470" s="610"/>
      <c r="C470" s="614" t="s">
        <v>540</v>
      </c>
      <c r="D470" s="594">
        <v>0</v>
      </c>
      <c r="E470" s="595">
        <v>0</v>
      </c>
      <c r="F470" s="623"/>
    </row>
    <row r="471" spans="2:6" x14ac:dyDescent="0.2">
      <c r="B471" s="610"/>
      <c r="C471" s="614" t="s">
        <v>541</v>
      </c>
      <c r="D471" s="594">
        <v>0</v>
      </c>
      <c r="E471" s="595">
        <v>0</v>
      </c>
      <c r="F471" s="623"/>
    </row>
    <row r="472" spans="2:6" x14ac:dyDescent="0.2">
      <c r="B472" s="610"/>
      <c r="C472" s="614" t="s">
        <v>542</v>
      </c>
      <c r="D472" s="594">
        <v>0</v>
      </c>
      <c r="E472" s="595">
        <v>0</v>
      </c>
      <c r="F472" s="623"/>
    </row>
    <row r="473" spans="2:6" x14ac:dyDescent="0.2">
      <c r="B473" s="610"/>
      <c r="C473" s="614" t="s">
        <v>543</v>
      </c>
      <c r="D473" s="594">
        <v>14.589893999999999</v>
      </c>
      <c r="E473" s="595">
        <v>4.3976755568830734</v>
      </c>
      <c r="F473" s="623"/>
    </row>
    <row r="474" spans="2:6" x14ac:dyDescent="0.2">
      <c r="B474" s="610"/>
      <c r="C474" s="614" t="s">
        <v>544</v>
      </c>
      <c r="D474" s="594">
        <v>16.616061999999999</v>
      </c>
      <c r="E474" s="595">
        <v>5.0084016860611644</v>
      </c>
      <c r="F474" s="623"/>
    </row>
    <row r="475" spans="2:6" x14ac:dyDescent="0.2">
      <c r="B475" s="610"/>
      <c r="C475" s="614" t="s">
        <v>545</v>
      </c>
      <c r="D475" s="594">
        <v>0</v>
      </c>
      <c r="E475" s="595">
        <v>0</v>
      </c>
      <c r="F475" s="623"/>
    </row>
    <row r="476" spans="2:6" x14ac:dyDescent="0.2">
      <c r="B476" s="610"/>
      <c r="C476" s="614" t="s">
        <v>546</v>
      </c>
      <c r="D476" s="594">
        <v>1.069523</v>
      </c>
      <c r="E476" s="595">
        <v>0.32237486815354899</v>
      </c>
      <c r="F476" s="623"/>
    </row>
    <row r="477" spans="2:6" x14ac:dyDescent="0.2">
      <c r="B477" s="615"/>
      <c r="C477" s="616" t="s">
        <v>547</v>
      </c>
      <c r="D477" s="617">
        <v>0</v>
      </c>
      <c r="E477" s="598">
        <v>0</v>
      </c>
      <c r="F477" s="623"/>
    </row>
    <row r="478" spans="2:6" x14ac:dyDescent="0.2">
      <c r="C478" s="584"/>
      <c r="D478" s="594"/>
      <c r="E478" s="624"/>
      <c r="F478" s="623"/>
    </row>
    <row r="479" spans="2:6" x14ac:dyDescent="0.2">
      <c r="B479" s="607" t="s">
        <v>20</v>
      </c>
      <c r="C479" s="608" t="s">
        <v>517</v>
      </c>
      <c r="D479" s="592">
        <v>0</v>
      </c>
      <c r="E479" s="593">
        <v>0</v>
      </c>
      <c r="F479" s="623"/>
    </row>
    <row r="480" spans="2:6" x14ac:dyDescent="0.2">
      <c r="B480" s="610"/>
      <c r="C480" s="611" t="s">
        <v>756</v>
      </c>
      <c r="D480" s="594">
        <v>0</v>
      </c>
      <c r="E480" s="595">
        <v>0</v>
      </c>
      <c r="F480" s="623"/>
    </row>
    <row r="481" spans="2:6" x14ac:dyDescent="0.2">
      <c r="B481" s="610"/>
      <c r="C481" s="613" t="s">
        <v>518</v>
      </c>
      <c r="D481" s="594">
        <v>1.118582</v>
      </c>
      <c r="E481" s="595">
        <v>15.657314026161265</v>
      </c>
      <c r="F481" s="623"/>
    </row>
    <row r="482" spans="2:6" x14ac:dyDescent="0.2">
      <c r="B482" s="610"/>
      <c r="C482" s="613" t="s">
        <v>519</v>
      </c>
      <c r="D482" s="594">
        <v>0</v>
      </c>
      <c r="E482" s="595">
        <v>0</v>
      </c>
      <c r="F482" s="623"/>
    </row>
    <row r="483" spans="2:6" x14ac:dyDescent="0.2">
      <c r="B483" s="610"/>
      <c r="C483" s="613" t="s">
        <v>520</v>
      </c>
      <c r="D483" s="594">
        <v>0</v>
      </c>
      <c r="E483" s="595">
        <v>0</v>
      </c>
      <c r="F483" s="623"/>
    </row>
    <row r="484" spans="2:6" x14ac:dyDescent="0.2">
      <c r="B484" s="610"/>
      <c r="C484" s="613" t="s">
        <v>521</v>
      </c>
      <c r="D484" s="594">
        <v>0</v>
      </c>
      <c r="E484" s="595">
        <v>0</v>
      </c>
      <c r="F484" s="623"/>
    </row>
    <row r="485" spans="2:6" x14ac:dyDescent="0.2">
      <c r="B485" s="610"/>
      <c r="C485" s="613" t="s">
        <v>522</v>
      </c>
      <c r="D485" s="594">
        <v>0</v>
      </c>
      <c r="E485" s="595">
        <v>0</v>
      </c>
      <c r="F485" s="623"/>
    </row>
    <row r="486" spans="2:6" x14ac:dyDescent="0.2">
      <c r="B486" s="610"/>
      <c r="C486" s="613" t="s">
        <v>523</v>
      </c>
      <c r="D486" s="594">
        <v>0</v>
      </c>
      <c r="E486" s="595">
        <v>0</v>
      </c>
      <c r="F486" s="623"/>
    </row>
    <row r="487" spans="2:6" x14ac:dyDescent="0.2">
      <c r="B487" s="610"/>
      <c r="C487" s="613" t="s">
        <v>524</v>
      </c>
      <c r="D487" s="594">
        <v>0</v>
      </c>
      <c r="E487" s="595">
        <v>0</v>
      </c>
      <c r="F487" s="623"/>
    </row>
    <row r="488" spans="2:6" x14ac:dyDescent="0.2">
      <c r="B488" s="610"/>
      <c r="C488" s="613" t="s">
        <v>525</v>
      </c>
      <c r="D488" s="594">
        <v>0</v>
      </c>
      <c r="E488" s="595">
        <v>0</v>
      </c>
      <c r="F488" s="623"/>
    </row>
    <row r="489" spans="2:6" x14ac:dyDescent="0.2">
      <c r="B489" s="610"/>
      <c r="C489" s="613" t="s">
        <v>526</v>
      </c>
      <c r="D489" s="594">
        <v>0</v>
      </c>
      <c r="E489" s="595">
        <v>0</v>
      </c>
      <c r="F489" s="623"/>
    </row>
    <row r="490" spans="2:6" x14ac:dyDescent="0.2">
      <c r="B490" s="610"/>
      <c r="C490" s="613" t="s">
        <v>527</v>
      </c>
      <c r="D490" s="594">
        <v>0</v>
      </c>
      <c r="E490" s="595">
        <v>0</v>
      </c>
      <c r="F490" s="623"/>
    </row>
    <row r="491" spans="2:6" x14ac:dyDescent="0.2">
      <c r="B491" s="610"/>
      <c r="C491" s="614" t="s">
        <v>528</v>
      </c>
      <c r="D491" s="594">
        <v>0</v>
      </c>
      <c r="E491" s="595">
        <v>0</v>
      </c>
      <c r="F491" s="623"/>
    </row>
    <row r="492" spans="2:6" x14ac:dyDescent="0.2">
      <c r="B492" s="610"/>
      <c r="C492" s="614" t="s">
        <v>529</v>
      </c>
      <c r="D492" s="594">
        <v>0</v>
      </c>
      <c r="E492" s="595">
        <v>0</v>
      </c>
      <c r="F492" s="623"/>
    </row>
    <row r="493" spans="2:6" x14ac:dyDescent="0.2">
      <c r="B493" s="610"/>
      <c r="C493" s="614" t="s">
        <v>530</v>
      </c>
      <c r="D493" s="594">
        <v>0</v>
      </c>
      <c r="E493" s="595">
        <v>0</v>
      </c>
      <c r="F493" s="623"/>
    </row>
    <row r="494" spans="2:6" x14ac:dyDescent="0.2">
      <c r="B494" s="610"/>
      <c r="C494" s="614" t="s">
        <v>531</v>
      </c>
      <c r="D494" s="594">
        <v>0</v>
      </c>
      <c r="E494" s="595">
        <v>0</v>
      </c>
      <c r="F494" s="623"/>
    </row>
    <row r="495" spans="2:6" x14ac:dyDescent="0.2">
      <c r="B495" s="610"/>
      <c r="C495" s="614" t="s">
        <v>532</v>
      </c>
      <c r="D495" s="594">
        <v>0</v>
      </c>
      <c r="E495" s="595">
        <v>0</v>
      </c>
      <c r="F495" s="623"/>
    </row>
    <row r="496" spans="2:6" x14ac:dyDescent="0.2">
      <c r="B496" s="610"/>
      <c r="C496" s="614" t="s">
        <v>533</v>
      </c>
      <c r="D496" s="594">
        <v>0</v>
      </c>
      <c r="E496" s="595">
        <v>0</v>
      </c>
      <c r="F496" s="623"/>
    </row>
    <row r="497" spans="2:6" x14ac:dyDescent="0.2">
      <c r="B497" s="610"/>
      <c r="C497" s="614" t="s">
        <v>534</v>
      </c>
      <c r="D497" s="594">
        <v>2</v>
      </c>
      <c r="E497" s="595">
        <v>27.994932917141995</v>
      </c>
      <c r="F497" s="623"/>
    </row>
    <row r="498" spans="2:6" x14ac:dyDescent="0.2">
      <c r="B498" s="610"/>
      <c r="C498" s="614" t="s">
        <v>535</v>
      </c>
      <c r="D498" s="594">
        <v>0</v>
      </c>
      <c r="E498" s="595">
        <v>0</v>
      </c>
      <c r="F498" s="623"/>
    </row>
    <row r="499" spans="2:6" x14ac:dyDescent="0.2">
      <c r="B499" s="610"/>
      <c r="C499" s="614" t="s">
        <v>536</v>
      </c>
      <c r="D499" s="594">
        <v>0</v>
      </c>
      <c r="E499" s="595">
        <v>0</v>
      </c>
      <c r="F499" s="623"/>
    </row>
    <row r="500" spans="2:6" x14ac:dyDescent="0.2">
      <c r="B500" s="610"/>
      <c r="C500" s="614" t="s">
        <v>537</v>
      </c>
      <c r="D500" s="594">
        <v>0</v>
      </c>
      <c r="E500" s="595">
        <v>0</v>
      </c>
      <c r="F500" s="623"/>
    </row>
    <row r="501" spans="2:6" x14ac:dyDescent="0.2">
      <c r="B501" s="610"/>
      <c r="C501" s="614" t="s">
        <v>538</v>
      </c>
      <c r="D501" s="594">
        <v>0</v>
      </c>
      <c r="E501" s="595">
        <v>0</v>
      </c>
      <c r="F501" s="623"/>
    </row>
    <row r="502" spans="2:6" x14ac:dyDescent="0.2">
      <c r="B502" s="610"/>
      <c r="C502" s="614" t="s">
        <v>539</v>
      </c>
      <c r="D502" s="594">
        <v>0</v>
      </c>
      <c r="E502" s="595">
        <v>0</v>
      </c>
      <c r="F502" s="623"/>
    </row>
    <row r="503" spans="2:6" x14ac:dyDescent="0.2">
      <c r="B503" s="610"/>
      <c r="C503" s="614" t="s">
        <v>540</v>
      </c>
      <c r="D503" s="594">
        <v>0</v>
      </c>
      <c r="E503" s="595">
        <v>0</v>
      </c>
      <c r="F503" s="623"/>
    </row>
    <row r="504" spans="2:6" x14ac:dyDescent="0.2">
      <c r="B504" s="610"/>
      <c r="C504" s="614" t="s">
        <v>541</v>
      </c>
      <c r="D504" s="594">
        <v>0</v>
      </c>
      <c r="E504" s="595">
        <v>0</v>
      </c>
      <c r="F504" s="623"/>
    </row>
    <row r="505" spans="2:6" x14ac:dyDescent="0.2">
      <c r="B505" s="610"/>
      <c r="C505" s="614" t="s">
        <v>542</v>
      </c>
      <c r="D505" s="594">
        <v>0</v>
      </c>
      <c r="E505" s="595">
        <v>0</v>
      </c>
      <c r="F505" s="623"/>
    </row>
    <row r="506" spans="2:6" x14ac:dyDescent="0.2">
      <c r="B506" s="610"/>
      <c r="C506" s="614" t="s">
        <v>543</v>
      </c>
      <c r="D506" s="594">
        <v>1</v>
      </c>
      <c r="E506" s="595">
        <v>13.997466458570997</v>
      </c>
      <c r="F506" s="623"/>
    </row>
    <row r="507" spans="2:6" x14ac:dyDescent="0.2">
      <c r="B507" s="610"/>
      <c r="C507" s="614" t="s">
        <v>544</v>
      </c>
      <c r="D507" s="594">
        <v>1.118582</v>
      </c>
      <c r="E507" s="595">
        <v>15.657314026161265</v>
      </c>
      <c r="F507" s="623"/>
    </row>
    <row r="508" spans="2:6" x14ac:dyDescent="0.2">
      <c r="B508" s="610"/>
      <c r="C508" s="614" t="s">
        <v>545</v>
      </c>
      <c r="D508" s="594">
        <v>0</v>
      </c>
      <c r="E508" s="595">
        <v>0</v>
      </c>
      <c r="F508" s="623"/>
    </row>
    <row r="509" spans="2:6" x14ac:dyDescent="0.2">
      <c r="B509" s="610"/>
      <c r="C509" s="614" t="s">
        <v>546</v>
      </c>
      <c r="D509" s="594">
        <v>0</v>
      </c>
      <c r="E509" s="595">
        <v>0</v>
      </c>
      <c r="F509" s="623"/>
    </row>
    <row r="510" spans="2:6" x14ac:dyDescent="0.2">
      <c r="B510" s="615"/>
      <c r="C510" s="616" t="s">
        <v>547</v>
      </c>
      <c r="D510" s="617">
        <v>0</v>
      </c>
      <c r="E510" s="598">
        <v>0</v>
      </c>
      <c r="F510" s="623"/>
    </row>
    <row r="511" spans="2:6" ht="12" customHeight="1" x14ac:dyDescent="0.2"/>
    <row r="512" spans="2:6" ht="12" customHeight="1" x14ac:dyDescent="0.2">
      <c r="B512" s="607" t="s">
        <v>502</v>
      </c>
      <c r="C512" s="608" t="s">
        <v>517</v>
      </c>
      <c r="D512" s="592">
        <v>0</v>
      </c>
      <c r="E512" s="593">
        <v>0</v>
      </c>
    </row>
    <row r="513" spans="2:5" ht="12" customHeight="1" x14ac:dyDescent="0.2">
      <c r="B513" s="610"/>
      <c r="C513" s="611" t="s">
        <v>756</v>
      </c>
      <c r="D513" s="594">
        <v>0</v>
      </c>
      <c r="E513" s="595">
        <v>0</v>
      </c>
    </row>
    <row r="514" spans="2:5" ht="12" customHeight="1" x14ac:dyDescent="0.2">
      <c r="B514" s="610"/>
      <c r="C514" s="613" t="s">
        <v>518</v>
      </c>
      <c r="D514" s="594">
        <v>0</v>
      </c>
      <c r="E514" s="595">
        <v>0</v>
      </c>
    </row>
    <row r="515" spans="2:5" ht="12" customHeight="1" x14ac:dyDescent="0.2">
      <c r="B515" s="610"/>
      <c r="C515" s="613" t="s">
        <v>519</v>
      </c>
      <c r="D515" s="594">
        <v>5.8500430000000003</v>
      </c>
      <c r="E515" s="595">
        <v>11.112305068332576</v>
      </c>
    </row>
    <row r="516" spans="2:5" ht="12" customHeight="1" x14ac:dyDescent="0.2">
      <c r="B516" s="610"/>
      <c r="C516" s="613" t="s">
        <v>520</v>
      </c>
      <c r="D516" s="594">
        <v>0</v>
      </c>
      <c r="E516" s="595">
        <v>0</v>
      </c>
    </row>
    <row r="517" spans="2:5" ht="12" customHeight="1" x14ac:dyDescent="0.2">
      <c r="B517" s="610"/>
      <c r="C517" s="613" t="s">
        <v>521</v>
      </c>
      <c r="D517" s="594">
        <v>0</v>
      </c>
      <c r="E517" s="595">
        <v>0</v>
      </c>
    </row>
    <row r="518" spans="2:5" ht="12" customHeight="1" x14ac:dyDescent="0.2">
      <c r="B518" s="610"/>
      <c r="C518" s="613" t="s">
        <v>522</v>
      </c>
      <c r="D518" s="594">
        <v>1</v>
      </c>
      <c r="E518" s="595">
        <v>1.899525365596898</v>
      </c>
    </row>
    <row r="519" spans="2:5" ht="12" customHeight="1" x14ac:dyDescent="0.2">
      <c r="B519" s="610"/>
      <c r="C519" s="613" t="s">
        <v>523</v>
      </c>
      <c r="D519" s="594">
        <v>0</v>
      </c>
      <c r="E519" s="595">
        <v>0</v>
      </c>
    </row>
    <row r="520" spans="2:5" ht="12" customHeight="1" x14ac:dyDescent="0.2">
      <c r="B520" s="610"/>
      <c r="C520" s="613" t="s">
        <v>524</v>
      </c>
      <c r="D520" s="594">
        <v>0</v>
      </c>
      <c r="E520" s="595">
        <v>0</v>
      </c>
    </row>
    <row r="521" spans="2:5" ht="12" customHeight="1" x14ac:dyDescent="0.2">
      <c r="B521" s="610"/>
      <c r="C521" s="613" t="s">
        <v>525</v>
      </c>
      <c r="D521" s="594">
        <v>3.6463909999999999</v>
      </c>
      <c r="E521" s="595">
        <v>6.9264121973842396</v>
      </c>
    </row>
    <row r="522" spans="2:5" ht="12" customHeight="1" x14ac:dyDescent="0.2">
      <c r="B522" s="610"/>
      <c r="C522" s="613" t="s">
        <v>526</v>
      </c>
      <c r="D522" s="594">
        <v>3.5388839999999999</v>
      </c>
      <c r="E522" s="595">
        <v>6.7221999239050128</v>
      </c>
    </row>
    <row r="523" spans="2:5" ht="12" customHeight="1" x14ac:dyDescent="0.2">
      <c r="B523" s="610"/>
      <c r="C523" s="613" t="s">
        <v>527</v>
      </c>
      <c r="D523" s="594">
        <v>0</v>
      </c>
      <c r="E523" s="595">
        <v>0</v>
      </c>
    </row>
    <row r="524" spans="2:5" ht="12" customHeight="1" x14ac:dyDescent="0.2">
      <c r="B524" s="610"/>
      <c r="C524" s="614" t="s">
        <v>528</v>
      </c>
      <c r="D524" s="594">
        <v>0</v>
      </c>
      <c r="E524" s="595">
        <v>0</v>
      </c>
    </row>
    <row r="525" spans="2:5" ht="12" customHeight="1" x14ac:dyDescent="0.2">
      <c r="B525" s="610"/>
      <c r="C525" s="614" t="s">
        <v>529</v>
      </c>
      <c r="D525" s="594">
        <v>0</v>
      </c>
      <c r="E525" s="595">
        <v>0</v>
      </c>
    </row>
    <row r="526" spans="2:5" ht="12" customHeight="1" x14ac:dyDescent="0.2">
      <c r="B526" s="610"/>
      <c r="C526" s="614" t="s">
        <v>530</v>
      </c>
      <c r="D526" s="594">
        <v>0</v>
      </c>
      <c r="E526" s="595">
        <v>0</v>
      </c>
    </row>
    <row r="527" spans="2:5" ht="12" customHeight="1" x14ac:dyDescent="0.2">
      <c r="B527" s="610"/>
      <c r="C527" s="614" t="s">
        <v>531</v>
      </c>
      <c r="D527" s="594">
        <v>0</v>
      </c>
      <c r="E527" s="595">
        <v>0</v>
      </c>
    </row>
    <row r="528" spans="2:5" ht="12" customHeight="1" x14ac:dyDescent="0.2">
      <c r="B528" s="610"/>
      <c r="C528" s="614" t="s">
        <v>532</v>
      </c>
      <c r="D528" s="594">
        <v>0</v>
      </c>
      <c r="E528" s="595">
        <v>0</v>
      </c>
    </row>
    <row r="529" spans="2:5" ht="12" customHeight="1" x14ac:dyDescent="0.2">
      <c r="B529" s="610"/>
      <c r="C529" s="614" t="s">
        <v>533</v>
      </c>
      <c r="D529" s="594">
        <v>0</v>
      </c>
      <c r="E529" s="595">
        <v>0</v>
      </c>
    </row>
    <row r="530" spans="2:5" ht="12" customHeight="1" x14ac:dyDescent="0.2">
      <c r="B530" s="610"/>
      <c r="C530" s="614" t="s">
        <v>534</v>
      </c>
      <c r="D530" s="594">
        <v>3</v>
      </c>
      <c r="E530" s="595">
        <v>5.6985760967906947</v>
      </c>
    </row>
    <row r="531" spans="2:5" ht="12" customHeight="1" x14ac:dyDescent="0.2">
      <c r="B531" s="610"/>
      <c r="C531" s="614" t="s">
        <v>535</v>
      </c>
      <c r="D531" s="594">
        <v>0</v>
      </c>
      <c r="E531" s="595">
        <v>0</v>
      </c>
    </row>
    <row r="532" spans="2:5" ht="12" customHeight="1" x14ac:dyDescent="0.2">
      <c r="B532" s="610"/>
      <c r="C532" s="614" t="s">
        <v>536</v>
      </c>
      <c r="D532" s="594">
        <v>0</v>
      </c>
      <c r="E532" s="595">
        <v>0</v>
      </c>
    </row>
    <row r="533" spans="2:5" ht="12" customHeight="1" x14ac:dyDescent="0.2">
      <c r="B533" s="610"/>
      <c r="C533" s="614" t="s">
        <v>537</v>
      </c>
      <c r="D533" s="594">
        <v>3.1394229999999999</v>
      </c>
      <c r="E533" s="595">
        <v>5.9634136218383107</v>
      </c>
    </row>
    <row r="534" spans="2:5" ht="12" customHeight="1" x14ac:dyDescent="0.2">
      <c r="B534" s="610"/>
      <c r="C534" s="614" t="s">
        <v>538</v>
      </c>
      <c r="D534" s="594">
        <v>4.1401009999999996</v>
      </c>
      <c r="E534" s="595">
        <v>7.864226865633082</v>
      </c>
    </row>
    <row r="535" spans="2:5" ht="12" customHeight="1" x14ac:dyDescent="0.2">
      <c r="B535" s="610"/>
      <c r="C535" s="614" t="s">
        <v>539</v>
      </c>
      <c r="D535" s="594">
        <v>0</v>
      </c>
      <c r="E535" s="595">
        <v>0</v>
      </c>
    </row>
    <row r="536" spans="2:5" ht="12" customHeight="1" x14ac:dyDescent="0.2">
      <c r="B536" s="610"/>
      <c r="C536" s="614" t="s">
        <v>540</v>
      </c>
      <c r="D536" s="594">
        <v>0</v>
      </c>
      <c r="E536" s="595">
        <v>0</v>
      </c>
    </row>
    <row r="537" spans="2:5" ht="12" customHeight="1" x14ac:dyDescent="0.2">
      <c r="B537" s="610"/>
      <c r="C537" s="614" t="s">
        <v>541</v>
      </c>
      <c r="D537" s="594">
        <v>0</v>
      </c>
      <c r="E537" s="595">
        <v>0</v>
      </c>
    </row>
    <row r="538" spans="2:5" ht="12" customHeight="1" x14ac:dyDescent="0.2">
      <c r="B538" s="610"/>
      <c r="C538" s="614" t="s">
        <v>542</v>
      </c>
      <c r="D538" s="594">
        <v>0</v>
      </c>
      <c r="E538" s="595">
        <v>0</v>
      </c>
    </row>
    <row r="539" spans="2:5" ht="12" customHeight="1" x14ac:dyDescent="0.2">
      <c r="B539" s="610"/>
      <c r="C539" s="614" t="s">
        <v>543</v>
      </c>
      <c r="D539" s="594">
        <v>2.0935000000000001</v>
      </c>
      <c r="E539" s="595">
        <v>3.9766563528771068</v>
      </c>
    </row>
    <row r="540" spans="2:5" x14ac:dyDescent="0.2">
      <c r="B540" s="610"/>
      <c r="C540" s="614" t="s">
        <v>544</v>
      </c>
      <c r="D540" s="594">
        <v>8.198912</v>
      </c>
      <c r="E540" s="595">
        <v>15.574041314296796</v>
      </c>
    </row>
    <row r="541" spans="2:5" x14ac:dyDescent="0.2">
      <c r="B541" s="610"/>
      <c r="C541" s="614" t="s">
        <v>545</v>
      </c>
      <c r="D541" s="594">
        <v>0</v>
      </c>
      <c r="E541" s="595">
        <v>0</v>
      </c>
    </row>
    <row r="542" spans="2:5" x14ac:dyDescent="0.2">
      <c r="B542" s="610"/>
      <c r="C542" s="614" t="s">
        <v>546</v>
      </c>
      <c r="D542" s="594">
        <v>0</v>
      </c>
      <c r="E542" s="595">
        <v>0</v>
      </c>
    </row>
    <row r="543" spans="2:5" x14ac:dyDescent="0.2">
      <c r="B543" s="615"/>
      <c r="C543" s="616" t="s">
        <v>547</v>
      </c>
      <c r="D543" s="617">
        <v>0</v>
      </c>
      <c r="E543" s="598">
        <v>0</v>
      </c>
    </row>
    <row r="545" spans="2:5" x14ac:dyDescent="0.2">
      <c r="B545" s="607" t="s">
        <v>503</v>
      </c>
      <c r="C545" s="608" t="s">
        <v>517</v>
      </c>
      <c r="D545" s="592">
        <v>0</v>
      </c>
      <c r="E545" s="593">
        <v>0</v>
      </c>
    </row>
    <row r="546" spans="2:5" x14ac:dyDescent="0.2">
      <c r="B546" s="610"/>
      <c r="C546" s="611" t="s">
        <v>756</v>
      </c>
      <c r="D546" s="594">
        <v>0</v>
      </c>
      <c r="E546" s="595">
        <v>0</v>
      </c>
    </row>
    <row r="547" spans="2:5" x14ac:dyDescent="0.2">
      <c r="B547" s="610"/>
      <c r="C547" s="613" t="s">
        <v>518</v>
      </c>
      <c r="D547" s="594">
        <v>0</v>
      </c>
      <c r="E547" s="595">
        <v>0</v>
      </c>
    </row>
    <row r="548" spans="2:5" x14ac:dyDescent="0.2">
      <c r="B548" s="610"/>
      <c r="C548" s="613" t="s">
        <v>519</v>
      </c>
      <c r="D548" s="594">
        <v>22.809190999999998</v>
      </c>
      <c r="E548" s="595">
        <v>8.677815184803805</v>
      </c>
    </row>
    <row r="549" spans="2:5" x14ac:dyDescent="0.2">
      <c r="B549" s="610"/>
      <c r="C549" s="613" t="s">
        <v>520</v>
      </c>
      <c r="D549" s="594">
        <v>0</v>
      </c>
      <c r="E549" s="595">
        <v>0</v>
      </c>
    </row>
    <row r="550" spans="2:5" x14ac:dyDescent="0.2">
      <c r="B550" s="610"/>
      <c r="C550" s="613" t="s">
        <v>521</v>
      </c>
      <c r="D550" s="594">
        <v>0</v>
      </c>
      <c r="E550" s="595">
        <v>0</v>
      </c>
    </row>
    <row r="551" spans="2:5" x14ac:dyDescent="0.2">
      <c r="B551" s="610"/>
      <c r="C551" s="613" t="s">
        <v>522</v>
      </c>
      <c r="D551" s="594">
        <v>0</v>
      </c>
      <c r="E551" s="595">
        <v>0</v>
      </c>
    </row>
    <row r="552" spans="2:5" x14ac:dyDescent="0.2">
      <c r="B552" s="610"/>
      <c r="C552" s="613" t="s">
        <v>523</v>
      </c>
      <c r="D552" s="594">
        <v>0</v>
      </c>
      <c r="E552" s="595">
        <v>0</v>
      </c>
    </row>
    <row r="553" spans="2:5" x14ac:dyDescent="0.2">
      <c r="B553" s="610"/>
      <c r="C553" s="613" t="s">
        <v>524</v>
      </c>
      <c r="D553" s="594">
        <v>0</v>
      </c>
      <c r="E553" s="595">
        <v>0</v>
      </c>
    </row>
    <row r="554" spans="2:5" x14ac:dyDescent="0.2">
      <c r="B554" s="610"/>
      <c r="C554" s="613" t="s">
        <v>525</v>
      </c>
      <c r="D554" s="594">
        <v>21.687911</v>
      </c>
      <c r="E554" s="595">
        <v>8.2512213345257841</v>
      </c>
    </row>
    <row r="555" spans="2:5" x14ac:dyDescent="0.2">
      <c r="B555" s="610"/>
      <c r="C555" s="613" t="s">
        <v>526</v>
      </c>
      <c r="D555" s="594">
        <v>1.407729</v>
      </c>
      <c r="E555" s="595">
        <v>0.53557410660854554</v>
      </c>
    </row>
    <row r="556" spans="2:5" x14ac:dyDescent="0.2">
      <c r="B556" s="610"/>
      <c r="C556" s="613" t="s">
        <v>527</v>
      </c>
      <c r="D556" s="594">
        <v>0</v>
      </c>
      <c r="E556" s="595">
        <v>0</v>
      </c>
    </row>
    <row r="557" spans="2:5" x14ac:dyDescent="0.2">
      <c r="B557" s="610"/>
      <c r="C557" s="614" t="s">
        <v>528</v>
      </c>
      <c r="D557" s="594">
        <v>0</v>
      </c>
      <c r="E557" s="595">
        <v>0</v>
      </c>
    </row>
    <row r="558" spans="2:5" x14ac:dyDescent="0.2">
      <c r="B558" s="610"/>
      <c r="C558" s="614" t="s">
        <v>529</v>
      </c>
      <c r="D558" s="594">
        <v>0</v>
      </c>
      <c r="E558" s="595">
        <v>0</v>
      </c>
    </row>
    <row r="559" spans="2:5" x14ac:dyDescent="0.2">
      <c r="B559" s="610"/>
      <c r="C559" s="614" t="s">
        <v>530</v>
      </c>
      <c r="D559" s="594">
        <v>0</v>
      </c>
      <c r="E559" s="595">
        <v>0</v>
      </c>
    </row>
    <row r="560" spans="2:5" x14ac:dyDescent="0.2">
      <c r="B560" s="610"/>
      <c r="C560" s="614" t="s">
        <v>531</v>
      </c>
      <c r="D560" s="594">
        <v>0</v>
      </c>
      <c r="E560" s="595">
        <v>0</v>
      </c>
    </row>
    <row r="561" spans="2:5" x14ac:dyDescent="0.2">
      <c r="B561" s="610"/>
      <c r="C561" s="614" t="s">
        <v>532</v>
      </c>
      <c r="D561" s="594">
        <v>1.069523</v>
      </c>
      <c r="E561" s="595">
        <v>0.40690276695464211</v>
      </c>
    </row>
    <row r="562" spans="2:5" x14ac:dyDescent="0.2">
      <c r="B562" s="610"/>
      <c r="C562" s="614" t="s">
        <v>533</v>
      </c>
      <c r="D562" s="594">
        <v>0</v>
      </c>
      <c r="E562" s="595">
        <v>0</v>
      </c>
    </row>
    <row r="563" spans="2:5" x14ac:dyDescent="0.2">
      <c r="B563" s="610"/>
      <c r="C563" s="614" t="s">
        <v>534</v>
      </c>
      <c r="D563" s="594">
        <v>0</v>
      </c>
      <c r="E563" s="595">
        <v>0</v>
      </c>
    </row>
    <row r="564" spans="2:5" x14ac:dyDescent="0.2">
      <c r="B564" s="610"/>
      <c r="C564" s="614" t="s">
        <v>535</v>
      </c>
      <c r="D564" s="594">
        <v>0</v>
      </c>
      <c r="E564" s="595">
        <v>0</v>
      </c>
    </row>
    <row r="565" spans="2:5" x14ac:dyDescent="0.2">
      <c r="B565" s="610"/>
      <c r="C565" s="614" t="s">
        <v>536</v>
      </c>
      <c r="D565" s="594">
        <v>2.6324489999999998</v>
      </c>
      <c r="E565" s="595">
        <v>1.0015219700436369</v>
      </c>
    </row>
    <row r="566" spans="2:5" x14ac:dyDescent="0.2">
      <c r="B566" s="610"/>
      <c r="C566" s="614" t="s">
        <v>537</v>
      </c>
      <c r="D566" s="594">
        <v>0</v>
      </c>
      <c r="E566" s="595">
        <v>0</v>
      </c>
    </row>
    <row r="567" spans="2:5" x14ac:dyDescent="0.2">
      <c r="B567" s="610"/>
      <c r="C567" s="614" t="s">
        <v>538</v>
      </c>
      <c r="D567" s="594">
        <v>0</v>
      </c>
      <c r="E567" s="595">
        <v>0</v>
      </c>
    </row>
    <row r="568" spans="2:5" x14ac:dyDescent="0.2">
      <c r="B568" s="610"/>
      <c r="C568" s="614" t="s">
        <v>539</v>
      </c>
      <c r="D568" s="594">
        <v>0</v>
      </c>
      <c r="E568" s="595">
        <v>0</v>
      </c>
    </row>
    <row r="569" spans="2:5" x14ac:dyDescent="0.2">
      <c r="B569" s="610"/>
      <c r="C569" s="614" t="s">
        <v>540</v>
      </c>
      <c r="D569" s="594">
        <v>0</v>
      </c>
      <c r="E569" s="595">
        <v>0</v>
      </c>
    </row>
    <row r="570" spans="2:5" x14ac:dyDescent="0.2">
      <c r="B570" s="610"/>
      <c r="C570" s="614" t="s">
        <v>541</v>
      </c>
      <c r="D570" s="594">
        <v>0</v>
      </c>
      <c r="E570" s="595">
        <v>0</v>
      </c>
    </row>
    <row r="571" spans="2:5" x14ac:dyDescent="0.2">
      <c r="B571" s="610"/>
      <c r="C571" s="614" t="s">
        <v>542</v>
      </c>
      <c r="D571" s="594">
        <v>0</v>
      </c>
      <c r="E571" s="595">
        <v>0</v>
      </c>
    </row>
    <row r="572" spans="2:5" x14ac:dyDescent="0.2">
      <c r="B572" s="610"/>
      <c r="C572" s="614" t="s">
        <v>543</v>
      </c>
      <c r="D572" s="594">
        <v>0</v>
      </c>
      <c r="E572" s="595">
        <v>0</v>
      </c>
    </row>
    <row r="573" spans="2:5" x14ac:dyDescent="0.2">
      <c r="B573" s="610"/>
      <c r="C573" s="614" t="s">
        <v>544</v>
      </c>
      <c r="D573" s="594">
        <v>0</v>
      </c>
      <c r="E573" s="595">
        <v>0</v>
      </c>
    </row>
    <row r="574" spans="2:5" x14ac:dyDescent="0.2">
      <c r="B574" s="610"/>
      <c r="C574" s="614" t="s">
        <v>545</v>
      </c>
      <c r="D574" s="594">
        <v>0</v>
      </c>
      <c r="E574" s="595">
        <v>0</v>
      </c>
    </row>
    <row r="575" spans="2:5" x14ac:dyDescent="0.2">
      <c r="B575" s="610"/>
      <c r="C575" s="614" t="s">
        <v>546</v>
      </c>
      <c r="D575" s="594">
        <v>0</v>
      </c>
      <c r="E575" s="595">
        <v>0</v>
      </c>
    </row>
    <row r="576" spans="2:5" x14ac:dyDescent="0.2">
      <c r="B576" s="615"/>
      <c r="C576" s="616" t="s">
        <v>547</v>
      </c>
      <c r="D576" s="617">
        <v>0</v>
      </c>
      <c r="E576" s="598"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F95"/>
  <sheetViews>
    <sheetView zoomScaleNormal="100" workbookViewId="0"/>
  </sheetViews>
  <sheetFormatPr defaultRowHeight="12.75" x14ac:dyDescent="0.2"/>
  <cols>
    <col min="1" max="1" width="9" style="366"/>
    <col min="2" max="2" width="26.875" style="366" customWidth="1"/>
    <col min="3" max="3" width="22" style="366" bestFit="1" customWidth="1"/>
    <col min="4" max="4" width="34.125" style="366" bestFit="1" customWidth="1"/>
    <col min="5" max="5" width="27.375" style="366" bestFit="1" customWidth="1"/>
    <col min="6" max="6" width="38.75" style="366" bestFit="1" customWidth="1"/>
    <col min="7" max="16384" width="9" style="366"/>
  </cols>
  <sheetData>
    <row r="3" spans="2:5" x14ac:dyDescent="0.2">
      <c r="B3" s="356" t="s">
        <v>500</v>
      </c>
      <c r="C3" s="531">
        <v>622.69128899999998</v>
      </c>
    </row>
    <row r="4" spans="2:5" x14ac:dyDescent="0.2">
      <c r="B4" s="356" t="s">
        <v>501</v>
      </c>
      <c r="C4" s="357">
        <v>331.76376499999998</v>
      </c>
    </row>
    <row r="5" spans="2:5" x14ac:dyDescent="0.2">
      <c r="B5" s="356" t="s">
        <v>20</v>
      </c>
      <c r="C5" s="357">
        <v>7.1441499999999998</v>
      </c>
    </row>
    <row r="6" spans="2:5" x14ac:dyDescent="0.2">
      <c r="B6" s="356" t="s">
        <v>502</v>
      </c>
      <c r="C6" s="357">
        <v>20.938516</v>
      </c>
    </row>
    <row r="7" spans="2:5" x14ac:dyDescent="0.2">
      <c r="B7" s="356" t="s">
        <v>503</v>
      </c>
      <c r="C7" s="357">
        <v>262.84485799999999</v>
      </c>
    </row>
    <row r="8" spans="2:5" x14ac:dyDescent="0.2">
      <c r="B8" s="356"/>
      <c r="C8" s="356"/>
    </row>
    <row r="9" spans="2:5" x14ac:dyDescent="0.2">
      <c r="B9" s="356"/>
      <c r="C9" s="356"/>
    </row>
    <row r="10" spans="2:5" x14ac:dyDescent="0.2">
      <c r="B10" s="356" t="s">
        <v>551</v>
      </c>
    </row>
    <row r="11" spans="2:5" x14ac:dyDescent="0.2">
      <c r="C11" s="356"/>
    </row>
    <row r="12" spans="2:5" x14ac:dyDescent="0.2">
      <c r="B12" s="359"/>
      <c r="C12" s="367" t="s">
        <v>552</v>
      </c>
      <c r="D12" s="367" t="s">
        <v>553</v>
      </c>
      <c r="E12" s="367" t="s">
        <v>554</v>
      </c>
    </row>
    <row r="13" spans="2:5" x14ac:dyDescent="0.2">
      <c r="B13" s="360" t="s">
        <v>501</v>
      </c>
      <c r="C13" s="625" t="s">
        <v>555</v>
      </c>
      <c r="D13" s="626">
        <v>300.55780900000002</v>
      </c>
      <c r="E13" s="532">
        <v>90.593922757055779</v>
      </c>
    </row>
    <row r="14" spans="2:5" x14ac:dyDescent="0.2">
      <c r="B14" s="361"/>
      <c r="C14" s="627" t="s">
        <v>556</v>
      </c>
      <c r="D14" s="626">
        <v>16.616061999999999</v>
      </c>
      <c r="E14" s="533">
        <v>5.0084016860611644</v>
      </c>
    </row>
    <row r="15" spans="2:5" x14ac:dyDescent="0.2">
      <c r="B15" s="361"/>
      <c r="C15" s="627" t="s">
        <v>557</v>
      </c>
      <c r="D15" s="626">
        <v>14.589893999999999</v>
      </c>
      <c r="E15" s="533">
        <v>4.3976755568830734</v>
      </c>
    </row>
    <row r="16" spans="2:5" x14ac:dyDescent="0.2">
      <c r="B16" s="362"/>
      <c r="C16" s="628" t="s">
        <v>558</v>
      </c>
      <c r="D16" s="629">
        <v>31.205956</v>
      </c>
      <c r="E16" s="534">
        <v>9.4060772429442387</v>
      </c>
    </row>
    <row r="17" spans="2:5" x14ac:dyDescent="0.2">
      <c r="B17" s="363"/>
      <c r="C17" s="627"/>
      <c r="D17" s="630"/>
      <c r="E17" s="369"/>
    </row>
    <row r="18" spans="2:5" x14ac:dyDescent="0.2">
      <c r="B18" s="360" t="s">
        <v>20</v>
      </c>
      <c r="C18" s="625" t="s">
        <v>555</v>
      </c>
      <c r="D18" s="368">
        <v>5.0255679999999998</v>
      </c>
      <c r="E18" s="532">
        <v>70.345219515267729</v>
      </c>
    </row>
    <row r="19" spans="2:5" x14ac:dyDescent="0.2">
      <c r="B19" s="361"/>
      <c r="C19" s="627" t="s">
        <v>556</v>
      </c>
      <c r="D19" s="626">
        <v>1.118582</v>
      </c>
      <c r="E19" s="533">
        <v>15.657314026161265</v>
      </c>
    </row>
    <row r="20" spans="2:5" x14ac:dyDescent="0.2">
      <c r="B20" s="361"/>
      <c r="C20" s="627" t="s">
        <v>557</v>
      </c>
      <c r="D20" s="626">
        <v>1</v>
      </c>
      <c r="E20" s="533">
        <v>13.997466458570997</v>
      </c>
    </row>
    <row r="21" spans="2:5" x14ac:dyDescent="0.2">
      <c r="B21" s="362"/>
      <c r="C21" s="628" t="s">
        <v>558</v>
      </c>
      <c r="D21" s="629">
        <v>2.118582</v>
      </c>
      <c r="E21" s="534">
        <v>29.654780484732264</v>
      </c>
    </row>
    <row r="22" spans="2:5" x14ac:dyDescent="0.2">
      <c r="B22" s="363"/>
      <c r="C22" s="627"/>
      <c r="D22" s="630"/>
      <c r="E22" s="369"/>
    </row>
    <row r="23" spans="2:5" x14ac:dyDescent="0.2">
      <c r="B23" s="360" t="s">
        <v>502</v>
      </c>
      <c r="C23" s="625" t="s">
        <v>555</v>
      </c>
      <c r="D23" s="368">
        <v>42.352317999999997</v>
      </c>
      <c r="E23" s="532">
        <v>202.26991253821427</v>
      </c>
    </row>
    <row r="24" spans="2:5" x14ac:dyDescent="0.2">
      <c r="B24" s="361"/>
      <c r="C24" s="627" t="s">
        <v>556</v>
      </c>
      <c r="D24" s="626">
        <v>8.198912</v>
      </c>
      <c r="E24" s="533">
        <v>39.157082574524381</v>
      </c>
    </row>
    <row r="25" spans="2:5" x14ac:dyDescent="0.2">
      <c r="B25" s="361"/>
      <c r="C25" s="627" t="s">
        <v>557</v>
      </c>
      <c r="D25" s="626">
        <v>2.0935000000000001</v>
      </c>
      <c r="E25" s="533">
        <v>9.9983207979018189</v>
      </c>
    </row>
    <row r="26" spans="2:5" x14ac:dyDescent="0.2">
      <c r="B26" s="362"/>
      <c r="C26" s="628" t="s">
        <v>558</v>
      </c>
      <c r="D26" s="629">
        <v>10.292412000000001</v>
      </c>
      <c r="E26" s="534">
        <v>49.155403372426207</v>
      </c>
    </row>
    <row r="27" spans="2:5" x14ac:dyDescent="0.2">
      <c r="B27" s="363"/>
      <c r="C27" s="627"/>
      <c r="D27" s="630"/>
      <c r="E27" s="369"/>
    </row>
    <row r="28" spans="2:5" x14ac:dyDescent="0.2">
      <c r="B28" s="600" t="s">
        <v>503</v>
      </c>
      <c r="C28" s="625" t="s">
        <v>555</v>
      </c>
      <c r="D28" s="368">
        <v>262.84485799999999</v>
      </c>
      <c r="E28" s="532">
        <v>100</v>
      </c>
    </row>
    <row r="29" spans="2:5" x14ac:dyDescent="0.2">
      <c r="B29" s="361"/>
      <c r="C29" s="627" t="s">
        <v>556</v>
      </c>
      <c r="D29" s="626">
        <v>0</v>
      </c>
      <c r="E29" s="533">
        <v>0</v>
      </c>
    </row>
    <row r="30" spans="2:5" x14ac:dyDescent="0.2">
      <c r="B30" s="361"/>
      <c r="C30" s="627" t="s">
        <v>557</v>
      </c>
      <c r="D30" s="626">
        <v>0</v>
      </c>
      <c r="E30" s="533">
        <v>0</v>
      </c>
    </row>
    <row r="31" spans="2:5" x14ac:dyDescent="0.2">
      <c r="B31" s="362"/>
      <c r="C31" s="628" t="s">
        <v>558</v>
      </c>
      <c r="D31" s="629">
        <v>0</v>
      </c>
      <c r="E31" s="534">
        <v>0</v>
      </c>
    </row>
    <row r="32" spans="2:5" x14ac:dyDescent="0.2">
      <c r="C32" s="631"/>
      <c r="D32" s="631"/>
    </row>
    <row r="33" spans="2:6" x14ac:dyDescent="0.2">
      <c r="C33" s="631"/>
      <c r="D33" s="631"/>
    </row>
    <row r="34" spans="2:6" x14ac:dyDescent="0.2">
      <c r="B34" s="356" t="s">
        <v>559</v>
      </c>
      <c r="C34" s="631"/>
      <c r="D34" s="631"/>
    </row>
    <row r="35" spans="2:6" x14ac:dyDescent="0.2">
      <c r="C35" s="631"/>
      <c r="D35" s="631"/>
    </row>
    <row r="36" spans="2:6" x14ac:dyDescent="0.2">
      <c r="B36" s="359"/>
      <c r="C36" s="367" t="s">
        <v>560</v>
      </c>
      <c r="D36" s="367" t="s">
        <v>561</v>
      </c>
      <c r="E36" s="367" t="s">
        <v>562</v>
      </c>
      <c r="F36" s="367" t="s">
        <v>563</v>
      </c>
    </row>
    <row r="37" spans="2:6" x14ac:dyDescent="0.2">
      <c r="B37" s="360" t="s">
        <v>501</v>
      </c>
      <c r="C37" s="371" t="s">
        <v>556</v>
      </c>
      <c r="D37" s="372">
        <v>5.1555580000000001</v>
      </c>
      <c r="E37" s="535">
        <v>1.5539846553164118</v>
      </c>
      <c r="F37" s="532">
        <v>16.5210705289721</v>
      </c>
    </row>
    <row r="38" spans="2:6" x14ac:dyDescent="0.2">
      <c r="B38" s="362"/>
      <c r="C38" s="373" t="s">
        <v>557</v>
      </c>
      <c r="D38" s="374">
        <v>3</v>
      </c>
      <c r="E38" s="536">
        <v>0.90425788361788095</v>
      </c>
      <c r="F38" s="534">
        <v>9.6135494134517128</v>
      </c>
    </row>
    <row r="39" spans="2:6" x14ac:dyDescent="0.2">
      <c r="C39" s="631"/>
      <c r="D39" s="626"/>
      <c r="E39" s="375"/>
      <c r="F39" s="375"/>
    </row>
    <row r="40" spans="2:6" x14ac:dyDescent="0.2">
      <c r="B40" s="360" t="s">
        <v>20</v>
      </c>
      <c r="C40" s="371" t="s">
        <v>556</v>
      </c>
      <c r="D40" s="372">
        <v>0</v>
      </c>
      <c r="E40" s="535">
        <v>0</v>
      </c>
      <c r="F40" s="532">
        <v>0</v>
      </c>
    </row>
    <row r="41" spans="2:6" x14ac:dyDescent="0.2">
      <c r="B41" s="362"/>
      <c r="C41" s="373" t="s">
        <v>557</v>
      </c>
      <c r="D41" s="374">
        <v>0</v>
      </c>
      <c r="E41" s="536">
        <v>0</v>
      </c>
      <c r="F41" s="534">
        <v>0</v>
      </c>
    </row>
    <row r="42" spans="2:6" x14ac:dyDescent="0.2">
      <c r="C42" s="376"/>
      <c r="D42" s="377"/>
      <c r="E42" s="375"/>
      <c r="F42" s="375"/>
    </row>
    <row r="43" spans="2:6" x14ac:dyDescent="0.2">
      <c r="B43" s="360" t="s">
        <v>502</v>
      </c>
      <c r="C43" s="371" t="s">
        <v>556</v>
      </c>
      <c r="D43" s="372">
        <v>0</v>
      </c>
      <c r="E43" s="535">
        <v>0</v>
      </c>
      <c r="F43" s="532">
        <v>0</v>
      </c>
    </row>
    <row r="44" spans="2:6" x14ac:dyDescent="0.2">
      <c r="B44" s="362"/>
      <c r="C44" s="373" t="s">
        <v>557</v>
      </c>
      <c r="D44" s="374">
        <v>0</v>
      </c>
      <c r="E44" s="536">
        <v>0</v>
      </c>
      <c r="F44" s="534">
        <v>0</v>
      </c>
    </row>
    <row r="45" spans="2:6" x14ac:dyDescent="0.2">
      <c r="C45" s="631"/>
      <c r="D45" s="377"/>
      <c r="E45" s="375"/>
      <c r="F45" s="375"/>
    </row>
    <row r="46" spans="2:6" x14ac:dyDescent="0.2">
      <c r="B46" s="360" t="s">
        <v>503</v>
      </c>
      <c r="C46" s="371" t="s">
        <v>556</v>
      </c>
      <c r="D46" s="372">
        <v>0</v>
      </c>
      <c r="E46" s="535">
        <v>0</v>
      </c>
      <c r="F46" s="532">
        <v>0</v>
      </c>
    </row>
    <row r="47" spans="2:6" x14ac:dyDescent="0.2">
      <c r="B47" s="362"/>
      <c r="C47" s="373" t="s">
        <v>557</v>
      </c>
      <c r="D47" s="374">
        <v>0</v>
      </c>
      <c r="E47" s="536">
        <v>0</v>
      </c>
      <c r="F47" s="534">
        <v>0</v>
      </c>
    </row>
    <row r="50" spans="2:6" x14ac:dyDescent="0.2">
      <c r="B50" s="356" t="s">
        <v>564</v>
      </c>
    </row>
    <row r="51" spans="2:6" x14ac:dyDescent="0.2">
      <c r="C51" s="631"/>
      <c r="D51" s="631"/>
    </row>
    <row r="52" spans="2:6" x14ac:dyDescent="0.2">
      <c r="B52" s="359"/>
      <c r="C52" s="367" t="s">
        <v>565</v>
      </c>
      <c r="D52" s="367" t="s">
        <v>561</v>
      </c>
      <c r="E52" s="367" t="s">
        <v>562</v>
      </c>
      <c r="F52" s="367" t="s">
        <v>563</v>
      </c>
    </row>
    <row r="53" spans="2:6" x14ac:dyDescent="0.2">
      <c r="B53" s="360" t="s">
        <v>501</v>
      </c>
      <c r="C53" s="371" t="s">
        <v>556</v>
      </c>
      <c r="D53" s="372">
        <v>6.8768450000000003</v>
      </c>
      <c r="E53" s="535">
        <v>2.072813768556069</v>
      </c>
      <c r="F53" s="532">
        <v>22.036963072049449</v>
      </c>
    </row>
    <row r="54" spans="2:6" x14ac:dyDescent="0.2">
      <c r="B54" s="362"/>
      <c r="C54" s="373" t="s">
        <v>557</v>
      </c>
      <c r="D54" s="374">
        <v>10.589893999999999</v>
      </c>
      <c r="E54" s="536">
        <v>3.1919983787258985</v>
      </c>
      <c r="F54" s="534">
        <v>33.935489750738604</v>
      </c>
    </row>
    <row r="55" spans="2:6" x14ac:dyDescent="0.2">
      <c r="C55" s="631"/>
      <c r="D55" s="626"/>
      <c r="E55" s="375"/>
      <c r="F55" s="375"/>
    </row>
    <row r="56" spans="2:6" x14ac:dyDescent="0.2">
      <c r="B56" s="360" t="s">
        <v>20</v>
      </c>
      <c r="C56" s="371" t="s">
        <v>556</v>
      </c>
      <c r="D56" s="372">
        <v>1.118582</v>
      </c>
      <c r="E56" s="535">
        <v>15.657314026161265</v>
      </c>
      <c r="F56" s="532">
        <v>52.798617188289143</v>
      </c>
    </row>
    <row r="57" spans="2:6" x14ac:dyDescent="0.2">
      <c r="B57" s="362"/>
      <c r="C57" s="373" t="s">
        <v>557</v>
      </c>
      <c r="D57" s="374">
        <v>0</v>
      </c>
      <c r="E57" s="536">
        <v>0</v>
      </c>
      <c r="F57" s="534">
        <v>0</v>
      </c>
    </row>
    <row r="58" spans="2:6" x14ac:dyDescent="0.2">
      <c r="C58" s="376"/>
      <c r="D58" s="377"/>
      <c r="E58" s="375"/>
      <c r="F58" s="375"/>
    </row>
    <row r="59" spans="2:6" x14ac:dyDescent="0.2">
      <c r="B59" s="360" t="s">
        <v>502</v>
      </c>
      <c r="C59" s="371" t="s">
        <v>556</v>
      </c>
      <c r="D59" s="372">
        <v>6.198912</v>
      </c>
      <c r="E59" s="535">
        <v>29.605307272014887</v>
      </c>
      <c r="F59" s="532">
        <v>60.227981546016615</v>
      </c>
    </row>
    <row r="60" spans="2:6" x14ac:dyDescent="0.2">
      <c r="B60" s="362"/>
      <c r="C60" s="373" t="s">
        <v>557</v>
      </c>
      <c r="D60" s="374">
        <v>2.0935000000000001</v>
      </c>
      <c r="E60" s="536">
        <v>9.9983207979018189</v>
      </c>
      <c r="F60" s="534">
        <v>20.340227344183269</v>
      </c>
    </row>
    <row r="61" spans="2:6" x14ac:dyDescent="0.2">
      <c r="C61" s="631"/>
      <c r="D61" s="377"/>
      <c r="E61" s="375"/>
      <c r="F61" s="375"/>
    </row>
    <row r="62" spans="2:6" x14ac:dyDescent="0.2">
      <c r="B62" s="360" t="s">
        <v>503</v>
      </c>
      <c r="C62" s="371" t="s">
        <v>556</v>
      </c>
      <c r="D62" s="372">
        <v>0</v>
      </c>
      <c r="E62" s="535">
        <v>0</v>
      </c>
      <c r="F62" s="532">
        <v>0</v>
      </c>
    </row>
    <row r="63" spans="2:6" x14ac:dyDescent="0.2">
      <c r="B63" s="362"/>
      <c r="C63" s="373" t="s">
        <v>557</v>
      </c>
      <c r="D63" s="374">
        <v>0</v>
      </c>
      <c r="E63" s="536">
        <v>0</v>
      </c>
      <c r="F63" s="534">
        <v>0</v>
      </c>
    </row>
    <row r="64" spans="2:6" x14ac:dyDescent="0.2">
      <c r="C64" s="631"/>
      <c r="D64" s="376"/>
    </row>
    <row r="65" spans="2:6" x14ac:dyDescent="0.2">
      <c r="C65" s="631"/>
      <c r="D65" s="376"/>
    </row>
    <row r="66" spans="2:6" x14ac:dyDescent="0.2">
      <c r="B66" s="356" t="s">
        <v>566</v>
      </c>
    </row>
    <row r="67" spans="2:6" x14ac:dyDescent="0.2">
      <c r="C67" s="631"/>
      <c r="D67" s="631"/>
    </row>
    <row r="68" spans="2:6" x14ac:dyDescent="0.2">
      <c r="B68" s="359"/>
      <c r="C68" s="367" t="s">
        <v>567</v>
      </c>
      <c r="D68" s="367" t="s">
        <v>561</v>
      </c>
      <c r="E68" s="367" t="s">
        <v>562</v>
      </c>
      <c r="F68" s="367" t="s">
        <v>563</v>
      </c>
    </row>
    <row r="69" spans="2:6" x14ac:dyDescent="0.2">
      <c r="B69" s="360" t="s">
        <v>501</v>
      </c>
      <c r="C69" s="371" t="s">
        <v>556</v>
      </c>
      <c r="D69" s="372">
        <v>4.5836589999999999</v>
      </c>
      <c r="E69" s="535">
        <v>1.3816032621886842</v>
      </c>
      <c r="F69" s="532">
        <v>14.688410763637558</v>
      </c>
    </row>
    <row r="70" spans="2:6" x14ac:dyDescent="0.2">
      <c r="B70" s="362"/>
      <c r="C70" s="373" t="s">
        <v>557</v>
      </c>
      <c r="D70" s="374">
        <v>1</v>
      </c>
      <c r="E70" s="536">
        <v>0.30141929453929367</v>
      </c>
      <c r="F70" s="534">
        <v>3.2045164711505718</v>
      </c>
    </row>
    <row r="71" spans="2:6" x14ac:dyDescent="0.2">
      <c r="C71" s="631"/>
      <c r="D71" s="626"/>
      <c r="E71" s="375"/>
      <c r="F71" s="375"/>
    </row>
    <row r="72" spans="2:6" x14ac:dyDescent="0.2">
      <c r="B72" s="360" t="s">
        <v>20</v>
      </c>
      <c r="C72" s="371" t="s">
        <v>556</v>
      </c>
      <c r="D72" s="372">
        <v>0</v>
      </c>
      <c r="E72" s="535">
        <v>0</v>
      </c>
      <c r="F72" s="532">
        <v>0</v>
      </c>
    </row>
    <row r="73" spans="2:6" x14ac:dyDescent="0.2">
      <c r="B73" s="362"/>
      <c r="C73" s="373" t="s">
        <v>557</v>
      </c>
      <c r="D73" s="374">
        <v>1</v>
      </c>
      <c r="E73" s="536">
        <v>13.997466458570997</v>
      </c>
      <c r="F73" s="534">
        <v>47.20138281171085</v>
      </c>
    </row>
    <row r="74" spans="2:6" x14ac:dyDescent="0.2">
      <c r="C74" s="376"/>
      <c r="D74" s="377"/>
      <c r="E74" s="375"/>
      <c r="F74" s="375"/>
    </row>
    <row r="75" spans="2:6" x14ac:dyDescent="0.2">
      <c r="B75" s="360" t="s">
        <v>502</v>
      </c>
      <c r="C75" s="371" t="s">
        <v>556</v>
      </c>
      <c r="D75" s="372">
        <v>2</v>
      </c>
      <c r="E75" s="535">
        <v>9.5517753025094994</v>
      </c>
      <c r="F75" s="532">
        <v>19.431791109800113</v>
      </c>
    </row>
    <row r="76" spans="2:6" x14ac:dyDescent="0.2">
      <c r="B76" s="362"/>
      <c r="C76" s="373" t="s">
        <v>557</v>
      </c>
      <c r="D76" s="374">
        <v>0</v>
      </c>
      <c r="E76" s="536">
        <v>0</v>
      </c>
      <c r="F76" s="534">
        <v>0</v>
      </c>
    </row>
    <row r="77" spans="2:6" x14ac:dyDescent="0.2">
      <c r="C77" s="631"/>
      <c r="D77" s="377"/>
      <c r="E77" s="375"/>
      <c r="F77" s="375"/>
    </row>
    <row r="78" spans="2:6" x14ac:dyDescent="0.2">
      <c r="B78" s="360" t="s">
        <v>503</v>
      </c>
      <c r="C78" s="371" t="s">
        <v>556</v>
      </c>
      <c r="D78" s="372">
        <v>0</v>
      </c>
      <c r="E78" s="535">
        <v>0</v>
      </c>
      <c r="F78" s="532">
        <v>0</v>
      </c>
    </row>
    <row r="79" spans="2:6" x14ac:dyDescent="0.2">
      <c r="B79" s="362"/>
      <c r="C79" s="373" t="s">
        <v>557</v>
      </c>
      <c r="D79" s="374">
        <v>0</v>
      </c>
      <c r="E79" s="536">
        <v>0</v>
      </c>
      <c r="F79" s="534">
        <v>0</v>
      </c>
    </row>
    <row r="82" spans="2:6" x14ac:dyDescent="0.2">
      <c r="B82" s="378"/>
      <c r="C82" s="379"/>
      <c r="D82" s="379"/>
      <c r="E82" s="379"/>
      <c r="F82" s="379"/>
    </row>
    <row r="83" spans="2:6" x14ac:dyDescent="0.2">
      <c r="B83" s="379"/>
      <c r="C83" s="632"/>
      <c r="D83" s="632"/>
      <c r="E83" s="379"/>
      <c r="F83" s="379"/>
    </row>
    <row r="84" spans="2:6" x14ac:dyDescent="0.2">
      <c r="B84" s="380"/>
      <c r="C84" s="381"/>
      <c r="D84" s="381"/>
      <c r="E84" s="381"/>
      <c r="F84" s="381"/>
    </row>
    <row r="85" spans="2:6" x14ac:dyDescent="0.2">
      <c r="B85" s="379"/>
      <c r="C85" s="379"/>
      <c r="D85" s="379"/>
      <c r="E85" s="382"/>
      <c r="F85" s="382"/>
    </row>
    <row r="86" spans="2:6" x14ac:dyDescent="0.2">
      <c r="B86" s="379"/>
      <c r="C86" s="379"/>
      <c r="D86" s="379"/>
      <c r="E86" s="382"/>
      <c r="F86" s="382"/>
    </row>
    <row r="87" spans="2:6" x14ac:dyDescent="0.2">
      <c r="B87" s="379"/>
      <c r="C87" s="632"/>
      <c r="D87" s="632"/>
      <c r="E87" s="382"/>
      <c r="F87" s="382"/>
    </row>
    <row r="88" spans="2:6" x14ac:dyDescent="0.2">
      <c r="B88" s="379"/>
      <c r="C88" s="379"/>
      <c r="D88" s="379"/>
      <c r="E88" s="382"/>
      <c r="F88" s="382"/>
    </row>
    <row r="89" spans="2:6" x14ac:dyDescent="0.2">
      <c r="B89" s="379"/>
      <c r="C89" s="379"/>
      <c r="D89" s="379"/>
      <c r="E89" s="382"/>
      <c r="F89" s="382"/>
    </row>
    <row r="90" spans="2:6" x14ac:dyDescent="0.2">
      <c r="B90" s="379"/>
      <c r="C90" s="383"/>
      <c r="D90" s="383"/>
      <c r="E90" s="382"/>
      <c r="F90" s="382"/>
    </row>
    <row r="91" spans="2:6" x14ac:dyDescent="0.2">
      <c r="B91" s="379"/>
      <c r="C91" s="379"/>
      <c r="D91" s="379"/>
      <c r="E91" s="382"/>
      <c r="F91" s="382"/>
    </row>
    <row r="92" spans="2:6" x14ac:dyDescent="0.2">
      <c r="B92" s="379"/>
      <c r="C92" s="379"/>
      <c r="D92" s="379"/>
      <c r="E92" s="382"/>
      <c r="F92" s="382"/>
    </row>
    <row r="93" spans="2:6" x14ac:dyDescent="0.2">
      <c r="B93" s="379"/>
      <c r="C93" s="632"/>
      <c r="D93" s="383"/>
      <c r="E93" s="382"/>
      <c r="F93" s="382"/>
    </row>
    <row r="94" spans="2:6" x14ac:dyDescent="0.2">
      <c r="B94" s="379"/>
      <c r="C94" s="379"/>
      <c r="D94" s="379"/>
      <c r="E94" s="382"/>
      <c r="F94" s="382"/>
    </row>
    <row r="95" spans="2:6" x14ac:dyDescent="0.2">
      <c r="B95" s="379"/>
      <c r="C95" s="379"/>
      <c r="D95" s="379"/>
      <c r="E95" s="382"/>
      <c r="F95" s="382"/>
    </row>
  </sheetData>
  <pageMargins left="0.75" right="0.75" top="1" bottom="1" header="0.5" footer="0.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3:G20"/>
  <sheetViews>
    <sheetView workbookViewId="0"/>
  </sheetViews>
  <sheetFormatPr defaultRowHeight="12.75" x14ac:dyDescent="0.2"/>
  <cols>
    <col min="1" max="1" width="9" style="366"/>
    <col min="2" max="7" width="20.625" style="366" customWidth="1"/>
    <col min="8" max="16384" width="9" style="366"/>
  </cols>
  <sheetData>
    <row r="3" spans="2:7" x14ac:dyDescent="0.2">
      <c r="B3" s="370" t="s">
        <v>568</v>
      </c>
    </row>
    <row r="4" spans="2:7" ht="13.5" thickBot="1" x14ac:dyDescent="0.25"/>
    <row r="5" spans="2:7" x14ac:dyDescent="0.2">
      <c r="B5" s="384" t="s">
        <v>569</v>
      </c>
      <c r="C5" s="809" t="s">
        <v>172</v>
      </c>
      <c r="D5" s="810"/>
      <c r="E5" s="810"/>
      <c r="F5" s="810"/>
      <c r="G5" s="811"/>
    </row>
    <row r="6" spans="2:7" ht="25.5" x14ac:dyDescent="0.2">
      <c r="B6" s="387" t="s">
        <v>575</v>
      </c>
      <c r="C6" s="385" t="s">
        <v>571</v>
      </c>
      <c r="D6" s="385" t="s">
        <v>572</v>
      </c>
      <c r="E6" s="385" t="s">
        <v>573</v>
      </c>
      <c r="F6" s="386" t="s">
        <v>574</v>
      </c>
      <c r="G6" s="388" t="s">
        <v>576</v>
      </c>
    </row>
    <row r="7" spans="2:7" x14ac:dyDescent="0.2">
      <c r="B7" s="389" t="str">
        <f>Index!$B$4</f>
        <v>Hertfordshire and North London</v>
      </c>
      <c r="C7" s="666">
        <f>SUM(C8:C11)</f>
        <v>405</v>
      </c>
      <c r="D7" s="666">
        <f t="shared" ref="D7:G7" si="0">SUM(D8:D11)</f>
        <v>9</v>
      </c>
      <c r="E7" s="666">
        <f t="shared" si="0"/>
        <v>2</v>
      </c>
      <c r="F7" s="666">
        <f t="shared" si="0"/>
        <v>0</v>
      </c>
      <c r="G7" s="667">
        <f t="shared" si="0"/>
        <v>1</v>
      </c>
    </row>
    <row r="8" spans="2:7" x14ac:dyDescent="0.2">
      <c r="B8" s="390" t="s">
        <v>501</v>
      </c>
      <c r="C8" s="668">
        <v>186</v>
      </c>
      <c r="D8" s="669">
        <v>3</v>
      </c>
      <c r="E8" s="669">
        <v>1</v>
      </c>
      <c r="F8" s="669">
        <v>0</v>
      </c>
      <c r="G8" s="670">
        <v>0</v>
      </c>
    </row>
    <row r="9" spans="2:7" x14ac:dyDescent="0.2">
      <c r="B9" s="390" t="s">
        <v>20</v>
      </c>
      <c r="C9" s="669">
        <v>7</v>
      </c>
      <c r="D9" s="669">
        <v>0</v>
      </c>
      <c r="E9" s="669">
        <v>0</v>
      </c>
      <c r="F9" s="669">
        <v>0</v>
      </c>
      <c r="G9" s="670">
        <v>0</v>
      </c>
    </row>
    <row r="10" spans="2:7" x14ac:dyDescent="0.2">
      <c r="B10" s="390" t="s">
        <v>502</v>
      </c>
      <c r="C10" s="669">
        <v>40</v>
      </c>
      <c r="D10" s="669">
        <v>3</v>
      </c>
      <c r="E10" s="669">
        <v>0</v>
      </c>
      <c r="F10" s="669">
        <v>0</v>
      </c>
      <c r="G10" s="670">
        <v>0</v>
      </c>
    </row>
    <row r="11" spans="2:7" ht="13.5" thickBot="1" x14ac:dyDescent="0.25">
      <c r="B11" s="398" t="s">
        <v>503</v>
      </c>
      <c r="C11" s="671">
        <v>172</v>
      </c>
      <c r="D11" s="671">
        <v>3</v>
      </c>
      <c r="E11" s="671">
        <v>1</v>
      </c>
      <c r="F11" s="671">
        <v>0</v>
      </c>
      <c r="G11" s="672">
        <v>1</v>
      </c>
    </row>
    <row r="13" spans="2:7" ht="13.5" thickBot="1" x14ac:dyDescent="0.25"/>
    <row r="14" spans="2:7" x14ac:dyDescent="0.2">
      <c r="B14" s="384" t="s">
        <v>577</v>
      </c>
      <c r="C14" s="809" t="s">
        <v>172</v>
      </c>
      <c r="D14" s="810"/>
      <c r="E14" s="810"/>
      <c r="F14" s="810"/>
      <c r="G14" s="811"/>
    </row>
    <row r="15" spans="2:7" ht="25.5" x14ac:dyDescent="0.2">
      <c r="B15" s="387" t="s">
        <v>575</v>
      </c>
      <c r="C15" s="385" t="s">
        <v>571</v>
      </c>
      <c r="D15" s="385" t="s">
        <v>572</v>
      </c>
      <c r="E15" s="385" t="s">
        <v>573</v>
      </c>
      <c r="F15" s="386" t="s">
        <v>574</v>
      </c>
      <c r="G15" s="388" t="s">
        <v>576</v>
      </c>
    </row>
    <row r="16" spans="2:7" x14ac:dyDescent="0.2">
      <c r="B16" s="389" t="str">
        <f>Index!$B$4</f>
        <v>Hertfordshire and North London</v>
      </c>
      <c r="C16" s="570">
        <f t="shared" ref="C16:G20" si="1">IF(SUM($C7:$G7)=0,0,C7/SUM($C7:$G7))</f>
        <v>0.97122302158273377</v>
      </c>
      <c r="D16" s="570">
        <f t="shared" si="1"/>
        <v>2.1582733812949641E-2</v>
      </c>
      <c r="E16" s="570">
        <f t="shared" si="1"/>
        <v>4.7961630695443642E-3</v>
      </c>
      <c r="F16" s="570">
        <f t="shared" si="1"/>
        <v>0</v>
      </c>
      <c r="G16" s="571">
        <f t="shared" si="1"/>
        <v>2.3980815347721821E-3</v>
      </c>
    </row>
    <row r="17" spans="2:7" x14ac:dyDescent="0.2">
      <c r="B17" s="390" t="s">
        <v>501</v>
      </c>
      <c r="C17" s="572">
        <f t="shared" si="1"/>
        <v>0.97894736842105268</v>
      </c>
      <c r="D17" s="572">
        <f t="shared" si="1"/>
        <v>1.5789473684210527E-2</v>
      </c>
      <c r="E17" s="572">
        <f t="shared" si="1"/>
        <v>5.263157894736842E-3</v>
      </c>
      <c r="F17" s="572">
        <f t="shared" si="1"/>
        <v>0</v>
      </c>
      <c r="G17" s="573">
        <f t="shared" si="1"/>
        <v>0</v>
      </c>
    </row>
    <row r="18" spans="2:7" x14ac:dyDescent="0.2">
      <c r="B18" s="390" t="s">
        <v>20</v>
      </c>
      <c r="C18" s="572">
        <f t="shared" si="1"/>
        <v>1</v>
      </c>
      <c r="D18" s="572">
        <f t="shared" si="1"/>
        <v>0</v>
      </c>
      <c r="E18" s="572">
        <f t="shared" si="1"/>
        <v>0</v>
      </c>
      <c r="F18" s="572">
        <f t="shared" si="1"/>
        <v>0</v>
      </c>
      <c r="G18" s="573">
        <f t="shared" si="1"/>
        <v>0</v>
      </c>
    </row>
    <row r="19" spans="2:7" x14ac:dyDescent="0.2">
      <c r="B19" s="390" t="s">
        <v>502</v>
      </c>
      <c r="C19" s="572">
        <f t="shared" si="1"/>
        <v>0.93023255813953487</v>
      </c>
      <c r="D19" s="572">
        <f t="shared" si="1"/>
        <v>6.9767441860465115E-2</v>
      </c>
      <c r="E19" s="572">
        <f t="shared" si="1"/>
        <v>0</v>
      </c>
      <c r="F19" s="572">
        <f t="shared" si="1"/>
        <v>0</v>
      </c>
      <c r="G19" s="573">
        <f t="shared" si="1"/>
        <v>0</v>
      </c>
    </row>
    <row r="20" spans="2:7" ht="13.5" thickBot="1" x14ac:dyDescent="0.25">
      <c r="B20" s="398" t="s">
        <v>503</v>
      </c>
      <c r="C20" s="574">
        <f t="shared" si="1"/>
        <v>0.97175141242937857</v>
      </c>
      <c r="D20" s="574">
        <f t="shared" si="1"/>
        <v>1.6949152542372881E-2</v>
      </c>
      <c r="E20" s="574">
        <f t="shared" si="1"/>
        <v>5.6497175141242938E-3</v>
      </c>
      <c r="F20" s="574">
        <f t="shared" si="1"/>
        <v>0</v>
      </c>
      <c r="G20" s="575">
        <f t="shared" si="1"/>
        <v>5.6497175141242938E-3</v>
      </c>
    </row>
  </sheetData>
  <mergeCells count="2">
    <mergeCell ref="C5:G5"/>
    <mergeCell ref="C14:G1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B4:H20"/>
  <sheetViews>
    <sheetView workbookViewId="0"/>
  </sheetViews>
  <sheetFormatPr defaultRowHeight="12.75" x14ac:dyDescent="0.2"/>
  <cols>
    <col min="1" max="1" width="9" style="355"/>
    <col min="2" max="8" width="15.625" style="355" customWidth="1"/>
    <col min="9" max="16384" width="9" style="355"/>
  </cols>
  <sheetData>
    <row r="4" spans="2:8" ht="13.5" thickBot="1" x14ac:dyDescent="0.25"/>
    <row r="5" spans="2:8" x14ac:dyDescent="0.2">
      <c r="B5" s="392" t="s">
        <v>569</v>
      </c>
      <c r="C5" s="812" t="s">
        <v>175</v>
      </c>
      <c r="D5" s="810"/>
      <c r="E5" s="810"/>
      <c r="F5" s="810"/>
      <c r="G5" s="810"/>
      <c r="H5" s="811"/>
    </row>
    <row r="6" spans="2:8" ht="25.5" customHeight="1" x14ac:dyDescent="0.2">
      <c r="B6" s="393" t="s">
        <v>570</v>
      </c>
      <c r="C6" s="394" t="s">
        <v>578</v>
      </c>
      <c r="D6" s="394" t="s">
        <v>579</v>
      </c>
      <c r="E6" s="394" t="s">
        <v>580</v>
      </c>
      <c r="F6" s="394" t="s">
        <v>581</v>
      </c>
      <c r="G6" s="394" t="s">
        <v>582</v>
      </c>
      <c r="H6" s="395" t="s">
        <v>583</v>
      </c>
    </row>
    <row r="7" spans="2:8" x14ac:dyDescent="0.2">
      <c r="B7" s="389" t="str">
        <f>Index!$B$4</f>
        <v>Hertfordshire and North London</v>
      </c>
      <c r="C7" s="673">
        <f>SUM(C8:C11)</f>
        <v>241</v>
      </c>
      <c r="D7" s="673">
        <f t="shared" ref="D7:H7" si="0">SUM(D8:D11)</f>
        <v>115</v>
      </c>
      <c r="E7" s="673">
        <f t="shared" si="0"/>
        <v>23</v>
      </c>
      <c r="F7" s="673">
        <f t="shared" si="0"/>
        <v>35</v>
      </c>
      <c r="G7" s="673">
        <f t="shared" si="0"/>
        <v>2</v>
      </c>
      <c r="H7" s="674">
        <f t="shared" si="0"/>
        <v>7</v>
      </c>
    </row>
    <row r="8" spans="2:8" x14ac:dyDescent="0.2">
      <c r="B8" s="390" t="s">
        <v>501</v>
      </c>
      <c r="C8" s="675">
        <v>112</v>
      </c>
      <c r="D8" s="675">
        <v>45</v>
      </c>
      <c r="E8" s="675">
        <v>14</v>
      </c>
      <c r="F8" s="675">
        <v>18</v>
      </c>
      <c r="G8" s="675">
        <v>1</v>
      </c>
      <c r="H8" s="676">
        <v>3</v>
      </c>
    </row>
    <row r="9" spans="2:8" x14ac:dyDescent="0.2">
      <c r="B9" s="390" t="s">
        <v>20</v>
      </c>
      <c r="C9" s="675">
        <v>5</v>
      </c>
      <c r="D9" s="675">
        <v>1</v>
      </c>
      <c r="E9" s="675">
        <v>1</v>
      </c>
      <c r="F9" s="675">
        <v>0</v>
      </c>
      <c r="G9" s="675">
        <v>0</v>
      </c>
      <c r="H9" s="676">
        <v>0</v>
      </c>
    </row>
    <row r="10" spans="2:8" x14ac:dyDescent="0.2">
      <c r="B10" s="390" t="s">
        <v>502</v>
      </c>
      <c r="C10" s="675">
        <v>21</v>
      </c>
      <c r="D10" s="675">
        <v>19</v>
      </c>
      <c r="E10" s="675">
        <v>3</v>
      </c>
      <c r="F10" s="675">
        <v>0</v>
      </c>
      <c r="G10" s="675">
        <v>1</v>
      </c>
      <c r="H10" s="676">
        <v>1</v>
      </c>
    </row>
    <row r="11" spans="2:8" ht="13.5" thickBot="1" x14ac:dyDescent="0.25">
      <c r="B11" s="397" t="s">
        <v>503</v>
      </c>
      <c r="C11" s="677">
        <v>103</v>
      </c>
      <c r="D11" s="677">
        <v>50</v>
      </c>
      <c r="E11" s="677">
        <v>5</v>
      </c>
      <c r="F11" s="677">
        <v>17</v>
      </c>
      <c r="G11" s="677">
        <v>0</v>
      </c>
      <c r="H11" s="678">
        <v>3</v>
      </c>
    </row>
    <row r="13" spans="2:8" ht="13.5" thickBot="1" x14ac:dyDescent="0.25"/>
    <row r="14" spans="2:8" x14ac:dyDescent="0.2">
      <c r="B14" s="392" t="s">
        <v>577</v>
      </c>
      <c r="C14" s="812" t="s">
        <v>175</v>
      </c>
      <c r="D14" s="810"/>
      <c r="E14" s="810"/>
      <c r="F14" s="810"/>
      <c r="G14" s="810"/>
      <c r="H14" s="811"/>
    </row>
    <row r="15" spans="2:8" x14ac:dyDescent="0.2">
      <c r="B15" s="393" t="s">
        <v>570</v>
      </c>
      <c r="C15" s="394" t="s">
        <v>578</v>
      </c>
      <c r="D15" s="394" t="s">
        <v>579</v>
      </c>
      <c r="E15" s="394" t="s">
        <v>580</v>
      </c>
      <c r="F15" s="394" t="s">
        <v>581</v>
      </c>
      <c r="G15" s="394" t="s">
        <v>582</v>
      </c>
      <c r="H15" s="395" t="s">
        <v>583</v>
      </c>
    </row>
    <row r="16" spans="2:8" x14ac:dyDescent="0.2">
      <c r="B16" s="389" t="str">
        <f>Index!$B$4</f>
        <v>Hertfordshire and North London</v>
      </c>
      <c r="C16" s="576">
        <f t="shared" ref="C16:H20" si="1">IF(SUM($C7:$H7)=0,0,C7/SUM($C7:$H7))</f>
        <v>0.56973995271867617</v>
      </c>
      <c r="D16" s="576">
        <f t="shared" si="1"/>
        <v>0.27186761229314421</v>
      </c>
      <c r="E16" s="576">
        <f t="shared" si="1"/>
        <v>5.4373522458628844E-2</v>
      </c>
      <c r="F16" s="576">
        <f t="shared" si="1"/>
        <v>8.2742316784869971E-2</v>
      </c>
      <c r="G16" s="576">
        <f t="shared" si="1"/>
        <v>4.7281323877068557E-3</v>
      </c>
      <c r="H16" s="577">
        <f t="shared" si="1"/>
        <v>1.6548463356973995E-2</v>
      </c>
    </row>
    <row r="17" spans="2:8" x14ac:dyDescent="0.2">
      <c r="B17" s="390" t="s">
        <v>501</v>
      </c>
      <c r="C17" s="578">
        <f t="shared" si="1"/>
        <v>0.5803108808290155</v>
      </c>
      <c r="D17" s="578">
        <f t="shared" si="1"/>
        <v>0.23316062176165803</v>
      </c>
      <c r="E17" s="578">
        <f t="shared" si="1"/>
        <v>7.2538860103626937E-2</v>
      </c>
      <c r="F17" s="578">
        <f t="shared" si="1"/>
        <v>9.3264248704663211E-2</v>
      </c>
      <c r="G17" s="578">
        <f t="shared" si="1"/>
        <v>5.1813471502590676E-3</v>
      </c>
      <c r="H17" s="579">
        <f t="shared" si="1"/>
        <v>1.5544041450777202E-2</v>
      </c>
    </row>
    <row r="18" spans="2:8" x14ac:dyDescent="0.2">
      <c r="B18" s="390" t="s">
        <v>20</v>
      </c>
      <c r="C18" s="578">
        <f t="shared" si="1"/>
        <v>0.7142857142857143</v>
      </c>
      <c r="D18" s="578">
        <f t="shared" si="1"/>
        <v>0.14285714285714285</v>
      </c>
      <c r="E18" s="578">
        <f t="shared" si="1"/>
        <v>0.14285714285714285</v>
      </c>
      <c r="F18" s="578">
        <f t="shared" si="1"/>
        <v>0</v>
      </c>
      <c r="G18" s="578">
        <f t="shared" si="1"/>
        <v>0</v>
      </c>
      <c r="H18" s="579">
        <f t="shared" si="1"/>
        <v>0</v>
      </c>
    </row>
    <row r="19" spans="2:8" x14ac:dyDescent="0.2">
      <c r="B19" s="390" t="s">
        <v>502</v>
      </c>
      <c r="C19" s="578">
        <f t="shared" si="1"/>
        <v>0.46666666666666667</v>
      </c>
      <c r="D19" s="578">
        <f t="shared" si="1"/>
        <v>0.42222222222222222</v>
      </c>
      <c r="E19" s="578">
        <f t="shared" si="1"/>
        <v>6.6666666666666666E-2</v>
      </c>
      <c r="F19" s="578">
        <f t="shared" si="1"/>
        <v>0</v>
      </c>
      <c r="G19" s="578">
        <f t="shared" si="1"/>
        <v>2.2222222222222223E-2</v>
      </c>
      <c r="H19" s="579">
        <f t="shared" si="1"/>
        <v>2.2222222222222223E-2</v>
      </c>
    </row>
    <row r="20" spans="2:8" ht="13.5" thickBot="1" x14ac:dyDescent="0.25">
      <c r="B20" s="396" t="s">
        <v>503</v>
      </c>
      <c r="C20" s="580">
        <f t="shared" si="1"/>
        <v>0.5786516853932584</v>
      </c>
      <c r="D20" s="580">
        <f t="shared" si="1"/>
        <v>0.2808988764044944</v>
      </c>
      <c r="E20" s="580">
        <f t="shared" si="1"/>
        <v>2.8089887640449437E-2</v>
      </c>
      <c r="F20" s="580">
        <f t="shared" si="1"/>
        <v>9.5505617977528087E-2</v>
      </c>
      <c r="G20" s="580">
        <f t="shared" si="1"/>
        <v>0</v>
      </c>
      <c r="H20" s="581">
        <f t="shared" si="1"/>
        <v>1.6853932584269662E-2</v>
      </c>
    </row>
  </sheetData>
  <mergeCells count="2">
    <mergeCell ref="C5:H5"/>
    <mergeCell ref="C14:H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K56"/>
  <sheetViews>
    <sheetView workbookViewId="0"/>
  </sheetViews>
  <sheetFormatPr defaultRowHeight="12.75" x14ac:dyDescent="0.2"/>
  <cols>
    <col min="1" max="1" width="9" style="355"/>
    <col min="2" max="2" width="31.25" style="355" customWidth="1"/>
    <col min="3" max="3" width="46.25" style="355" bestFit="1" customWidth="1"/>
    <col min="4" max="5" width="31.25" style="355" customWidth="1"/>
    <col min="6" max="6" width="29.625" style="355" bestFit="1" customWidth="1"/>
    <col min="7" max="7" width="50.875" style="355" bestFit="1" customWidth="1"/>
    <col min="8" max="16384" width="9" style="355"/>
  </cols>
  <sheetData>
    <row r="3" spans="1:6" x14ac:dyDescent="0.2">
      <c r="A3" s="358"/>
      <c r="B3" s="358" t="str">
        <f>Index!$B$4</f>
        <v>Hertfordshire and North London</v>
      </c>
      <c r="C3" s="391"/>
    </row>
    <row r="4" spans="1:6" x14ac:dyDescent="0.2">
      <c r="A4" s="358"/>
    </row>
    <row r="5" spans="1:6" x14ac:dyDescent="0.2">
      <c r="B5" s="399" t="s">
        <v>584</v>
      </c>
    </row>
    <row r="6" spans="1:6" x14ac:dyDescent="0.2">
      <c r="B6" s="400"/>
      <c r="C6" s="401" t="s">
        <v>585</v>
      </c>
      <c r="D6" s="402" t="s">
        <v>586</v>
      </c>
      <c r="E6" s="391"/>
      <c r="F6" s="391"/>
    </row>
    <row r="7" spans="1:6" x14ac:dyDescent="0.2">
      <c r="B7" s="403" t="s">
        <v>501</v>
      </c>
      <c r="C7" s="404">
        <v>90</v>
      </c>
      <c r="D7" s="405">
        <v>194.5692</v>
      </c>
      <c r="E7" s="391"/>
      <c r="F7" s="391"/>
    </row>
    <row r="8" spans="1:6" x14ac:dyDescent="0.2">
      <c r="B8" s="403" t="s">
        <v>20</v>
      </c>
      <c r="C8" s="404">
        <v>5</v>
      </c>
      <c r="D8" s="405">
        <v>7.1441499999999998</v>
      </c>
      <c r="E8" s="391"/>
      <c r="F8" s="391"/>
    </row>
    <row r="9" spans="1:6" x14ac:dyDescent="0.2">
      <c r="B9" s="403" t="s">
        <v>502</v>
      </c>
      <c r="C9" s="404">
        <v>30</v>
      </c>
      <c r="D9" s="405">
        <v>48.551229999999997</v>
      </c>
      <c r="E9" s="391"/>
      <c r="F9" s="391"/>
    </row>
    <row r="10" spans="1:6" x14ac:dyDescent="0.2">
      <c r="B10" s="406" t="s">
        <v>503</v>
      </c>
      <c r="C10" s="407">
        <v>78</v>
      </c>
      <c r="D10" s="408">
        <v>183.76609999999999</v>
      </c>
      <c r="E10" s="391"/>
      <c r="F10" s="391"/>
    </row>
    <row r="11" spans="1:6" x14ac:dyDescent="0.2">
      <c r="B11" s="391"/>
      <c r="C11" s="391"/>
      <c r="D11" s="391"/>
      <c r="E11" s="391"/>
      <c r="F11" s="391"/>
    </row>
    <row r="12" spans="1:6" x14ac:dyDescent="0.2">
      <c r="B12" s="409"/>
      <c r="C12" s="410" t="s">
        <v>587</v>
      </c>
      <c r="D12" s="410" t="s">
        <v>588</v>
      </c>
      <c r="E12" s="410" t="s">
        <v>589</v>
      </c>
      <c r="F12" s="410" t="s">
        <v>590</v>
      </c>
    </row>
    <row r="13" spans="1:6" x14ac:dyDescent="0.2">
      <c r="B13" s="411" t="s">
        <v>501</v>
      </c>
      <c r="C13" s="412" t="s">
        <v>591</v>
      </c>
      <c r="D13" s="355">
        <v>39</v>
      </c>
      <c r="E13" s="413">
        <v>81.980199999999996</v>
      </c>
      <c r="F13" s="537">
        <f>IF(D$7=0,0,E13/D$7*100)</f>
        <v>42.134212403607556</v>
      </c>
    </row>
    <row r="14" spans="1:6" x14ac:dyDescent="0.2">
      <c r="B14" s="406"/>
      <c r="C14" s="407" t="s">
        <v>592</v>
      </c>
      <c r="D14" s="414">
        <f>C7-D13</f>
        <v>51</v>
      </c>
      <c r="E14" s="415">
        <f>D7-E13</f>
        <v>112.589</v>
      </c>
      <c r="F14" s="538">
        <f>IF(D$7=0,0,E14/D$7*100)</f>
        <v>57.865787596392437</v>
      </c>
    </row>
    <row r="15" spans="1:6" x14ac:dyDescent="0.2">
      <c r="B15" s="404"/>
      <c r="C15" s="404"/>
      <c r="D15" s="404"/>
      <c r="E15" s="416"/>
      <c r="F15" s="417"/>
    </row>
    <row r="16" spans="1:6" x14ac:dyDescent="0.2">
      <c r="B16" s="411" t="s">
        <v>20</v>
      </c>
      <c r="C16" s="412" t="s">
        <v>591</v>
      </c>
      <c r="D16" s="412">
        <v>3</v>
      </c>
      <c r="E16" s="413">
        <v>5.0255679999999998</v>
      </c>
      <c r="F16" s="537">
        <f>IF(D$8=0,0,E16/D$8*100)</f>
        <v>70.345219515267729</v>
      </c>
    </row>
    <row r="17" spans="2:11" x14ac:dyDescent="0.2">
      <c r="B17" s="406"/>
      <c r="C17" s="407" t="s">
        <v>592</v>
      </c>
      <c r="D17" s="414">
        <f>C8-D16</f>
        <v>2</v>
      </c>
      <c r="E17" s="415">
        <f>D8-E16</f>
        <v>2.118582</v>
      </c>
      <c r="F17" s="538">
        <f>IF(D$8=0,0,E17/D$8*100)</f>
        <v>29.654780484732264</v>
      </c>
    </row>
    <row r="18" spans="2:11" x14ac:dyDescent="0.2">
      <c r="B18" s="404"/>
      <c r="C18" s="404"/>
      <c r="D18" s="404"/>
      <c r="E18" s="416"/>
      <c r="F18" s="417"/>
    </row>
    <row r="19" spans="2:11" x14ac:dyDescent="0.2">
      <c r="B19" s="411" t="s">
        <v>502</v>
      </c>
      <c r="C19" s="412" t="s">
        <v>591</v>
      </c>
      <c r="D19" s="412">
        <v>16</v>
      </c>
      <c r="E19" s="413">
        <v>26.042300000000001</v>
      </c>
      <c r="F19" s="537">
        <f>IF(D$9=0,0,E19/D$9*100)</f>
        <v>53.638805855176074</v>
      </c>
    </row>
    <row r="20" spans="2:11" x14ac:dyDescent="0.2">
      <c r="B20" s="406"/>
      <c r="C20" s="407" t="s">
        <v>592</v>
      </c>
      <c r="D20" s="414">
        <f>C9-D19</f>
        <v>14</v>
      </c>
      <c r="E20" s="415">
        <f>D9-E19</f>
        <v>22.508929999999996</v>
      </c>
      <c r="F20" s="538">
        <f>IF(D$9=0,0,E20/D$9*100)</f>
        <v>46.361194144823926</v>
      </c>
    </row>
    <row r="21" spans="2:11" x14ac:dyDescent="0.2">
      <c r="B21" s="404"/>
      <c r="C21" s="404"/>
      <c r="D21" s="404"/>
      <c r="E21" s="416"/>
      <c r="F21" s="417"/>
    </row>
    <row r="22" spans="2:11" x14ac:dyDescent="0.2">
      <c r="B22" s="411" t="s">
        <v>503</v>
      </c>
      <c r="C22" s="412" t="s">
        <v>591</v>
      </c>
      <c r="D22" s="412">
        <v>32</v>
      </c>
      <c r="E22" s="413">
        <v>77.281319999999994</v>
      </c>
      <c r="F22" s="537">
        <f>IF(D$10=0,0,E22/D$10*100)</f>
        <v>42.054176477598418</v>
      </c>
    </row>
    <row r="23" spans="2:11" x14ac:dyDescent="0.2">
      <c r="B23" s="406"/>
      <c r="C23" s="407" t="s">
        <v>592</v>
      </c>
      <c r="D23" s="414">
        <f>C10-D22</f>
        <v>46</v>
      </c>
      <c r="E23" s="415">
        <f>D10-E22</f>
        <v>106.48478</v>
      </c>
      <c r="F23" s="538">
        <f>IF(D$10=0,0,E23/D$10*100)</f>
        <v>57.945823522401575</v>
      </c>
    </row>
    <row r="24" spans="2:11" x14ac:dyDescent="0.2">
      <c r="B24" s="399" t="s">
        <v>593</v>
      </c>
      <c r="C24" s="404"/>
      <c r="D24" s="404"/>
      <c r="E24" s="404"/>
      <c r="F24" s="417"/>
    </row>
    <row r="25" spans="2:11" x14ac:dyDescent="0.2">
      <c r="B25" s="418"/>
      <c r="C25" s="401" t="s">
        <v>181</v>
      </c>
      <c r="D25" s="401" t="s">
        <v>588</v>
      </c>
      <c r="E25" s="401" t="s">
        <v>589</v>
      </c>
      <c r="F25" s="402" t="s">
        <v>594</v>
      </c>
      <c r="G25" s="402" t="s">
        <v>595</v>
      </c>
    </row>
    <row r="26" spans="2:11" x14ac:dyDescent="0.2">
      <c r="B26" s="411" t="s">
        <v>501</v>
      </c>
      <c r="C26" s="775" t="s">
        <v>745</v>
      </c>
      <c r="D26" s="412">
        <v>8</v>
      </c>
      <c r="E26" s="413">
        <v>26.767969999999998</v>
      </c>
      <c r="F26" s="539">
        <f>IF(D$7=0,0,E26/D$7*100)</f>
        <v>13.757557722393882</v>
      </c>
      <c r="G26" s="537">
        <f>IF(E$13=0,0,E26/E$13*100)</f>
        <v>32.651750056721013</v>
      </c>
      <c r="I26" s="355" t="s">
        <v>596</v>
      </c>
      <c r="J26" s="355">
        <v>12</v>
      </c>
      <c r="K26" s="355" t="s">
        <v>597</v>
      </c>
    </row>
    <row r="27" spans="2:11" x14ac:dyDescent="0.2">
      <c r="B27" s="403"/>
      <c r="C27" s="776" t="s">
        <v>746</v>
      </c>
      <c r="D27" s="404">
        <v>3</v>
      </c>
      <c r="E27" s="416">
        <v>5.4088750000000001</v>
      </c>
      <c r="F27" s="540">
        <f t="shared" ref="F27:F32" si="0">IF(D$7=0,0,E27/D$7*100)</f>
        <v>2.7799235439113694</v>
      </c>
      <c r="G27" s="541">
        <f t="shared" ref="G27:G32" si="1">IF(E$13=0,0,E27/E$13*100)</f>
        <v>6.5977821473965665</v>
      </c>
      <c r="I27" s="355" t="s">
        <v>596</v>
      </c>
      <c r="J27" s="355">
        <v>15</v>
      </c>
      <c r="K27" s="355" t="s">
        <v>598</v>
      </c>
    </row>
    <row r="28" spans="2:11" x14ac:dyDescent="0.2">
      <c r="B28" s="403"/>
      <c r="C28" s="776" t="s">
        <v>747</v>
      </c>
      <c r="D28" s="404">
        <v>30</v>
      </c>
      <c r="E28" s="416">
        <v>55.61591</v>
      </c>
      <c r="F28" s="540">
        <f t="shared" si="0"/>
        <v>28.584128423203676</v>
      </c>
      <c r="G28" s="541">
        <f t="shared" si="1"/>
        <v>67.84066152558789</v>
      </c>
      <c r="I28" s="355" t="s">
        <v>596</v>
      </c>
      <c r="J28" s="355">
        <v>16</v>
      </c>
      <c r="K28" s="355" t="s">
        <v>599</v>
      </c>
    </row>
    <row r="29" spans="2:11" x14ac:dyDescent="0.2">
      <c r="B29" s="403"/>
      <c r="C29" s="776" t="s">
        <v>748</v>
      </c>
      <c r="D29" s="419">
        <v>0</v>
      </c>
      <c r="E29" s="416">
        <v>0</v>
      </c>
      <c r="F29" s="540">
        <f t="shared" si="0"/>
        <v>0</v>
      </c>
      <c r="G29" s="541">
        <f t="shared" si="1"/>
        <v>0</v>
      </c>
      <c r="I29" s="355" t="s">
        <v>596</v>
      </c>
      <c r="J29" s="355">
        <v>17</v>
      </c>
      <c r="K29" s="355" t="s">
        <v>600</v>
      </c>
    </row>
    <row r="30" spans="2:11" x14ac:dyDescent="0.2">
      <c r="B30" s="403"/>
      <c r="C30" s="776" t="s">
        <v>601</v>
      </c>
      <c r="D30" s="419">
        <v>5</v>
      </c>
      <c r="E30" s="416">
        <v>6.2694299999999998</v>
      </c>
      <c r="F30" s="540">
        <f t="shared" si="0"/>
        <v>3.2222109151910989</v>
      </c>
      <c r="G30" s="541">
        <f t="shared" si="1"/>
        <v>7.6474929312199773</v>
      </c>
      <c r="I30" s="355" t="s">
        <v>596</v>
      </c>
      <c r="J30" s="355">
        <v>18</v>
      </c>
      <c r="K30" s="355" t="s">
        <v>601</v>
      </c>
    </row>
    <row r="31" spans="2:11" x14ac:dyDescent="0.2">
      <c r="B31" s="403"/>
      <c r="C31" s="776" t="s">
        <v>602</v>
      </c>
      <c r="D31" s="419">
        <v>0</v>
      </c>
      <c r="E31" s="416">
        <v>0</v>
      </c>
      <c r="F31" s="540">
        <f t="shared" si="0"/>
        <v>0</v>
      </c>
      <c r="G31" s="541">
        <f t="shared" si="1"/>
        <v>0</v>
      </c>
      <c r="I31" s="355" t="s">
        <v>596</v>
      </c>
      <c r="J31" s="355">
        <v>19</v>
      </c>
      <c r="K31" s="355" t="s">
        <v>603</v>
      </c>
    </row>
    <row r="32" spans="2:11" x14ac:dyDescent="0.2">
      <c r="B32" s="406"/>
      <c r="C32" s="777" t="s">
        <v>749</v>
      </c>
      <c r="D32" s="407">
        <v>0</v>
      </c>
      <c r="E32" s="420">
        <v>0</v>
      </c>
      <c r="F32" s="542">
        <f t="shared" si="0"/>
        <v>0</v>
      </c>
      <c r="G32" s="538">
        <f t="shared" si="1"/>
        <v>0</v>
      </c>
      <c r="I32" s="355" t="s">
        <v>596</v>
      </c>
      <c r="J32" s="355">
        <v>20</v>
      </c>
      <c r="K32" s="355" t="s">
        <v>602</v>
      </c>
    </row>
    <row r="33" spans="2:7" x14ac:dyDescent="0.2">
      <c r="B33" s="354"/>
      <c r="C33" s="354"/>
      <c r="D33" s="354"/>
      <c r="E33" s="354"/>
      <c r="F33" s="354"/>
      <c r="G33" s="364"/>
    </row>
    <row r="34" spans="2:7" x14ac:dyDescent="0.2">
      <c r="B34" s="411" t="s">
        <v>20</v>
      </c>
      <c r="C34" s="412" t="s">
        <v>745</v>
      </c>
      <c r="D34" s="421">
        <v>1</v>
      </c>
      <c r="E34" s="422">
        <v>3.0255679999999998</v>
      </c>
      <c r="F34" s="539">
        <f>IF(D$8=0,0,E34/D$8*100)</f>
        <v>42.350286598125734</v>
      </c>
      <c r="G34" s="537">
        <f t="shared" ref="G34:G40" si="2">IF(E$16=0,0,E34/E$16*100)</f>
        <v>60.203503365191757</v>
      </c>
    </row>
    <row r="35" spans="2:7" x14ac:dyDescent="0.2">
      <c r="B35" s="423"/>
      <c r="C35" s="404" t="s">
        <v>746</v>
      </c>
      <c r="D35" s="365">
        <v>0</v>
      </c>
      <c r="E35" s="424">
        <v>0</v>
      </c>
      <c r="F35" s="540">
        <f t="shared" ref="F35:F40" si="3">IF(D$8=0,0,E35/D$8*100)</f>
        <v>0</v>
      </c>
      <c r="G35" s="541">
        <f t="shared" si="2"/>
        <v>0</v>
      </c>
    </row>
    <row r="36" spans="2:7" x14ac:dyDescent="0.2">
      <c r="B36" s="423"/>
      <c r="C36" s="404" t="s">
        <v>747</v>
      </c>
      <c r="D36" s="365">
        <v>3</v>
      </c>
      <c r="E36" s="424">
        <v>5.0255679999999998</v>
      </c>
      <c r="F36" s="540">
        <f t="shared" si="3"/>
        <v>70.345219515267729</v>
      </c>
      <c r="G36" s="541">
        <f t="shared" si="2"/>
        <v>100</v>
      </c>
    </row>
    <row r="37" spans="2:7" x14ac:dyDescent="0.2">
      <c r="B37" s="423"/>
      <c r="C37" s="404" t="s">
        <v>748</v>
      </c>
      <c r="D37" s="365">
        <v>0</v>
      </c>
      <c r="E37" s="424">
        <v>0</v>
      </c>
      <c r="F37" s="540">
        <f t="shared" si="3"/>
        <v>0</v>
      </c>
      <c r="G37" s="541">
        <f t="shared" si="2"/>
        <v>0</v>
      </c>
    </row>
    <row r="38" spans="2:7" x14ac:dyDescent="0.2">
      <c r="B38" s="423"/>
      <c r="C38" s="404" t="s">
        <v>601</v>
      </c>
      <c r="D38" s="365">
        <v>0</v>
      </c>
      <c r="E38" s="424">
        <v>0</v>
      </c>
      <c r="F38" s="540">
        <f t="shared" si="3"/>
        <v>0</v>
      </c>
      <c r="G38" s="541">
        <f t="shared" si="2"/>
        <v>0</v>
      </c>
    </row>
    <row r="39" spans="2:7" x14ac:dyDescent="0.2">
      <c r="B39" s="423"/>
      <c r="C39" s="404" t="s">
        <v>602</v>
      </c>
      <c r="D39" s="365">
        <v>0</v>
      </c>
      <c r="E39" s="424">
        <v>0</v>
      </c>
      <c r="F39" s="540">
        <f t="shared" si="3"/>
        <v>0</v>
      </c>
      <c r="G39" s="541">
        <f t="shared" si="2"/>
        <v>0</v>
      </c>
    </row>
    <row r="40" spans="2:7" x14ac:dyDescent="0.2">
      <c r="B40" s="425"/>
      <c r="C40" s="407" t="s">
        <v>749</v>
      </c>
      <c r="D40" s="426">
        <v>0</v>
      </c>
      <c r="E40" s="427">
        <v>0</v>
      </c>
      <c r="F40" s="542">
        <f t="shared" si="3"/>
        <v>0</v>
      </c>
      <c r="G40" s="538">
        <f t="shared" si="2"/>
        <v>0</v>
      </c>
    </row>
    <row r="41" spans="2:7" x14ac:dyDescent="0.2">
      <c r="B41" s="354"/>
      <c r="C41" s="354"/>
      <c r="D41" s="354"/>
      <c r="E41" s="354"/>
      <c r="F41" s="354"/>
      <c r="G41" s="364"/>
    </row>
    <row r="42" spans="2:7" x14ac:dyDescent="0.2">
      <c r="B42" s="411" t="s">
        <v>502</v>
      </c>
      <c r="C42" s="412" t="s">
        <v>745</v>
      </c>
      <c r="D42" s="421">
        <v>2</v>
      </c>
      <c r="E42" s="422">
        <v>2.5672060000000001</v>
      </c>
      <c r="F42" s="539">
        <f>IF(D$9=0,0,E42/D$9*100)</f>
        <v>5.2876229912197905</v>
      </c>
      <c r="G42" s="537">
        <f t="shared" ref="G42:G48" si="4">IF(E$19=0,0,E42/E$19*100)</f>
        <v>9.8578312975428428</v>
      </c>
    </row>
    <row r="43" spans="2:7" x14ac:dyDescent="0.2">
      <c r="B43" s="423"/>
      <c r="C43" s="404" t="s">
        <v>746</v>
      </c>
      <c r="D43" s="365">
        <v>3</v>
      </c>
      <c r="E43" s="424">
        <v>5.5287579999999998</v>
      </c>
      <c r="F43" s="540">
        <f t="shared" ref="F43:F48" si="5">IF(D$9=0,0,E43/D$9*100)</f>
        <v>11.387472572785489</v>
      </c>
      <c r="G43" s="543">
        <f t="shared" si="4"/>
        <v>21.229914408481584</v>
      </c>
    </row>
    <row r="44" spans="2:7" x14ac:dyDescent="0.2">
      <c r="B44" s="423"/>
      <c r="C44" s="404" t="s">
        <v>747</v>
      </c>
      <c r="D44" s="365">
        <v>14</v>
      </c>
      <c r="E44" s="424">
        <v>20.513539999999999</v>
      </c>
      <c r="F44" s="540">
        <f t="shared" si="5"/>
        <v>42.251329163030476</v>
      </c>
      <c r="G44" s="543">
        <f t="shared" si="4"/>
        <v>78.770077911705187</v>
      </c>
    </row>
    <row r="45" spans="2:7" x14ac:dyDescent="0.2">
      <c r="B45" s="423"/>
      <c r="C45" s="404" t="s">
        <v>748</v>
      </c>
      <c r="D45" s="365">
        <v>0</v>
      </c>
      <c r="E45" s="424">
        <v>0</v>
      </c>
      <c r="F45" s="540">
        <f t="shared" si="5"/>
        <v>0</v>
      </c>
      <c r="G45" s="543">
        <f t="shared" si="4"/>
        <v>0</v>
      </c>
    </row>
    <row r="46" spans="2:7" x14ac:dyDescent="0.2">
      <c r="B46" s="423"/>
      <c r="C46" s="404" t="s">
        <v>601</v>
      </c>
      <c r="D46" s="365">
        <v>2</v>
      </c>
      <c r="E46" s="424">
        <v>2.0935000000000001</v>
      </c>
      <c r="F46" s="540">
        <f t="shared" si="5"/>
        <v>4.3119401918344815</v>
      </c>
      <c r="G46" s="543">
        <f t="shared" si="4"/>
        <v>8.0388444953018752</v>
      </c>
    </row>
    <row r="47" spans="2:7" x14ac:dyDescent="0.2">
      <c r="B47" s="423"/>
      <c r="C47" s="404" t="s">
        <v>602</v>
      </c>
      <c r="D47" s="365">
        <v>0</v>
      </c>
      <c r="E47" s="424">
        <v>0</v>
      </c>
      <c r="F47" s="540">
        <f t="shared" si="5"/>
        <v>0</v>
      </c>
      <c r="G47" s="543">
        <f t="shared" si="4"/>
        <v>0</v>
      </c>
    </row>
    <row r="48" spans="2:7" x14ac:dyDescent="0.2">
      <c r="B48" s="425"/>
      <c r="C48" s="407" t="s">
        <v>749</v>
      </c>
      <c r="D48" s="426">
        <v>0</v>
      </c>
      <c r="E48" s="427">
        <v>0</v>
      </c>
      <c r="F48" s="542">
        <f t="shared" si="5"/>
        <v>0</v>
      </c>
      <c r="G48" s="544">
        <f t="shared" si="4"/>
        <v>0</v>
      </c>
    </row>
    <row r="49" spans="2:7" x14ac:dyDescent="0.2">
      <c r="B49" s="354"/>
      <c r="C49" s="354"/>
      <c r="D49" s="354"/>
      <c r="E49" s="354"/>
      <c r="F49" s="354"/>
      <c r="G49" s="364"/>
    </row>
    <row r="50" spans="2:7" x14ac:dyDescent="0.2">
      <c r="B50" s="411" t="s">
        <v>503</v>
      </c>
      <c r="C50" s="412" t="s">
        <v>745</v>
      </c>
      <c r="D50" s="421">
        <v>7</v>
      </c>
      <c r="E50" s="422">
        <v>25.157450000000001</v>
      </c>
      <c r="F50" s="539">
        <f>IF(D$10=0,0,E50/D$10*100)</f>
        <v>13.689929753093743</v>
      </c>
      <c r="G50" s="545">
        <f t="shared" ref="G50:G56" si="6">IF(E$22=0,0,E50/E$22*100)</f>
        <v>32.553080097493165</v>
      </c>
    </row>
    <row r="51" spans="2:7" x14ac:dyDescent="0.2">
      <c r="B51" s="423"/>
      <c r="C51" s="404" t="s">
        <v>746</v>
      </c>
      <c r="D51" s="365">
        <v>5</v>
      </c>
      <c r="E51" s="424">
        <v>9.9376329999999999</v>
      </c>
      <c r="F51" s="540">
        <f t="shared" ref="F51:F56" si="7">IF(D$10=0,0,E51/D$10*100)</f>
        <v>5.4077618233177933</v>
      </c>
      <c r="G51" s="543">
        <f t="shared" si="6"/>
        <v>12.859036310456396</v>
      </c>
    </row>
    <row r="52" spans="2:7" x14ac:dyDescent="0.2">
      <c r="B52" s="423"/>
      <c r="C52" s="404" t="s">
        <v>747</v>
      </c>
      <c r="D52" s="365">
        <v>24</v>
      </c>
      <c r="E52" s="424">
        <v>49.998779999999996</v>
      </c>
      <c r="F52" s="540">
        <f t="shared" si="7"/>
        <v>27.207836483442811</v>
      </c>
      <c r="G52" s="543">
        <f t="shared" si="6"/>
        <v>64.697109210867524</v>
      </c>
    </row>
    <row r="53" spans="2:7" x14ac:dyDescent="0.2">
      <c r="B53" s="423"/>
      <c r="C53" s="404" t="s">
        <v>748</v>
      </c>
      <c r="D53" s="365">
        <v>0</v>
      </c>
      <c r="E53" s="424">
        <v>0</v>
      </c>
      <c r="F53" s="540">
        <f t="shared" si="7"/>
        <v>0</v>
      </c>
      <c r="G53" s="543">
        <f t="shared" si="6"/>
        <v>0</v>
      </c>
    </row>
    <row r="54" spans="2:7" x14ac:dyDescent="0.2">
      <c r="B54" s="423"/>
      <c r="C54" s="404" t="s">
        <v>601</v>
      </c>
      <c r="D54" s="365">
        <v>3</v>
      </c>
      <c r="E54" s="424">
        <v>4.2694299999999998</v>
      </c>
      <c r="F54" s="540">
        <f t="shared" si="7"/>
        <v>2.3232957547665212</v>
      </c>
      <c r="G54" s="543">
        <f t="shared" si="6"/>
        <v>5.5245303781043082</v>
      </c>
    </row>
    <row r="55" spans="2:7" x14ac:dyDescent="0.2">
      <c r="B55" s="423"/>
      <c r="C55" s="404" t="s">
        <v>602</v>
      </c>
      <c r="D55" s="365">
        <v>0</v>
      </c>
      <c r="E55" s="424">
        <v>0</v>
      </c>
      <c r="F55" s="540">
        <f t="shared" si="7"/>
        <v>0</v>
      </c>
      <c r="G55" s="543">
        <f t="shared" si="6"/>
        <v>0</v>
      </c>
    </row>
    <row r="56" spans="2:7" x14ac:dyDescent="0.2">
      <c r="B56" s="425"/>
      <c r="C56" s="407" t="s">
        <v>749</v>
      </c>
      <c r="D56" s="426">
        <v>0</v>
      </c>
      <c r="E56" s="427">
        <v>0</v>
      </c>
      <c r="F56" s="542">
        <f t="shared" si="7"/>
        <v>0</v>
      </c>
      <c r="G56" s="544">
        <f t="shared" si="6"/>
        <v>0</v>
      </c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7" t="s">
        <v>677</v>
      </c>
      <c r="C3" s="788"/>
      <c r="D3" s="788"/>
      <c r="E3" s="788"/>
      <c r="F3" s="788"/>
      <c r="G3" s="788"/>
      <c r="H3" s="788"/>
      <c r="J3" s="789" t="s">
        <v>737</v>
      </c>
      <c r="K3" s="789" t="s">
        <v>738</v>
      </c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90"/>
      <c r="K4" s="790"/>
    </row>
    <row r="5" spans="1:19" s="23" customFormat="1" x14ac:dyDescent="0.2">
      <c r="A5" s="430"/>
      <c r="B5" s="438"/>
      <c r="C5" s="428" t="s">
        <v>106</v>
      </c>
      <c r="D5" s="429">
        <v>107.497</v>
      </c>
      <c r="E5" s="431">
        <v>6357.6980000000003</v>
      </c>
      <c r="F5" s="436">
        <v>12.52</v>
      </c>
      <c r="G5" s="443">
        <f>E5*F5/100</f>
        <v>795.98378960000002</v>
      </c>
      <c r="H5" s="444">
        <f>SUM(D5,E5)</f>
        <v>6465.1950000000006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50.957999999999998</v>
      </c>
      <c r="E6" s="431">
        <v>924.99400000000003</v>
      </c>
      <c r="F6" s="436">
        <v>17.899999999999999</v>
      </c>
      <c r="G6" s="443">
        <f t="shared" ref="G6:G26" si="0">E6*F6/100</f>
        <v>165.573926</v>
      </c>
      <c r="H6" s="444">
        <f>SUM(D6,E6)</f>
        <v>975.952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56.539000000000001</v>
      </c>
      <c r="E7" s="431">
        <v>5432.7039999999997</v>
      </c>
      <c r="F7" s="436">
        <v>14.36</v>
      </c>
      <c r="G7" s="443">
        <f>E7*F7/100</f>
        <v>780.13629439999988</v>
      </c>
      <c r="H7" s="444">
        <f>SUM(D7,E7)</f>
        <v>5489.2429999999995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0</v>
      </c>
      <c r="E8" s="433">
        <v>0.95499999999999996</v>
      </c>
      <c r="F8" s="436">
        <v>92.58</v>
      </c>
      <c r="G8" s="443">
        <f t="shared" si="0"/>
        <v>0.88413900000000001</v>
      </c>
      <c r="H8" s="444">
        <f>SUM(D8,E8)</f>
        <v>0.95499999999999996</v>
      </c>
      <c r="I8" s="432"/>
      <c r="J8" s="691">
        <f>H8/$H$6</f>
        <v>9.7853173106874107E-4</v>
      </c>
      <c r="K8" s="691">
        <f>H8/$H$5</f>
        <v>1.4771402873385873E-4</v>
      </c>
    </row>
    <row r="9" spans="1:19" s="24" customFormat="1" x14ac:dyDescent="0.2">
      <c r="A9" s="432"/>
      <c r="B9" s="439"/>
      <c r="C9" s="428" t="s">
        <v>85</v>
      </c>
      <c r="D9" s="429">
        <v>3.1030000000000002</v>
      </c>
      <c r="E9" s="433">
        <v>246.64699999999999</v>
      </c>
      <c r="F9" s="436">
        <v>30.2</v>
      </c>
      <c r="G9" s="443">
        <f t="shared" si="0"/>
        <v>74.487393999999995</v>
      </c>
      <c r="H9" s="444">
        <f t="shared" ref="H9:H26" si="1">SUM(D9,E9)</f>
        <v>249.75</v>
      </c>
      <c r="I9" s="432"/>
      <c r="J9" s="691">
        <f t="shared" ref="J9:J15" si="2">H9/$H$6</f>
        <v>0.25590397888420741</v>
      </c>
      <c r="K9" s="691">
        <f t="shared" ref="K9:K26" si="3">H9/$H$5</f>
        <v>3.8629925315477723E-2</v>
      </c>
    </row>
    <row r="10" spans="1:19" s="24" customFormat="1" x14ac:dyDescent="0.2">
      <c r="A10" s="432"/>
      <c r="B10" s="439"/>
      <c r="C10" s="428" t="s">
        <v>86</v>
      </c>
      <c r="D10" s="429">
        <v>17.719000000000001</v>
      </c>
      <c r="E10" s="433">
        <v>140.47900000000001</v>
      </c>
      <c r="F10" s="436">
        <v>83.57</v>
      </c>
      <c r="G10" s="443">
        <f t="shared" si="0"/>
        <v>117.39830030000002</v>
      </c>
      <c r="H10" s="444">
        <f t="shared" si="1"/>
        <v>158.19800000000001</v>
      </c>
      <c r="I10" s="432"/>
      <c r="J10" s="691">
        <f t="shared" si="2"/>
        <v>0.16209608669278819</v>
      </c>
      <c r="K10" s="691">
        <f t="shared" si="3"/>
        <v>2.4469176877108888E-2</v>
      </c>
    </row>
    <row r="11" spans="1:19" s="24" customFormat="1" x14ac:dyDescent="0.2">
      <c r="A11" s="432"/>
      <c r="B11" s="439"/>
      <c r="C11" s="428" t="s">
        <v>87</v>
      </c>
      <c r="D11" s="429">
        <v>7.9749999999999996</v>
      </c>
      <c r="E11" s="433">
        <v>79.353999999999999</v>
      </c>
      <c r="F11" s="436">
        <v>50.5</v>
      </c>
      <c r="G11" s="443">
        <f t="shared" si="0"/>
        <v>40.073769999999996</v>
      </c>
      <c r="H11" s="444">
        <f t="shared" si="1"/>
        <v>87.328999999999994</v>
      </c>
      <c r="I11" s="432"/>
      <c r="J11" s="691">
        <f t="shared" si="2"/>
        <v>8.9480835123038838E-2</v>
      </c>
      <c r="K11" s="691">
        <f t="shared" si="3"/>
        <v>1.3507558550051466E-2</v>
      </c>
    </row>
    <row r="12" spans="1:19" s="24" customFormat="1" x14ac:dyDescent="0.2">
      <c r="A12" s="432"/>
      <c r="B12" s="439"/>
      <c r="C12" s="428" t="s">
        <v>88</v>
      </c>
      <c r="D12" s="429">
        <v>13.875999999999999</v>
      </c>
      <c r="E12" s="433">
        <v>310.005</v>
      </c>
      <c r="F12" s="436">
        <v>33.4</v>
      </c>
      <c r="G12" s="443">
        <f t="shared" si="0"/>
        <v>103.54167</v>
      </c>
      <c r="H12" s="444">
        <f t="shared" si="1"/>
        <v>323.88099999999997</v>
      </c>
      <c r="I12" s="432"/>
      <c r="J12" s="691">
        <f t="shared" si="2"/>
        <v>0.33186160794793185</v>
      </c>
      <c r="K12" s="691">
        <f t="shared" si="3"/>
        <v>5.009609145586482E-2</v>
      </c>
    </row>
    <row r="13" spans="1:19" s="24" customFormat="1" x14ac:dyDescent="0.2">
      <c r="A13" s="432"/>
      <c r="B13" s="439"/>
      <c r="C13" s="428" t="s">
        <v>89</v>
      </c>
      <c r="D13" s="429">
        <v>0.96099999999999997</v>
      </c>
      <c r="E13" s="433">
        <v>46.612000000000002</v>
      </c>
      <c r="F13" s="436">
        <v>61.3</v>
      </c>
      <c r="G13" s="443">
        <f t="shared" si="0"/>
        <v>28.573155999999997</v>
      </c>
      <c r="H13" s="444">
        <f t="shared" si="1"/>
        <v>47.573</v>
      </c>
      <c r="I13" s="432"/>
      <c r="J13" s="691">
        <f t="shared" si="2"/>
        <v>4.8745225175008608E-2</v>
      </c>
      <c r="K13" s="691">
        <f t="shared" si="3"/>
        <v>7.3583240722050912E-3</v>
      </c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691">
        <f t="shared" si="2"/>
        <v>0</v>
      </c>
      <c r="K14" s="691">
        <f t="shared" si="3"/>
        <v>0</v>
      </c>
    </row>
    <row r="15" spans="1:19" s="24" customFormat="1" x14ac:dyDescent="0.2">
      <c r="A15" s="432"/>
      <c r="B15" s="439"/>
      <c r="C15" s="428" t="s">
        <v>91</v>
      </c>
      <c r="D15" s="429">
        <v>7.3239999999999998</v>
      </c>
      <c r="E15" s="433">
        <v>100.943</v>
      </c>
      <c r="F15" s="436">
        <v>56.22</v>
      </c>
      <c r="G15" s="443">
        <f t="shared" si="0"/>
        <v>56.750154599999995</v>
      </c>
      <c r="H15" s="444">
        <f t="shared" si="1"/>
        <v>108.267</v>
      </c>
      <c r="I15" s="432"/>
      <c r="J15" s="692">
        <f t="shared" si="2"/>
        <v>0.11093475908651244</v>
      </c>
      <c r="K15" s="691">
        <f t="shared" si="3"/>
        <v>1.6746130627150455E-2</v>
      </c>
    </row>
    <row r="16" spans="1:19" s="24" customFormat="1" x14ac:dyDescent="0.2">
      <c r="A16" s="432"/>
      <c r="B16" s="439"/>
      <c r="C16" s="428" t="s">
        <v>94</v>
      </c>
      <c r="D16" s="429">
        <v>8.2620000000000005</v>
      </c>
      <c r="E16" s="433">
        <v>1858.7739999999999</v>
      </c>
      <c r="F16" s="436">
        <v>19.5</v>
      </c>
      <c r="G16" s="443">
        <f t="shared" si="0"/>
        <v>362.46093000000002</v>
      </c>
      <c r="H16" s="444">
        <f t="shared" si="1"/>
        <v>1867.0359999999998</v>
      </c>
      <c r="I16" s="432"/>
      <c r="J16" s="691">
        <f>H16/$H$7</f>
        <v>0.34012631614231692</v>
      </c>
      <c r="K16" s="691">
        <f t="shared" si="3"/>
        <v>0.28878262759282586</v>
      </c>
    </row>
    <row r="17" spans="1:11" s="24" customFormat="1" x14ac:dyDescent="0.2">
      <c r="A17" s="432"/>
      <c r="B17" s="439"/>
      <c r="C17" s="428" t="s">
        <v>95</v>
      </c>
      <c r="D17" s="429">
        <v>29.547999999999998</v>
      </c>
      <c r="E17" s="433">
        <v>1121.1279999999999</v>
      </c>
      <c r="F17" s="436">
        <v>52.58</v>
      </c>
      <c r="G17" s="443">
        <f t="shared" si="0"/>
        <v>589.48910239999998</v>
      </c>
      <c r="H17" s="444">
        <f t="shared" si="1"/>
        <v>1150.6759999999999</v>
      </c>
      <c r="I17" s="432"/>
      <c r="J17" s="691">
        <f t="shared" ref="J17:J26" si="4">H17/$H$7</f>
        <v>0.20962380422947208</v>
      </c>
      <c r="K17" s="691">
        <f t="shared" si="3"/>
        <v>0.17798009186111166</v>
      </c>
    </row>
    <row r="18" spans="1:11" s="24" customFormat="1" x14ac:dyDescent="0.2">
      <c r="A18" s="432"/>
      <c r="B18" s="439"/>
      <c r="C18" s="428" t="s">
        <v>96</v>
      </c>
      <c r="D18" s="429">
        <v>1.8340000000000001</v>
      </c>
      <c r="E18" s="433">
        <v>528.67999999999995</v>
      </c>
      <c r="F18" s="436">
        <v>32.979999999999997</v>
      </c>
      <c r="G18" s="443">
        <f t="shared" si="0"/>
        <v>174.35866399999995</v>
      </c>
      <c r="H18" s="444">
        <f t="shared" si="1"/>
        <v>530.5139999999999</v>
      </c>
      <c r="I18" s="432"/>
      <c r="J18" s="691">
        <f t="shared" si="4"/>
        <v>9.6646113134361139E-2</v>
      </c>
      <c r="K18" s="691">
        <f t="shared" si="3"/>
        <v>8.2056921716978357E-2</v>
      </c>
    </row>
    <row r="19" spans="1:11" s="24" customFormat="1" x14ac:dyDescent="0.2">
      <c r="A19" s="432"/>
      <c r="B19" s="439"/>
      <c r="C19" s="428" t="s">
        <v>97</v>
      </c>
      <c r="D19" s="429">
        <v>2.1909999999999998</v>
      </c>
      <c r="E19" s="433">
        <v>362.23700000000002</v>
      </c>
      <c r="F19" s="436">
        <v>35.5</v>
      </c>
      <c r="G19" s="443">
        <f t="shared" si="0"/>
        <v>128.59413499999999</v>
      </c>
      <c r="H19" s="444">
        <f t="shared" si="1"/>
        <v>364.428</v>
      </c>
      <c r="I19" s="432"/>
      <c r="J19" s="691">
        <f t="shared" si="4"/>
        <v>6.6389482119847867E-2</v>
      </c>
      <c r="K19" s="691">
        <f t="shared" si="3"/>
        <v>5.6367673364840498E-2</v>
      </c>
    </row>
    <row r="20" spans="1:11" s="24" customFormat="1" x14ac:dyDescent="0.2">
      <c r="A20" s="432"/>
      <c r="B20" s="439"/>
      <c r="C20" s="428" t="s">
        <v>98</v>
      </c>
      <c r="D20" s="429">
        <v>4.88</v>
      </c>
      <c r="E20" s="433">
        <v>226.65799999999999</v>
      </c>
      <c r="F20" s="436">
        <v>35.71</v>
      </c>
      <c r="G20" s="443">
        <f t="shared" si="0"/>
        <v>80.939571799999996</v>
      </c>
      <c r="H20" s="444">
        <f t="shared" si="1"/>
        <v>231.53799999999998</v>
      </c>
      <c r="I20" s="432"/>
      <c r="J20" s="691">
        <f t="shared" si="4"/>
        <v>4.2180315209219194E-2</v>
      </c>
      <c r="K20" s="691">
        <f t="shared" si="3"/>
        <v>3.5812995586366685E-2</v>
      </c>
    </row>
    <row r="21" spans="1:11" s="24" customFormat="1" x14ac:dyDescent="0.2">
      <c r="A21" s="432"/>
      <c r="B21" s="439"/>
      <c r="C21" s="428" t="s">
        <v>99</v>
      </c>
      <c r="D21" s="429">
        <v>8.5999999999999993E-2</v>
      </c>
      <c r="E21" s="433">
        <v>29.571000000000002</v>
      </c>
      <c r="F21" s="436">
        <v>82.93</v>
      </c>
      <c r="G21" s="443">
        <f t="shared" si="0"/>
        <v>24.523230300000005</v>
      </c>
      <c r="H21" s="444">
        <f t="shared" si="1"/>
        <v>29.657</v>
      </c>
      <c r="I21" s="432"/>
      <c r="J21" s="691">
        <f t="shared" si="4"/>
        <v>5.4027486121492529E-3</v>
      </c>
      <c r="K21" s="691">
        <f t="shared" si="3"/>
        <v>4.5871779582827739E-3</v>
      </c>
    </row>
    <row r="22" spans="1:11" s="24" customFormat="1" x14ac:dyDescent="0.2">
      <c r="A22" s="432"/>
      <c r="B22" s="439"/>
      <c r="C22" s="428" t="s">
        <v>100</v>
      </c>
      <c r="D22" s="429">
        <v>0</v>
      </c>
      <c r="E22" s="433">
        <v>29.071999999999999</v>
      </c>
      <c r="F22" s="436">
        <v>30.9</v>
      </c>
      <c r="G22" s="443">
        <f t="shared" si="0"/>
        <v>8.9832479999999997</v>
      </c>
      <c r="H22" s="444">
        <f t="shared" si="1"/>
        <v>29.071999999999999</v>
      </c>
      <c r="I22" s="432"/>
      <c r="J22" s="691">
        <f t="shared" si="4"/>
        <v>5.2961765401896036E-3</v>
      </c>
      <c r="K22" s="691">
        <f t="shared" si="3"/>
        <v>4.4966934485348078E-3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134.90600000000001</v>
      </c>
      <c r="F23" s="436">
        <v>31.28</v>
      </c>
      <c r="G23" s="443">
        <f t="shared" si="0"/>
        <v>42.198596800000004</v>
      </c>
      <c r="H23" s="444">
        <f t="shared" si="1"/>
        <v>134.90600000000001</v>
      </c>
      <c r="I23" s="432"/>
      <c r="J23" s="691">
        <f t="shared" si="4"/>
        <v>2.4576430666304994E-2</v>
      </c>
      <c r="K23" s="691">
        <f t="shared" si="3"/>
        <v>2.0866501319759111E-2</v>
      </c>
    </row>
    <row r="24" spans="1:11" s="24" customFormat="1" x14ac:dyDescent="0.2">
      <c r="A24" s="432"/>
      <c r="B24" s="439"/>
      <c r="C24" s="428" t="s">
        <v>102</v>
      </c>
      <c r="D24" s="429">
        <v>0</v>
      </c>
      <c r="E24" s="433">
        <v>51.686999999999998</v>
      </c>
      <c r="F24" s="436">
        <v>69</v>
      </c>
      <c r="G24" s="443">
        <f t="shared" si="0"/>
        <v>35.664029999999997</v>
      </c>
      <c r="H24" s="444">
        <f t="shared" si="1"/>
        <v>51.686999999999998</v>
      </c>
      <c r="I24" s="432"/>
      <c r="J24" s="691">
        <f t="shared" si="4"/>
        <v>9.4160524502194566E-3</v>
      </c>
      <c r="K24" s="691">
        <f t="shared" si="3"/>
        <v>7.9946544535779655E-3</v>
      </c>
    </row>
    <row r="25" spans="1:11" s="24" customFormat="1" x14ac:dyDescent="0.2">
      <c r="A25" s="432"/>
      <c r="B25" s="439"/>
      <c r="C25" s="428" t="s">
        <v>103</v>
      </c>
      <c r="D25" s="429">
        <v>0</v>
      </c>
      <c r="E25" s="433">
        <v>121.86799999999999</v>
      </c>
      <c r="F25" s="436">
        <v>37.6</v>
      </c>
      <c r="G25" s="443">
        <f t="shared" si="0"/>
        <v>45.822367999999997</v>
      </c>
      <c r="H25" s="444">
        <f t="shared" si="1"/>
        <v>121.86799999999999</v>
      </c>
      <c r="I25" s="432"/>
      <c r="J25" s="691">
        <f t="shared" si="4"/>
        <v>2.2201239770219684E-2</v>
      </c>
      <c r="K25" s="691">
        <f t="shared" si="3"/>
        <v>1.8849856810196752E-2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9.7379999999999995</v>
      </c>
      <c r="E26" s="437">
        <v>968.12199999999996</v>
      </c>
      <c r="F26" s="435">
        <v>22.07</v>
      </c>
      <c r="G26" s="333">
        <f t="shared" si="0"/>
        <v>213.66452539999997</v>
      </c>
      <c r="H26" s="341">
        <f t="shared" si="1"/>
        <v>977.8599999999999</v>
      </c>
      <c r="I26" s="432"/>
      <c r="J26" s="693">
        <f t="shared" si="4"/>
        <v>0.17814113895121786</v>
      </c>
      <c r="K26" s="693">
        <f t="shared" si="3"/>
        <v>0.15124988496093308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ht="15" x14ac:dyDescent="0.2">
      <c r="B29" s="787" t="s">
        <v>677</v>
      </c>
      <c r="C29" s="788"/>
      <c r="D29" s="788"/>
      <c r="E29" s="788"/>
      <c r="F29" s="788"/>
      <c r="G29" s="788"/>
      <c r="H29" s="788"/>
    </row>
    <row r="30" spans="1:11" s="24" customFormat="1" x14ac:dyDescent="0.2">
      <c r="B30" s="283"/>
      <c r="C30" s="283" t="s">
        <v>680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29">
        <v>0</v>
      </c>
      <c r="E31" s="431">
        <v>0</v>
      </c>
      <c r="F31" s="436">
        <v>0</v>
      </c>
      <c r="G31" s="443">
        <f>E31*F31/100</f>
        <v>0</v>
      </c>
      <c r="H31" s="444">
        <f>SUM(D31,E31)</f>
        <v>0</v>
      </c>
    </row>
    <row r="32" spans="1:11" s="23" customFormat="1" x14ac:dyDescent="0.2">
      <c r="B32" s="438"/>
      <c r="C32" s="428" t="s">
        <v>120</v>
      </c>
      <c r="D32" s="429">
        <v>0.81899999999999995</v>
      </c>
      <c r="E32" s="431">
        <v>4.96</v>
      </c>
      <c r="F32" s="436">
        <v>73.239999999999995</v>
      </c>
      <c r="G32" s="443">
        <f t="shared" ref="G32:G37" si="5">E32*F32/100</f>
        <v>3.6327039999999999</v>
      </c>
      <c r="H32" s="444">
        <f t="shared" ref="H32:H37" si="6">SUM(D32,E32)</f>
        <v>5.7789999999999999</v>
      </c>
    </row>
    <row r="33" spans="2:8" s="23" customFormat="1" x14ac:dyDescent="0.2">
      <c r="B33" s="438"/>
      <c r="C33" s="428" t="s">
        <v>121</v>
      </c>
      <c r="D33" s="429">
        <v>3.2130000000000001</v>
      </c>
      <c r="E33" s="431">
        <v>362.37900000000002</v>
      </c>
      <c r="F33" s="436">
        <v>38.357110988168373</v>
      </c>
      <c r="G33" s="443">
        <f t="shared" si="5"/>
        <v>138.99811522781468</v>
      </c>
      <c r="H33" s="444">
        <f t="shared" si="6"/>
        <v>365.59200000000004</v>
      </c>
    </row>
    <row r="34" spans="2:8" s="23" customFormat="1" x14ac:dyDescent="0.2">
      <c r="B34" s="438"/>
      <c r="C34" s="428" t="s">
        <v>122</v>
      </c>
      <c r="D34" s="429">
        <v>45.843000000000004</v>
      </c>
      <c r="E34" s="431">
        <v>546.67700000000002</v>
      </c>
      <c r="F34" s="436">
        <v>24.081125600788742</v>
      </c>
      <c r="G34" s="443">
        <f t="shared" si="5"/>
        <v>131.64597500062388</v>
      </c>
      <c r="H34" s="444">
        <f t="shared" si="6"/>
        <v>592.52</v>
      </c>
    </row>
    <row r="35" spans="2:8" s="23" customFormat="1" x14ac:dyDescent="0.2">
      <c r="B35" s="438"/>
      <c r="C35" s="428" t="s">
        <v>123</v>
      </c>
      <c r="D35" s="429">
        <v>0.82599999999999996</v>
      </c>
      <c r="E35" s="431">
        <v>10.977</v>
      </c>
      <c r="F35" s="436">
        <v>70.680000000000007</v>
      </c>
      <c r="G35" s="443">
        <f t="shared" si="5"/>
        <v>7.7585436000000003</v>
      </c>
      <c r="H35" s="444">
        <f t="shared" si="6"/>
        <v>11.803000000000001</v>
      </c>
    </row>
    <row r="36" spans="2:8" s="23" customFormat="1" x14ac:dyDescent="0.2">
      <c r="B36" s="438"/>
      <c r="C36" s="428" t="s">
        <v>124</v>
      </c>
      <c r="D36" s="429">
        <v>0.25600000000000001</v>
      </c>
      <c r="E36" s="431">
        <v>0</v>
      </c>
      <c r="F36" s="436">
        <v>0</v>
      </c>
      <c r="G36" s="443">
        <f t="shared" si="5"/>
        <v>0</v>
      </c>
      <c r="H36" s="444">
        <f t="shared" si="6"/>
        <v>0.25600000000000001</v>
      </c>
    </row>
    <row r="37" spans="2:8" s="23" customFormat="1" x14ac:dyDescent="0.2">
      <c r="B37" s="438"/>
      <c r="C37" s="428" t="s">
        <v>125</v>
      </c>
      <c r="D37" s="429">
        <v>0</v>
      </c>
      <c r="E37" s="431">
        <v>0</v>
      </c>
      <c r="F37" s="436">
        <v>0</v>
      </c>
      <c r="G37" s="443">
        <f t="shared" si="5"/>
        <v>0</v>
      </c>
      <c r="H37" s="444">
        <f t="shared" si="6"/>
        <v>0</v>
      </c>
    </row>
    <row r="38" spans="2:8" s="23" customFormat="1" x14ac:dyDescent="0.2">
      <c r="B38" s="438"/>
      <c r="C38" s="428"/>
      <c r="D38" s="429"/>
      <c r="E38" s="55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3.2000000000000001E-2</v>
      </c>
      <c r="E39" s="431">
        <v>4.3470000000000004</v>
      </c>
      <c r="F39" s="436">
        <v>51.38</v>
      </c>
      <c r="G39" s="443">
        <f>E39*F39/100</f>
        <v>2.2334886000000003</v>
      </c>
      <c r="H39" s="444">
        <f>SUM(D39,E39)</f>
        <v>4.3790000000000004</v>
      </c>
    </row>
    <row r="40" spans="2:8" s="23" customFormat="1" x14ac:dyDescent="0.2">
      <c r="B40" s="438"/>
      <c r="C40" s="428" t="s">
        <v>120</v>
      </c>
      <c r="D40" s="429">
        <v>0.27100000000000002</v>
      </c>
      <c r="E40" s="431">
        <v>108.756</v>
      </c>
      <c r="F40" s="436">
        <v>20.79</v>
      </c>
      <c r="G40" s="443">
        <f t="shared" ref="G40:G45" si="7">E40*F40/100</f>
        <v>22.610372400000003</v>
      </c>
      <c r="H40" s="444">
        <f t="shared" ref="H40:H45" si="8">SUM(D40,E40)</f>
        <v>109.027</v>
      </c>
    </row>
    <row r="41" spans="2:8" s="23" customFormat="1" x14ac:dyDescent="0.2">
      <c r="B41" s="438"/>
      <c r="C41" s="428" t="s">
        <v>121</v>
      </c>
      <c r="D41" s="429">
        <v>1.1479999999999999</v>
      </c>
      <c r="E41" s="431">
        <v>621.97699999999998</v>
      </c>
      <c r="F41" s="436">
        <v>14.748145222853024</v>
      </c>
      <c r="G41" s="443">
        <f t="shared" si="7"/>
        <v>91.730071212744548</v>
      </c>
      <c r="H41" s="444">
        <f t="shared" si="8"/>
        <v>623.125</v>
      </c>
    </row>
    <row r="42" spans="2:8" s="23" customFormat="1" x14ac:dyDescent="0.2">
      <c r="B42" s="438"/>
      <c r="C42" s="428" t="s">
        <v>122</v>
      </c>
      <c r="D42" s="429">
        <v>22.079000000000001</v>
      </c>
      <c r="E42" s="431">
        <v>1072.807</v>
      </c>
      <c r="F42" s="436">
        <v>16.720749416802285</v>
      </c>
      <c r="G42" s="443">
        <f t="shared" si="7"/>
        <v>179.38137019591409</v>
      </c>
      <c r="H42" s="444">
        <f t="shared" si="8"/>
        <v>1094.886</v>
      </c>
    </row>
    <row r="43" spans="2:8" s="23" customFormat="1" x14ac:dyDescent="0.2">
      <c r="B43" s="438"/>
      <c r="C43" s="428" t="s">
        <v>123</v>
      </c>
      <c r="D43" s="429">
        <v>10.608000000000001</v>
      </c>
      <c r="E43" s="431">
        <v>1129.7239999999999</v>
      </c>
      <c r="F43" s="436">
        <v>21.54</v>
      </c>
      <c r="G43" s="443">
        <f t="shared" si="7"/>
        <v>243.34254959999998</v>
      </c>
      <c r="H43" s="444">
        <f t="shared" si="8"/>
        <v>1140.3319999999999</v>
      </c>
    </row>
    <row r="44" spans="2:8" s="23" customFormat="1" x14ac:dyDescent="0.2">
      <c r="B44" s="438"/>
      <c r="C44" s="428" t="s">
        <v>124</v>
      </c>
      <c r="D44" s="429">
        <v>7.4779999999999998</v>
      </c>
      <c r="E44" s="431">
        <v>1476.107</v>
      </c>
      <c r="F44" s="436">
        <v>25.67</v>
      </c>
      <c r="G44" s="443">
        <f t="shared" si="7"/>
        <v>378.9166669</v>
      </c>
      <c r="H44" s="444">
        <f t="shared" si="8"/>
        <v>1483.585</v>
      </c>
    </row>
    <row r="45" spans="2:8" s="23" customFormat="1" x14ac:dyDescent="0.2">
      <c r="B45" s="438"/>
      <c r="C45" s="428" t="s">
        <v>125</v>
      </c>
      <c r="D45" s="429">
        <v>14.923</v>
      </c>
      <c r="E45" s="431">
        <v>1018.986</v>
      </c>
      <c r="F45" s="436">
        <v>59.14087517509121</v>
      </c>
      <c r="G45" s="443">
        <f t="shared" si="7"/>
        <v>602.63723831165498</v>
      </c>
      <c r="H45" s="444">
        <f t="shared" si="8"/>
        <v>1033.9089999999999</v>
      </c>
    </row>
    <row r="46" spans="2:8" s="23" customFormat="1" x14ac:dyDescent="0.2">
      <c r="B46" s="438"/>
      <c r="C46" s="428"/>
      <c r="D46" s="429"/>
      <c r="E46" s="55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3.2000000000000001E-2</v>
      </c>
      <c r="E47" s="431">
        <v>4.3470000000000004</v>
      </c>
      <c r="F47" s="436">
        <v>51.38</v>
      </c>
      <c r="G47" s="443">
        <f>E47*F47/100</f>
        <v>2.2334886000000003</v>
      </c>
      <c r="H47" s="444">
        <f>SUM(D47,E47)</f>
        <v>4.3790000000000004</v>
      </c>
    </row>
    <row r="48" spans="2:8" s="23" customFormat="1" x14ac:dyDescent="0.2">
      <c r="B48" s="438"/>
      <c r="C48" s="428" t="s">
        <v>120</v>
      </c>
      <c r="D48" s="429">
        <v>1.0900000000000001</v>
      </c>
      <c r="E48" s="431">
        <v>113.71599999999999</v>
      </c>
      <c r="F48" s="436">
        <v>20.5</v>
      </c>
      <c r="G48" s="443">
        <f t="shared" ref="G48:G53" si="9">E48*F48/100</f>
        <v>23.311779999999999</v>
      </c>
      <c r="H48" s="444">
        <f t="shared" ref="H48:H53" si="10">SUM(D48,E48)</f>
        <v>114.806</v>
      </c>
    </row>
    <row r="49" spans="2:8" s="23" customFormat="1" x14ac:dyDescent="0.2">
      <c r="B49" s="438"/>
      <c r="C49" s="428" t="s">
        <v>121</v>
      </c>
      <c r="D49" s="429">
        <v>4.3609999999999998</v>
      </c>
      <c r="E49" s="431">
        <v>984.35599999999999</v>
      </c>
      <c r="F49" s="436">
        <v>17.562049252418195</v>
      </c>
      <c r="G49" s="443">
        <f t="shared" si="9"/>
        <v>172.87308553913365</v>
      </c>
      <c r="H49" s="444">
        <f t="shared" si="10"/>
        <v>988.71699999999998</v>
      </c>
    </row>
    <row r="50" spans="2:8" s="23" customFormat="1" x14ac:dyDescent="0.2">
      <c r="B50" s="438"/>
      <c r="C50" s="428" t="s">
        <v>122</v>
      </c>
      <c r="D50" s="429">
        <v>67.921999999999997</v>
      </c>
      <c r="E50" s="431">
        <v>1619.4849999999999</v>
      </c>
      <c r="F50" s="436">
        <v>13.782849887343096</v>
      </c>
      <c r="G50" s="443">
        <f t="shared" si="9"/>
        <v>223.21118649803833</v>
      </c>
      <c r="H50" s="444">
        <f t="shared" si="10"/>
        <v>1687.4069999999999</v>
      </c>
    </row>
    <row r="51" spans="2:8" s="23" customFormat="1" x14ac:dyDescent="0.2">
      <c r="B51" s="438"/>
      <c r="C51" s="428" t="s">
        <v>123</v>
      </c>
      <c r="D51" s="429">
        <v>11.433999999999999</v>
      </c>
      <c r="E51" s="431">
        <v>1140.701</v>
      </c>
      <c r="F51" s="436">
        <v>21.34</v>
      </c>
      <c r="G51" s="443">
        <f t="shared" si="9"/>
        <v>243.4255934</v>
      </c>
      <c r="H51" s="444">
        <f t="shared" si="10"/>
        <v>1152.135</v>
      </c>
    </row>
    <row r="52" spans="2:8" s="23" customFormat="1" x14ac:dyDescent="0.2">
      <c r="B52" s="438"/>
      <c r="C52" s="428" t="s">
        <v>124</v>
      </c>
      <c r="D52" s="429">
        <v>7.7350000000000003</v>
      </c>
      <c r="E52" s="431">
        <v>1476.107</v>
      </c>
      <c r="F52" s="436">
        <v>25.67</v>
      </c>
      <c r="G52" s="443">
        <f t="shared" si="9"/>
        <v>378.9166669</v>
      </c>
      <c r="H52" s="444">
        <f t="shared" si="10"/>
        <v>1483.8419999999999</v>
      </c>
    </row>
    <row r="53" spans="2:8" s="23" customFormat="1" ht="13.5" thickBot="1" x14ac:dyDescent="0.25">
      <c r="B53" s="294"/>
      <c r="C53" s="434" t="s">
        <v>125</v>
      </c>
      <c r="D53" s="437">
        <v>14.923</v>
      </c>
      <c r="E53" s="437">
        <v>1018.986</v>
      </c>
      <c r="F53" s="435">
        <v>59.14087517509121</v>
      </c>
      <c r="G53" s="333">
        <f t="shared" si="9"/>
        <v>602.63723831165498</v>
      </c>
      <c r="H53" s="341">
        <f t="shared" si="10"/>
        <v>1033.9089999999999</v>
      </c>
    </row>
    <row r="54" spans="2:8" s="23" customFormat="1" x14ac:dyDescent="0.2">
      <c r="C54" s="24"/>
      <c r="D54" s="273"/>
      <c r="E54" s="552"/>
      <c r="F54" s="24"/>
      <c r="G54" s="24"/>
    </row>
    <row r="55" spans="2:8" s="23" customFormat="1" x14ac:dyDescent="0.2"/>
    <row r="56" spans="2:8" s="23" customFormat="1" ht="15" x14ac:dyDescent="0.2">
      <c r="B56" s="787" t="s">
        <v>677</v>
      </c>
      <c r="C56" s="788"/>
      <c r="D56" s="788"/>
      <c r="E56" s="788"/>
      <c r="F56" s="788"/>
      <c r="G56" s="788"/>
      <c r="H56" s="788"/>
    </row>
    <row r="57" spans="2:8" s="23" customFormat="1" ht="25.5" x14ac:dyDescent="0.2">
      <c r="B57" s="283"/>
      <c r="C57" s="530" t="s">
        <v>681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>
        <v>0</v>
      </c>
      <c r="E58" s="431">
        <v>0</v>
      </c>
      <c r="F58" s="436">
        <v>0</v>
      </c>
      <c r="G58" s="443">
        <f>E58*F58/100</f>
        <v>0</v>
      </c>
      <c r="H58" s="444">
        <f t="shared" ref="H58:H86" si="11">SUM(D58,E58)</f>
        <v>0</v>
      </c>
    </row>
    <row r="59" spans="2:8" s="23" customFormat="1" x14ac:dyDescent="0.2">
      <c r="B59" s="438"/>
      <c r="C59" s="428" t="s">
        <v>128</v>
      </c>
      <c r="D59" s="429">
        <v>0</v>
      </c>
      <c r="E59" s="431">
        <v>0.875</v>
      </c>
      <c r="F59" s="436">
        <v>74.569999999999993</v>
      </c>
      <c r="G59" s="443">
        <f t="shared" ref="G59:G66" si="12">E59*F59/100</f>
        <v>0.6524875</v>
      </c>
      <c r="H59" s="444">
        <f t="shared" si="11"/>
        <v>0.875</v>
      </c>
    </row>
    <row r="60" spans="2:8" s="23" customFormat="1" x14ac:dyDescent="0.2">
      <c r="B60" s="438"/>
      <c r="C60" s="428" t="s">
        <v>129</v>
      </c>
      <c r="D60" s="429">
        <v>2.1549999999999998</v>
      </c>
      <c r="E60" s="431">
        <v>13.364000000000001</v>
      </c>
      <c r="F60" s="436">
        <v>86.02</v>
      </c>
      <c r="G60" s="443">
        <f t="shared" si="12"/>
        <v>11.495712800000002</v>
      </c>
      <c r="H60" s="444">
        <f t="shared" si="11"/>
        <v>15.519</v>
      </c>
    </row>
    <row r="61" spans="2:8" s="23" customFormat="1" x14ac:dyDescent="0.2">
      <c r="B61" s="438"/>
      <c r="C61" s="428" t="s">
        <v>130</v>
      </c>
      <c r="D61" s="429">
        <v>0.80700000000000005</v>
      </c>
      <c r="E61" s="431">
        <v>120.42</v>
      </c>
      <c r="F61" s="436">
        <v>47.7</v>
      </c>
      <c r="G61" s="443">
        <f t="shared" si="12"/>
        <v>57.440340000000006</v>
      </c>
      <c r="H61" s="444">
        <f t="shared" si="11"/>
        <v>121.227</v>
      </c>
    </row>
    <row r="62" spans="2:8" s="23" customFormat="1" x14ac:dyDescent="0.2">
      <c r="B62" s="438"/>
      <c r="C62" s="428" t="s">
        <v>131</v>
      </c>
      <c r="D62" s="429">
        <v>15.728</v>
      </c>
      <c r="E62" s="431">
        <v>319.96699999999998</v>
      </c>
      <c r="F62" s="436">
        <v>40.51</v>
      </c>
      <c r="G62" s="443">
        <f t="shared" si="12"/>
        <v>129.61863169999998</v>
      </c>
      <c r="H62" s="444">
        <f t="shared" si="11"/>
        <v>335.69499999999999</v>
      </c>
    </row>
    <row r="63" spans="2:8" s="23" customFormat="1" x14ac:dyDescent="0.2">
      <c r="B63" s="438"/>
      <c r="C63" s="428" t="s">
        <v>132</v>
      </c>
      <c r="D63" s="429">
        <v>25.731000000000002</v>
      </c>
      <c r="E63" s="431">
        <v>134.785</v>
      </c>
      <c r="F63" s="436">
        <v>43.33</v>
      </c>
      <c r="G63" s="443">
        <f t="shared" si="12"/>
        <v>58.402340500000001</v>
      </c>
      <c r="H63" s="444">
        <f t="shared" si="11"/>
        <v>160.51599999999999</v>
      </c>
    </row>
    <row r="64" spans="2:8" s="23" customFormat="1" x14ac:dyDescent="0.2">
      <c r="B64" s="438"/>
      <c r="C64" s="428" t="s">
        <v>133</v>
      </c>
      <c r="D64" s="429">
        <v>6.2809999999999997</v>
      </c>
      <c r="E64" s="431">
        <v>335.58300000000003</v>
      </c>
      <c r="F64" s="436">
        <v>33.450000000000003</v>
      </c>
      <c r="G64" s="443">
        <f t="shared" si="12"/>
        <v>112.25251350000002</v>
      </c>
      <c r="H64" s="444">
        <f t="shared" si="11"/>
        <v>341.86400000000003</v>
      </c>
    </row>
    <row r="65" spans="2:8" s="23" customFormat="1" x14ac:dyDescent="0.2">
      <c r="B65" s="438"/>
      <c r="C65" s="428" t="s">
        <v>134</v>
      </c>
      <c r="D65" s="429">
        <v>0.25600000000000001</v>
      </c>
      <c r="E65" s="431">
        <v>0</v>
      </c>
      <c r="F65" s="436">
        <v>0</v>
      </c>
      <c r="G65" s="443">
        <f t="shared" si="12"/>
        <v>0</v>
      </c>
      <c r="H65" s="444">
        <f t="shared" si="11"/>
        <v>0.25600000000000001</v>
      </c>
    </row>
    <row r="66" spans="2:8" s="23" customFormat="1" x14ac:dyDescent="0.2">
      <c r="B66" s="438"/>
      <c r="C66" s="428" t="s">
        <v>135</v>
      </c>
      <c r="D66" s="429">
        <v>0</v>
      </c>
      <c r="E66" s="431">
        <v>0</v>
      </c>
      <c r="F66" s="436">
        <v>0</v>
      </c>
      <c r="G66" s="443">
        <f t="shared" si="12"/>
        <v>0</v>
      </c>
      <c r="H66" s="444">
        <f t="shared" si="11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0.11899999999999999</v>
      </c>
      <c r="E68" s="431">
        <v>20.353000000000002</v>
      </c>
      <c r="F68" s="436">
        <v>30.43</v>
      </c>
      <c r="G68" s="443">
        <f t="shared" ref="G68:G76" si="13">E68*F68/100</f>
        <v>6.1934179000000009</v>
      </c>
      <c r="H68" s="444">
        <f t="shared" si="11"/>
        <v>20.472000000000001</v>
      </c>
    </row>
    <row r="69" spans="2:8" s="23" customFormat="1" x14ac:dyDescent="0.2">
      <c r="B69" s="438"/>
      <c r="C69" s="428" t="s">
        <v>128</v>
      </c>
      <c r="D69" s="429">
        <v>1.3520000000000001</v>
      </c>
      <c r="E69" s="431">
        <v>125.256</v>
      </c>
      <c r="F69" s="436">
        <v>17.739999999999998</v>
      </c>
      <c r="G69" s="443">
        <f t="shared" si="13"/>
        <v>22.220414399999999</v>
      </c>
      <c r="H69" s="444">
        <f t="shared" si="11"/>
        <v>126.608</v>
      </c>
    </row>
    <row r="70" spans="2:8" s="23" customFormat="1" x14ac:dyDescent="0.2">
      <c r="B70" s="438"/>
      <c r="C70" s="428" t="s">
        <v>129</v>
      </c>
      <c r="D70" s="429">
        <v>8.3070000000000004</v>
      </c>
      <c r="E70" s="431">
        <v>299.98899999999998</v>
      </c>
      <c r="F70" s="436">
        <v>16.16</v>
      </c>
      <c r="G70" s="443">
        <f t="shared" si="13"/>
        <v>48.478222399999993</v>
      </c>
      <c r="H70" s="444">
        <f t="shared" si="11"/>
        <v>308.29599999999999</v>
      </c>
    </row>
    <row r="71" spans="2:8" s="23" customFormat="1" x14ac:dyDescent="0.2">
      <c r="B71" s="438"/>
      <c r="C71" s="428" t="s">
        <v>130</v>
      </c>
      <c r="D71" s="429">
        <v>10.944000000000001</v>
      </c>
      <c r="E71" s="431">
        <v>421.49599999999998</v>
      </c>
      <c r="F71" s="436">
        <v>23.14</v>
      </c>
      <c r="G71" s="443">
        <f t="shared" si="13"/>
        <v>97.534174399999998</v>
      </c>
      <c r="H71" s="444">
        <f t="shared" si="11"/>
        <v>432.44</v>
      </c>
    </row>
    <row r="72" spans="2:8" s="23" customFormat="1" x14ac:dyDescent="0.2">
      <c r="B72" s="438"/>
      <c r="C72" s="428" t="s">
        <v>131</v>
      </c>
      <c r="D72" s="429">
        <v>25.076000000000001</v>
      </c>
      <c r="E72" s="431">
        <v>918.79399999999998</v>
      </c>
      <c r="F72" s="436">
        <v>18.27</v>
      </c>
      <c r="G72" s="443">
        <f t="shared" si="13"/>
        <v>167.86366379999998</v>
      </c>
      <c r="H72" s="444">
        <f t="shared" si="11"/>
        <v>943.87</v>
      </c>
    </row>
    <row r="73" spans="2:8" s="23" customFormat="1" x14ac:dyDescent="0.2">
      <c r="B73" s="438"/>
      <c r="C73" s="428" t="s">
        <v>132</v>
      </c>
      <c r="D73" s="429">
        <v>4.7160000000000002</v>
      </c>
      <c r="E73" s="431">
        <v>676.39099999999996</v>
      </c>
      <c r="F73" s="436">
        <v>24.07</v>
      </c>
      <c r="G73" s="443">
        <f t="shared" si="13"/>
        <v>162.80731370000001</v>
      </c>
      <c r="H73" s="444">
        <f t="shared" si="11"/>
        <v>681.10699999999997</v>
      </c>
    </row>
    <row r="74" spans="2:8" s="23" customFormat="1" x14ac:dyDescent="0.2">
      <c r="B74" s="438"/>
      <c r="C74" s="428" t="s">
        <v>133</v>
      </c>
      <c r="D74" s="429">
        <v>4.8819999999999997</v>
      </c>
      <c r="E74" s="431">
        <v>1268.2940000000001</v>
      </c>
      <c r="F74" s="436">
        <v>22.04</v>
      </c>
      <c r="G74" s="443">
        <f t="shared" si="13"/>
        <v>279.53199760000001</v>
      </c>
      <c r="H74" s="444">
        <f t="shared" si="11"/>
        <v>1273.1760000000002</v>
      </c>
    </row>
    <row r="75" spans="2:8" s="23" customFormat="1" x14ac:dyDescent="0.2">
      <c r="B75" s="438"/>
      <c r="C75" s="428" t="s">
        <v>134</v>
      </c>
      <c r="D75" s="429">
        <v>0.63200000000000001</v>
      </c>
      <c r="E75" s="431">
        <v>575.44000000000005</v>
      </c>
      <c r="F75" s="436">
        <v>34.869999999999997</v>
      </c>
      <c r="G75" s="443">
        <f t="shared" si="13"/>
        <v>200.65592800000002</v>
      </c>
      <c r="H75" s="444">
        <f t="shared" si="11"/>
        <v>576.072</v>
      </c>
    </row>
    <row r="76" spans="2:8" s="23" customFormat="1" x14ac:dyDescent="0.2">
      <c r="B76" s="438"/>
      <c r="C76" s="428" t="s">
        <v>135</v>
      </c>
      <c r="D76" s="429">
        <v>0.51100000000000001</v>
      </c>
      <c r="E76" s="431">
        <v>1126.69</v>
      </c>
      <c r="F76" s="436">
        <v>54.79</v>
      </c>
      <c r="G76" s="443">
        <f t="shared" si="13"/>
        <v>617.31345099999999</v>
      </c>
      <c r="H76" s="444">
        <f t="shared" si="11"/>
        <v>1127.201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0.11899999999999999</v>
      </c>
      <c r="E78" s="431">
        <v>20.353000000000002</v>
      </c>
      <c r="F78" s="436">
        <v>30.43</v>
      </c>
      <c r="G78" s="443">
        <f t="shared" ref="G78:G86" si="14">E78*F78/100</f>
        <v>6.1934179000000009</v>
      </c>
      <c r="H78" s="444">
        <f t="shared" si="11"/>
        <v>20.472000000000001</v>
      </c>
    </row>
    <row r="79" spans="2:8" s="23" customFormat="1" x14ac:dyDescent="0.2">
      <c r="B79" s="438"/>
      <c r="C79" s="428" t="s">
        <v>128</v>
      </c>
      <c r="D79" s="429">
        <v>1.3520000000000001</v>
      </c>
      <c r="E79" s="431">
        <v>126.131</v>
      </c>
      <c r="F79" s="436">
        <v>17.64</v>
      </c>
      <c r="G79" s="443">
        <f t="shared" si="14"/>
        <v>22.2495084</v>
      </c>
      <c r="H79" s="444">
        <f t="shared" si="11"/>
        <v>127.483</v>
      </c>
    </row>
    <row r="80" spans="2:8" s="23" customFormat="1" x14ac:dyDescent="0.2">
      <c r="B80" s="438"/>
      <c r="C80" s="428" t="s">
        <v>129</v>
      </c>
      <c r="D80" s="429">
        <v>10.461</v>
      </c>
      <c r="E80" s="431">
        <v>313.35199999999998</v>
      </c>
      <c r="F80" s="436">
        <v>15.76</v>
      </c>
      <c r="G80" s="443">
        <f t="shared" si="14"/>
        <v>49.38427519999999</v>
      </c>
      <c r="H80" s="444">
        <f t="shared" si="11"/>
        <v>323.81299999999999</v>
      </c>
    </row>
    <row r="81" spans="2:8" s="23" customFormat="1" x14ac:dyDescent="0.2">
      <c r="B81" s="438"/>
      <c r="C81" s="428" t="s">
        <v>130</v>
      </c>
      <c r="D81" s="429">
        <v>11.75</v>
      </c>
      <c r="E81" s="431">
        <v>541.91499999999996</v>
      </c>
      <c r="F81" s="436">
        <v>22.56</v>
      </c>
      <c r="G81" s="443">
        <f t="shared" si="14"/>
        <v>122.25602399999998</v>
      </c>
      <c r="H81" s="444">
        <f t="shared" si="11"/>
        <v>553.66499999999996</v>
      </c>
    </row>
    <row r="82" spans="2:8" s="23" customFormat="1" x14ac:dyDescent="0.2">
      <c r="B82" s="438"/>
      <c r="C82" s="428" t="s">
        <v>131</v>
      </c>
      <c r="D82" s="429">
        <v>40.804000000000002</v>
      </c>
      <c r="E82" s="431">
        <v>1238.761</v>
      </c>
      <c r="F82" s="436">
        <v>17.3</v>
      </c>
      <c r="G82" s="443">
        <f t="shared" si="14"/>
        <v>214.30565300000001</v>
      </c>
      <c r="H82" s="444">
        <f t="shared" si="11"/>
        <v>1279.5650000000001</v>
      </c>
    </row>
    <row r="83" spans="2:8" s="23" customFormat="1" x14ac:dyDescent="0.2">
      <c r="B83" s="438"/>
      <c r="C83" s="428" t="s">
        <v>132</v>
      </c>
      <c r="D83" s="429">
        <v>30.446999999999999</v>
      </c>
      <c r="E83" s="431">
        <v>811.17700000000002</v>
      </c>
      <c r="F83" s="436">
        <v>21.1</v>
      </c>
      <c r="G83" s="443">
        <f t="shared" si="14"/>
        <v>171.15834700000002</v>
      </c>
      <c r="H83" s="444">
        <f t="shared" si="11"/>
        <v>841.62400000000002</v>
      </c>
    </row>
    <row r="84" spans="2:8" s="23" customFormat="1" x14ac:dyDescent="0.2">
      <c r="B84" s="438"/>
      <c r="C84" s="428" t="s">
        <v>133</v>
      </c>
      <c r="D84" s="429">
        <v>11.163</v>
      </c>
      <c r="E84" s="431">
        <v>1603.877</v>
      </c>
      <c r="F84" s="436">
        <v>19</v>
      </c>
      <c r="G84" s="443">
        <f t="shared" si="14"/>
        <v>304.73662999999999</v>
      </c>
      <c r="H84" s="444">
        <f t="shared" si="11"/>
        <v>1615.04</v>
      </c>
    </row>
    <row r="85" spans="2:8" s="23" customFormat="1" x14ac:dyDescent="0.2">
      <c r="B85" s="438"/>
      <c r="C85" s="428" t="s">
        <v>134</v>
      </c>
      <c r="D85" s="429">
        <v>0.88800000000000001</v>
      </c>
      <c r="E85" s="431">
        <v>575.44000000000005</v>
      </c>
      <c r="F85" s="436">
        <v>34.869999999999997</v>
      </c>
      <c r="G85" s="443">
        <f t="shared" si="14"/>
        <v>200.65592800000002</v>
      </c>
      <c r="H85" s="444">
        <f t="shared" si="11"/>
        <v>576.32800000000009</v>
      </c>
    </row>
    <row r="86" spans="2:8" ht="13.5" thickBot="1" x14ac:dyDescent="0.25">
      <c r="B86" s="294"/>
      <c r="C86" s="434" t="s">
        <v>135</v>
      </c>
      <c r="D86" s="437">
        <v>0.51100000000000001</v>
      </c>
      <c r="E86" s="437">
        <v>1126.69</v>
      </c>
      <c r="F86" s="435">
        <v>54.79</v>
      </c>
      <c r="G86" s="333">
        <f t="shared" si="14"/>
        <v>617.31345099999999</v>
      </c>
      <c r="H86" s="341">
        <f t="shared" si="11"/>
        <v>1127.201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3:G26"/>
  <sheetViews>
    <sheetView workbookViewId="0"/>
  </sheetViews>
  <sheetFormatPr defaultRowHeight="12.75" x14ac:dyDescent="0.2"/>
  <cols>
    <col min="2" max="2" width="10.75" bestFit="1" customWidth="1"/>
    <col min="3" max="3" width="16.125" bestFit="1" customWidth="1"/>
  </cols>
  <sheetData>
    <row r="3" spans="1:7" x14ac:dyDescent="0.2">
      <c r="A3" s="275"/>
      <c r="B3" s="787" t="s">
        <v>690</v>
      </c>
      <c r="C3" s="788"/>
      <c r="D3" s="788"/>
      <c r="E3" s="813"/>
    </row>
    <row r="4" spans="1:7" x14ac:dyDescent="0.2">
      <c r="A4" s="149"/>
      <c r="B4" s="283"/>
      <c r="C4" s="283" t="s">
        <v>604</v>
      </c>
      <c r="D4" s="442" t="s">
        <v>78</v>
      </c>
      <c r="E4" s="546" t="s">
        <v>308</v>
      </c>
      <c r="F4" s="149"/>
      <c r="G4" s="149"/>
    </row>
    <row r="5" spans="1:7" s="23" customFormat="1" x14ac:dyDescent="0.2">
      <c r="A5" s="430"/>
      <c r="B5" s="438" t="s">
        <v>691</v>
      </c>
      <c r="C5" s="428" t="s">
        <v>106</v>
      </c>
      <c r="D5" s="457">
        <v>6.89</v>
      </c>
      <c r="E5" s="547">
        <v>6.24</v>
      </c>
      <c r="F5" s="430"/>
      <c r="G5" s="430"/>
    </row>
    <row r="6" spans="1:7" s="24" customFormat="1" x14ac:dyDescent="0.2">
      <c r="A6" s="432"/>
      <c r="B6" s="439"/>
      <c r="C6" s="428" t="s">
        <v>92</v>
      </c>
      <c r="D6" s="457">
        <v>12.1</v>
      </c>
      <c r="E6" s="547">
        <v>11.74</v>
      </c>
      <c r="F6" s="432"/>
      <c r="G6" s="432"/>
    </row>
    <row r="7" spans="1:7" s="24" customFormat="1" x14ac:dyDescent="0.2">
      <c r="A7" s="432"/>
      <c r="B7" s="439"/>
      <c r="C7" s="428" t="s">
        <v>105</v>
      </c>
      <c r="D7" s="457">
        <v>4.17</v>
      </c>
      <c r="E7" s="547">
        <v>5.58</v>
      </c>
      <c r="F7" s="432"/>
      <c r="G7" s="432"/>
    </row>
    <row r="8" spans="1:7" s="24" customFormat="1" x14ac:dyDescent="0.2">
      <c r="A8" s="432"/>
      <c r="B8" s="439" t="s">
        <v>83</v>
      </c>
      <c r="C8" s="428" t="s">
        <v>84</v>
      </c>
      <c r="D8" s="457">
        <v>14</v>
      </c>
      <c r="E8" s="548">
        <v>10</v>
      </c>
      <c r="F8" s="432"/>
      <c r="G8" s="432"/>
    </row>
    <row r="9" spans="1:7" s="24" customFormat="1" x14ac:dyDescent="0.2">
      <c r="A9" s="432"/>
      <c r="B9" s="439"/>
      <c r="C9" s="428" t="s">
        <v>85</v>
      </c>
      <c r="D9" s="457">
        <v>12.84</v>
      </c>
      <c r="E9" s="548">
        <v>10.61</v>
      </c>
      <c r="F9" s="432"/>
      <c r="G9" s="432"/>
    </row>
    <row r="10" spans="1:7" s="24" customFormat="1" x14ac:dyDescent="0.2">
      <c r="A10" s="432"/>
      <c r="B10" s="439"/>
      <c r="C10" s="428" t="s">
        <v>86</v>
      </c>
      <c r="D10" s="457">
        <v>15.18</v>
      </c>
      <c r="E10" s="548">
        <v>19.71</v>
      </c>
      <c r="F10" s="432"/>
      <c r="G10" s="432"/>
    </row>
    <row r="11" spans="1:7" s="24" customFormat="1" x14ac:dyDescent="0.2">
      <c r="A11" s="432"/>
      <c r="B11" s="439"/>
      <c r="C11" s="428" t="s">
        <v>87</v>
      </c>
      <c r="D11" s="457">
        <v>13.09</v>
      </c>
      <c r="E11" s="548">
        <v>14.08</v>
      </c>
      <c r="F11" s="432"/>
      <c r="G11" s="432"/>
    </row>
    <row r="12" spans="1:7" s="24" customFormat="1" x14ac:dyDescent="0.2">
      <c r="A12" s="432"/>
      <c r="B12" s="439"/>
      <c r="C12" s="428" t="s">
        <v>88</v>
      </c>
      <c r="D12" s="457">
        <v>9.61</v>
      </c>
      <c r="E12" s="548">
        <v>10.210000000000001</v>
      </c>
      <c r="F12" s="432"/>
      <c r="G12" s="432"/>
    </row>
    <row r="13" spans="1:7" s="24" customFormat="1" x14ac:dyDescent="0.2">
      <c r="A13" s="432"/>
      <c r="B13" s="439"/>
      <c r="C13" s="428" t="s">
        <v>89</v>
      </c>
      <c r="D13" s="457">
        <v>9.17</v>
      </c>
      <c r="E13" s="548">
        <v>9.84</v>
      </c>
      <c r="F13" s="432"/>
      <c r="G13" s="432"/>
    </row>
    <row r="14" spans="1:7" s="24" customFormat="1" x14ac:dyDescent="0.2">
      <c r="A14" s="432"/>
      <c r="B14" s="439"/>
      <c r="C14" s="428" t="s">
        <v>90</v>
      </c>
      <c r="D14" s="457">
        <v>0</v>
      </c>
      <c r="E14" s="548">
        <v>0</v>
      </c>
      <c r="F14" s="432"/>
      <c r="G14" s="432"/>
    </row>
    <row r="15" spans="1:7" s="24" customFormat="1" x14ac:dyDescent="0.2">
      <c r="A15" s="432"/>
      <c r="B15" s="439"/>
      <c r="C15" s="428" t="s">
        <v>91</v>
      </c>
      <c r="D15" s="457">
        <v>11.26</v>
      </c>
      <c r="E15" s="548">
        <v>12.26</v>
      </c>
      <c r="F15" s="432"/>
      <c r="G15" s="432"/>
    </row>
    <row r="16" spans="1:7" s="24" customFormat="1" x14ac:dyDescent="0.2">
      <c r="A16" s="432"/>
      <c r="B16" s="439" t="s">
        <v>93</v>
      </c>
      <c r="C16" s="428" t="s">
        <v>94</v>
      </c>
      <c r="D16" s="457">
        <v>4.16</v>
      </c>
      <c r="E16" s="548">
        <v>4.9800000000000004</v>
      </c>
      <c r="F16" s="432"/>
      <c r="G16" s="432"/>
    </row>
    <row r="17" spans="1:7" s="24" customFormat="1" x14ac:dyDescent="0.2">
      <c r="A17" s="432"/>
      <c r="B17" s="439"/>
      <c r="C17" s="428" t="s">
        <v>95</v>
      </c>
      <c r="D17" s="457">
        <v>5.9</v>
      </c>
      <c r="E17" s="548">
        <v>5.9</v>
      </c>
      <c r="F17" s="432"/>
      <c r="G17" s="432"/>
    </row>
    <row r="18" spans="1:7" s="24" customFormat="1" x14ac:dyDescent="0.2">
      <c r="A18" s="432"/>
      <c r="B18" s="439"/>
      <c r="C18" s="428" t="s">
        <v>96</v>
      </c>
      <c r="D18" s="457">
        <v>4.99</v>
      </c>
      <c r="E18" s="548">
        <v>7.38</v>
      </c>
      <c r="F18" s="432"/>
      <c r="G18" s="432"/>
    </row>
    <row r="19" spans="1:7" s="24" customFormat="1" x14ac:dyDescent="0.2">
      <c r="A19" s="432"/>
      <c r="B19" s="439"/>
      <c r="C19" s="428" t="s">
        <v>97</v>
      </c>
      <c r="D19" s="457">
        <v>4.97</v>
      </c>
      <c r="E19" s="548">
        <v>7.3</v>
      </c>
      <c r="F19" s="432"/>
      <c r="G19" s="432"/>
    </row>
    <row r="20" spans="1:7" s="24" customFormat="1" x14ac:dyDescent="0.2">
      <c r="A20" s="432"/>
      <c r="B20" s="439"/>
      <c r="C20" s="428" t="s">
        <v>98</v>
      </c>
      <c r="D20" s="457">
        <v>4.0199999999999996</v>
      </c>
      <c r="E20" s="548">
        <v>7.42</v>
      </c>
      <c r="F20" s="432"/>
      <c r="G20" s="432"/>
    </row>
    <row r="21" spans="1:7" s="24" customFormat="1" x14ac:dyDescent="0.2">
      <c r="A21" s="432"/>
      <c r="B21" s="439"/>
      <c r="C21" s="428" t="s">
        <v>99</v>
      </c>
      <c r="D21" s="457">
        <v>0</v>
      </c>
      <c r="E21" s="548">
        <v>7.29</v>
      </c>
      <c r="F21" s="432"/>
      <c r="G21" s="432"/>
    </row>
    <row r="22" spans="1:7" s="24" customFormat="1" x14ac:dyDescent="0.2">
      <c r="A22" s="432"/>
      <c r="B22" s="439"/>
      <c r="C22" s="428" t="s">
        <v>100</v>
      </c>
      <c r="D22" s="457">
        <v>0</v>
      </c>
      <c r="E22" s="548">
        <v>2.65</v>
      </c>
      <c r="F22" s="432"/>
      <c r="G22" s="432"/>
    </row>
    <row r="23" spans="1:7" s="24" customFormat="1" x14ac:dyDescent="0.2">
      <c r="A23" s="432"/>
      <c r="B23" s="439"/>
      <c r="C23" s="428" t="s">
        <v>101</v>
      </c>
      <c r="D23" s="457">
        <v>0</v>
      </c>
      <c r="E23" s="548">
        <v>3.87</v>
      </c>
      <c r="F23" s="432"/>
      <c r="G23" s="432"/>
    </row>
    <row r="24" spans="1:7" s="24" customFormat="1" x14ac:dyDescent="0.2">
      <c r="A24" s="432"/>
      <c r="B24" s="439"/>
      <c r="C24" s="428" t="s">
        <v>102</v>
      </c>
      <c r="D24" s="457">
        <v>0</v>
      </c>
      <c r="E24" s="548">
        <v>7.35</v>
      </c>
      <c r="F24" s="432"/>
      <c r="G24" s="432"/>
    </row>
    <row r="25" spans="1:7" s="24" customFormat="1" x14ac:dyDescent="0.2">
      <c r="A25" s="432"/>
      <c r="B25" s="439"/>
      <c r="C25" s="428" t="s">
        <v>103</v>
      </c>
      <c r="D25" s="457">
        <v>0</v>
      </c>
      <c r="E25" s="548">
        <v>4.93</v>
      </c>
      <c r="F25" s="432"/>
      <c r="G25" s="432"/>
    </row>
    <row r="26" spans="1:7" s="24" customFormat="1" ht="13.5" thickBot="1" x14ac:dyDescent="0.25">
      <c r="A26" s="432"/>
      <c r="B26" s="294"/>
      <c r="C26" s="434" t="s">
        <v>104</v>
      </c>
      <c r="D26" s="450">
        <v>2.79</v>
      </c>
      <c r="E26" s="549">
        <v>5.07</v>
      </c>
      <c r="F26" s="432"/>
      <c r="G26" s="432"/>
    </row>
  </sheetData>
  <mergeCells count="1">
    <mergeCell ref="B3:E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3:N59"/>
  <sheetViews>
    <sheetView workbookViewId="0"/>
  </sheetViews>
  <sheetFormatPr defaultRowHeight="12.75" x14ac:dyDescent="0.2"/>
  <cols>
    <col min="2" max="2" width="36.375" customWidth="1"/>
    <col min="3" max="3" width="20.625" style="680" bestFit="1" customWidth="1"/>
    <col min="11" max="11" width="39.125" bestFit="1" customWidth="1"/>
    <col min="12" max="12" width="10.125" bestFit="1" customWidth="1"/>
    <col min="13" max="13" width="13.25" bestFit="1" customWidth="1"/>
  </cols>
  <sheetData>
    <row r="3" spans="2:14" x14ac:dyDescent="0.2">
      <c r="B3" t="s">
        <v>693</v>
      </c>
      <c r="C3" s="680" t="str">
        <f>Index!$B$4</f>
        <v>Hertfordshire and North London</v>
      </c>
      <c r="K3" s="687" t="s">
        <v>698</v>
      </c>
      <c r="L3" s="688" t="s">
        <v>307</v>
      </c>
      <c r="M3" s="688" t="s">
        <v>699</v>
      </c>
      <c r="N3" s="688" t="s">
        <v>778</v>
      </c>
    </row>
    <row r="4" spans="2:14" x14ac:dyDescent="0.2">
      <c r="B4" t="s">
        <v>307</v>
      </c>
      <c r="C4" s="681">
        <f>VLOOKUP($C$3,$K$4:$N$18,2,FALSE)</f>
        <v>331800</v>
      </c>
      <c r="K4" s="682" t="s">
        <v>692</v>
      </c>
      <c r="L4" s="683">
        <v>13027866.9849</v>
      </c>
      <c r="M4" s="683">
        <v>1297665.5877619777</v>
      </c>
      <c r="N4" s="786">
        <f>M4/L4</f>
        <v>9.9606911036629567E-2</v>
      </c>
    </row>
    <row r="5" spans="2:14" x14ac:dyDescent="0.2">
      <c r="B5" t="s">
        <v>700</v>
      </c>
      <c r="C5" s="680">
        <f>_xlfn.RANK.EQ(VLOOKUP($C$3,$K$5:$M$16,2,FALSE),$L$5:$L$16)</f>
        <v>12</v>
      </c>
      <c r="K5" s="682" t="s">
        <v>285</v>
      </c>
      <c r="L5" s="683">
        <v>984400</v>
      </c>
      <c r="M5" s="683">
        <v>88219.76265777045</v>
      </c>
      <c r="N5" s="786">
        <f t="shared" ref="N5:N18" si="0">M5/L5</f>
        <v>8.9617800343123166E-2</v>
      </c>
    </row>
    <row r="6" spans="2:14" x14ac:dyDescent="0.2">
      <c r="B6" t="s">
        <v>699</v>
      </c>
      <c r="C6" s="681">
        <f>VLOOKUP($C$3,$K$4:$N$18,3,FALSE)</f>
        <v>35171.526755349325</v>
      </c>
      <c r="K6" s="682" t="s">
        <v>306</v>
      </c>
      <c r="L6" s="683">
        <v>1026900</v>
      </c>
      <c r="M6" s="683">
        <v>111777.13630338201</v>
      </c>
      <c r="N6" s="786">
        <f t="shared" si="0"/>
        <v>0.10884909563091051</v>
      </c>
    </row>
    <row r="7" spans="2:14" x14ac:dyDescent="0.2">
      <c r="B7" t="s">
        <v>775</v>
      </c>
      <c r="C7" s="680">
        <f>_xlfn.RANK.EQ(VLOOKUP($C$3,$K$5:$N$18,3,FALSE),$M$5:$M$16)</f>
        <v>11</v>
      </c>
      <c r="K7" s="682" t="s">
        <v>286</v>
      </c>
      <c r="L7" s="683">
        <v>1701800</v>
      </c>
      <c r="M7" s="683">
        <v>132939.83507470129</v>
      </c>
      <c r="N7" s="786">
        <f t="shared" si="0"/>
        <v>7.8117190665590128E-2</v>
      </c>
    </row>
    <row r="8" spans="2:14" x14ac:dyDescent="0.2">
      <c r="B8" t="s">
        <v>776</v>
      </c>
      <c r="C8" s="785">
        <f>VLOOKUP($C$3,$K$4:$N$18,4,FALSE)</f>
        <v>0.10600219034161942</v>
      </c>
      <c r="K8" s="682" t="s">
        <v>287</v>
      </c>
      <c r="L8" s="683">
        <v>693900</v>
      </c>
      <c r="M8" s="683">
        <v>56483.157629075737</v>
      </c>
      <c r="N8" s="786">
        <f t="shared" si="0"/>
        <v>8.1399564244236541E-2</v>
      </c>
    </row>
    <row r="9" spans="2:14" x14ac:dyDescent="0.2">
      <c r="B9" t="s">
        <v>777</v>
      </c>
      <c r="C9" s="680">
        <f>_xlfn.RANK.EQ(VLOOKUP($C$3,$K$5:$N$18,4,FALSE),$N$5:$N$18)</f>
        <v>6</v>
      </c>
      <c r="K9" s="682" t="s">
        <v>304</v>
      </c>
      <c r="L9" s="683">
        <v>426200</v>
      </c>
      <c r="M9" s="683">
        <v>29449.692692504977</v>
      </c>
      <c r="N9" s="786">
        <f t="shared" si="0"/>
        <v>6.9098293506581365E-2</v>
      </c>
    </row>
    <row r="10" spans="2:14" x14ac:dyDescent="0.2">
      <c r="B10" t="s">
        <v>701</v>
      </c>
      <c r="C10" s="684">
        <f>'Table 2'!$D$7</f>
        <v>2.3490839485632062E-2</v>
      </c>
      <c r="K10" s="682" t="s">
        <v>288</v>
      </c>
      <c r="L10" s="683">
        <v>331800</v>
      </c>
      <c r="M10" s="683">
        <v>35171.526755349325</v>
      </c>
      <c r="N10" s="786">
        <f t="shared" si="0"/>
        <v>0.10600219034161942</v>
      </c>
    </row>
    <row r="11" spans="2:14" x14ac:dyDescent="0.2">
      <c r="K11" s="682" t="s">
        <v>305</v>
      </c>
      <c r="L11" s="683">
        <v>684100</v>
      </c>
      <c r="M11" s="683">
        <v>103265.27677174033</v>
      </c>
      <c r="N11" s="786">
        <f t="shared" si="0"/>
        <v>0.15095055806423086</v>
      </c>
    </row>
    <row r="12" spans="2:14" x14ac:dyDescent="0.2">
      <c r="B12" t="s">
        <v>702</v>
      </c>
      <c r="C12" s="685" t="str">
        <f>INDEX('Section 2 data'!$C$8:$C$14,MATCH('Key findings'!C13,'Section 2 data'!$J$8:$J$14,0))</f>
        <v>Scots pine</v>
      </c>
      <c r="E12" t="s">
        <v>703</v>
      </c>
      <c r="K12" s="682" t="s">
        <v>289</v>
      </c>
      <c r="L12" s="683">
        <v>1004800</v>
      </c>
      <c r="M12" s="683">
        <v>50113.990958361188</v>
      </c>
      <c r="N12" s="786">
        <f t="shared" si="0"/>
        <v>4.9874592912381756E-2</v>
      </c>
    </row>
    <row r="13" spans="2:14" x14ac:dyDescent="0.2">
      <c r="B13" t="s">
        <v>702</v>
      </c>
      <c r="C13" s="686">
        <f>MAX('Section 2 data'!$J$8:$J$14)</f>
        <v>0.3406328140026928</v>
      </c>
      <c r="K13" s="682" t="s">
        <v>290</v>
      </c>
      <c r="L13" s="683">
        <v>843400</v>
      </c>
      <c r="M13" s="683">
        <v>116129.85117915674</v>
      </c>
      <c r="N13" s="786">
        <f t="shared" si="0"/>
        <v>0.13769249606255246</v>
      </c>
    </row>
    <row r="14" spans="2:14" x14ac:dyDescent="0.2">
      <c r="B14" t="s">
        <v>704</v>
      </c>
      <c r="C14" s="685" t="str">
        <f>INDEX('Section 2 data'!$C$16:$C$25,MATCH('Key findings'!C15,'Section 2 data'!$J$16:$J$25,0))</f>
        <v>Oak</v>
      </c>
      <c r="E14" t="s">
        <v>703</v>
      </c>
      <c r="K14" s="682" t="s">
        <v>291</v>
      </c>
      <c r="L14" s="683">
        <v>613800</v>
      </c>
      <c r="M14" s="683">
        <v>120885.63554048816</v>
      </c>
      <c r="N14" s="786">
        <f t="shared" si="0"/>
        <v>0.1969462944615317</v>
      </c>
    </row>
    <row r="15" spans="2:14" x14ac:dyDescent="0.2">
      <c r="B15" t="s">
        <v>704</v>
      </c>
      <c r="C15" s="686">
        <f>MAX('Section 2 data'!$J$16:$J$25)</f>
        <v>0.19684552260375096</v>
      </c>
      <c r="K15" s="682" t="s">
        <v>292</v>
      </c>
      <c r="L15" s="683">
        <v>725400</v>
      </c>
      <c r="M15" s="683">
        <v>97243.975178644585</v>
      </c>
      <c r="N15" s="786">
        <f t="shared" si="0"/>
        <v>0.13405565919305842</v>
      </c>
    </row>
    <row r="16" spans="2:14" x14ac:dyDescent="0.2">
      <c r="K16" s="682" t="s">
        <v>293</v>
      </c>
      <c r="L16" s="683">
        <v>1091200</v>
      </c>
      <c r="M16" s="683">
        <v>105008.94606982135</v>
      </c>
      <c r="N16" s="786">
        <f t="shared" si="0"/>
        <v>9.6232538553721908E-2</v>
      </c>
    </row>
    <row r="17" spans="2:14" x14ac:dyDescent="0.2">
      <c r="B17" t="s">
        <v>705</v>
      </c>
      <c r="C17" s="685" t="str">
        <f>INDEX('Section 3 data'!$C$8:$C$14,MATCH('Key findings'!C18,'Section 3 data'!$J$8:$J$14,0))</f>
        <v>Larches</v>
      </c>
      <c r="E17" t="s">
        <v>703</v>
      </c>
      <c r="K17" s="682" t="s">
        <v>294</v>
      </c>
      <c r="L17" s="683">
        <v>1487400</v>
      </c>
      <c r="M17" s="683">
        <v>140664.15780331058</v>
      </c>
      <c r="N17" s="786">
        <f t="shared" si="0"/>
        <v>9.4570497380200735E-2</v>
      </c>
    </row>
    <row r="18" spans="2:14" x14ac:dyDescent="0.2">
      <c r="B18" t="s">
        <v>705</v>
      </c>
      <c r="C18" s="686">
        <f>MAX('Section 3 data'!$J$8:$J$14)</f>
        <v>0.33186160794793185</v>
      </c>
      <c r="K18" s="682" t="s">
        <v>295</v>
      </c>
      <c r="L18" s="683">
        <v>1437100</v>
      </c>
      <c r="M18" s="683">
        <v>110312.64314683448</v>
      </c>
      <c r="N18" s="786">
        <f t="shared" si="0"/>
        <v>7.6760589483567246E-2</v>
      </c>
    </row>
    <row r="19" spans="2:14" x14ac:dyDescent="0.2">
      <c r="B19" t="s">
        <v>706</v>
      </c>
      <c r="C19" s="685" t="str">
        <f>INDEX('Section 3 data'!$C$16:$C$25,MATCH('Key findings'!C20,'Section 3 data'!$J$16:$J$25,0))</f>
        <v>Oak</v>
      </c>
      <c r="E19" t="s">
        <v>703</v>
      </c>
    </row>
    <row r="20" spans="2:14" x14ac:dyDescent="0.2">
      <c r="B20" t="s">
        <v>706</v>
      </c>
      <c r="C20" s="686">
        <f>MAX('Section 3 data'!$J$16:$J$25)</f>
        <v>0.34012631614231692</v>
      </c>
    </row>
    <row r="22" spans="2:14" x14ac:dyDescent="0.2">
      <c r="B22" t="s">
        <v>707</v>
      </c>
      <c r="C22" s="685" t="str">
        <f>INDEX('Section 4 data'!$C$8:$C$14,MATCH('Key findings'!C23,'Section 4 data'!$J$8:$J$14,0))</f>
        <v>Larches</v>
      </c>
      <c r="E22" t="s">
        <v>703</v>
      </c>
    </row>
    <row r="23" spans="2:14" x14ac:dyDescent="0.2">
      <c r="B23" t="s">
        <v>707</v>
      </c>
      <c r="C23" s="686">
        <f>MAX('Section 4 data'!$J$8:$J$14)</f>
        <v>0.36396830877411834</v>
      </c>
    </row>
    <row r="24" spans="2:14" x14ac:dyDescent="0.2">
      <c r="B24" t="s">
        <v>708</v>
      </c>
      <c r="C24" s="685" t="str">
        <f>INDEX('Section 4 data'!$C$16:$C$25,MATCH('Key findings'!C25,'Section 4 data'!$J$16:$J$25,0))</f>
        <v>Oak</v>
      </c>
      <c r="E24" t="s">
        <v>703</v>
      </c>
    </row>
    <row r="25" spans="2:14" x14ac:dyDescent="0.2">
      <c r="B25" t="s">
        <v>708</v>
      </c>
      <c r="C25" s="686">
        <f>MAX('Section 4 data'!$J$16:$J$25)</f>
        <v>0.32545523380208302</v>
      </c>
    </row>
    <row r="27" spans="2:14" x14ac:dyDescent="0.2">
      <c r="B27" t="s">
        <v>709</v>
      </c>
      <c r="C27" s="684">
        <f>('Section 8 data'!$D$6+'Section 8 data'!$E$6)/'Section 3 data'!$H$6</f>
        <v>0.21207392905947323</v>
      </c>
      <c r="E27" s="710"/>
    </row>
    <row r="28" spans="2:14" x14ac:dyDescent="0.2">
      <c r="B28" t="s">
        <v>710</v>
      </c>
      <c r="C28" s="686">
        <f>('Thinning data'!$D$21+'Thinning data'!$D$26)/('Thinning data'!$C$5+'Thinning data'!$C$6)</f>
        <v>0.44194500621842669</v>
      </c>
    </row>
    <row r="30" spans="2:14" x14ac:dyDescent="0.2">
      <c r="B30" t="s">
        <v>711</v>
      </c>
      <c r="C30" s="684">
        <f>('Section 8 data'!$D$7+'Section 8 data'!$E$7)/'Section 3 data'!$H$7</f>
        <v>0.49713607166760526</v>
      </c>
    </row>
    <row r="31" spans="2:14" x14ac:dyDescent="0.2">
      <c r="B31" t="s">
        <v>712</v>
      </c>
      <c r="C31" s="686">
        <f>'Thinning data'!$D$16/'Thinning data'!$C$4</f>
        <v>9.4060772429442385E-2</v>
      </c>
    </row>
    <row r="33" spans="2:3" x14ac:dyDescent="0.2">
      <c r="B33" t="s">
        <v>713</v>
      </c>
      <c r="C33" s="686">
        <f>'Section 2 data'!$K$19</f>
        <v>6.7998258293821001E-2</v>
      </c>
    </row>
    <row r="34" spans="2:3" x14ac:dyDescent="0.2">
      <c r="B34" t="s">
        <v>714</v>
      </c>
      <c r="C34" s="686">
        <f>'Section 2 data'!$J$19</f>
        <v>7.5053040812572941E-2</v>
      </c>
    </row>
    <row r="35" spans="2:3" x14ac:dyDescent="0.2">
      <c r="B35" t="s">
        <v>715</v>
      </c>
      <c r="C35" s="686">
        <f>'Section 3 data'!$K$19</f>
        <v>5.6367673364840498E-2</v>
      </c>
    </row>
    <row r="36" spans="2:3" x14ac:dyDescent="0.2">
      <c r="B36" t="s">
        <v>716</v>
      </c>
      <c r="C36" s="686">
        <f>'Section 3 data'!$J$19</f>
        <v>6.6389482119847867E-2</v>
      </c>
    </row>
    <row r="37" spans="2:3" x14ac:dyDescent="0.2">
      <c r="B37" t="s">
        <v>717</v>
      </c>
      <c r="C37" s="686">
        <f>'Section 4 data'!$K$19</f>
        <v>5.4876007788969304E-2</v>
      </c>
    </row>
    <row r="38" spans="2:3" x14ac:dyDescent="0.2">
      <c r="B38" t="s">
        <v>718</v>
      </c>
      <c r="C38" s="686">
        <f>'Section 4 data'!$J$19</f>
        <v>6.4904465102614842E-2</v>
      </c>
    </row>
    <row r="40" spans="2:3" x14ac:dyDescent="0.2">
      <c r="B40" t="s">
        <v>719</v>
      </c>
      <c r="C40" s="686">
        <f>'Section 2 data'!$K$16</f>
        <v>0.17834257673074516</v>
      </c>
    </row>
    <row r="41" spans="2:3" x14ac:dyDescent="0.2">
      <c r="B41" t="s">
        <v>720</v>
      </c>
      <c r="C41" s="686">
        <f>'Section 2 data'!$J$16</f>
        <v>0.19684552260375096</v>
      </c>
    </row>
    <row r="42" spans="2:3" x14ac:dyDescent="0.2">
      <c r="B42" t="s">
        <v>721</v>
      </c>
      <c r="C42" s="686">
        <f>'Section 3 data'!$K$16</f>
        <v>0.28878262759282586</v>
      </c>
    </row>
    <row r="43" spans="2:3" x14ac:dyDescent="0.2">
      <c r="B43" t="s">
        <v>722</v>
      </c>
      <c r="C43" s="686">
        <f>'Section 3 data'!$J$16</f>
        <v>0.34012631614231692</v>
      </c>
    </row>
    <row r="44" spans="2:3" x14ac:dyDescent="0.2">
      <c r="B44" t="s">
        <v>723</v>
      </c>
      <c r="C44" s="686">
        <f>'Section 4 data'!$K$16</f>
        <v>0.27516880259081605</v>
      </c>
    </row>
    <row r="45" spans="2:3" x14ac:dyDescent="0.2">
      <c r="B45" t="s">
        <v>724</v>
      </c>
      <c r="C45" s="686">
        <f>'Section 4 data'!$J$16</f>
        <v>0.32545523380208302</v>
      </c>
    </row>
    <row r="47" spans="2:3" x14ac:dyDescent="0.2">
      <c r="B47" t="s">
        <v>725</v>
      </c>
      <c r="C47" s="686">
        <f>'Section 2 data'!$K$21</f>
        <v>5.213667873506328E-3</v>
      </c>
    </row>
    <row r="48" spans="2:3" x14ac:dyDescent="0.2">
      <c r="B48" t="s">
        <v>726</v>
      </c>
      <c r="C48" s="686">
        <f>'Section 2 data'!$J$21</f>
        <v>5.7545830953883177E-3</v>
      </c>
    </row>
    <row r="49" spans="2:3" x14ac:dyDescent="0.2">
      <c r="B49" t="s">
        <v>727</v>
      </c>
      <c r="C49" s="686">
        <f>'Section 3 data'!$K$21</f>
        <v>4.5871779582827739E-3</v>
      </c>
    </row>
    <row r="50" spans="2:3" x14ac:dyDescent="0.2">
      <c r="B50" t="s">
        <v>728</v>
      </c>
      <c r="C50" s="686">
        <f>'Section 3 data'!$J$21</f>
        <v>5.4027486121492529E-3</v>
      </c>
    </row>
    <row r="51" spans="2:3" x14ac:dyDescent="0.2">
      <c r="B51" t="s">
        <v>729</v>
      </c>
      <c r="C51" s="686">
        <f>'Section 4 data'!$K$21</f>
        <v>4.2904439993586632E-3</v>
      </c>
    </row>
    <row r="52" spans="2:3" x14ac:dyDescent="0.2">
      <c r="B52" t="s">
        <v>730</v>
      </c>
      <c r="C52" s="686">
        <f>'Section 4 data'!$J$21</f>
        <v>5.0745122331415848E-3</v>
      </c>
    </row>
    <row r="54" spans="2:3" x14ac:dyDescent="0.2">
      <c r="B54" t="s">
        <v>731</v>
      </c>
      <c r="C54" s="686">
        <f>'Section 2 data'!$K$12</f>
        <v>2.7673240251492728E-2</v>
      </c>
    </row>
    <row r="55" spans="2:3" x14ac:dyDescent="0.2">
      <c r="B55" t="s">
        <v>732</v>
      </c>
      <c r="C55" s="686">
        <f>'Section 2 data'!$J$12</f>
        <v>0.29440276976341601</v>
      </c>
    </row>
    <row r="56" spans="2:3" x14ac:dyDescent="0.2">
      <c r="B56" t="s">
        <v>733</v>
      </c>
      <c r="C56" s="686">
        <f>'Section 3 data'!$K$12</f>
        <v>5.009609145586482E-2</v>
      </c>
    </row>
    <row r="57" spans="2:3" x14ac:dyDescent="0.2">
      <c r="B57" t="s">
        <v>734</v>
      </c>
      <c r="C57" s="686">
        <f>'Section 3 data'!$J$12</f>
        <v>0.33186160794793185</v>
      </c>
    </row>
    <row r="58" spans="2:3" x14ac:dyDescent="0.2">
      <c r="B58" t="s">
        <v>735</v>
      </c>
      <c r="C58" s="686">
        <f>'Section 4 data'!$K$12</f>
        <v>5.6237127018768839E-2</v>
      </c>
    </row>
    <row r="59" spans="2:3" x14ac:dyDescent="0.2">
      <c r="B59" t="s">
        <v>736</v>
      </c>
      <c r="C59" s="686">
        <f>'Section 4 data'!$J$12</f>
        <v>0.36396830877411834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3:D21"/>
  <sheetViews>
    <sheetView workbookViewId="0"/>
  </sheetViews>
  <sheetFormatPr defaultRowHeight="15" customHeight="1" x14ac:dyDescent="0.2"/>
  <cols>
    <col min="2" max="2" width="40.625" customWidth="1"/>
    <col min="3" max="3" width="30.625" customWidth="1"/>
    <col min="4" max="4" width="20.625" customWidth="1"/>
  </cols>
  <sheetData>
    <row r="3" spans="2:4" ht="15" customHeight="1" x14ac:dyDescent="0.2">
      <c r="B3" t="s">
        <v>375</v>
      </c>
    </row>
    <row r="5" spans="2:4" ht="15" customHeight="1" x14ac:dyDescent="0.2">
      <c r="B5" s="814" t="s">
        <v>298</v>
      </c>
      <c r="C5" s="814" t="s">
        <v>299</v>
      </c>
      <c r="D5" s="814" t="s">
        <v>310</v>
      </c>
    </row>
    <row r="6" spans="2:4" ht="15" customHeight="1" x14ac:dyDescent="0.2">
      <c r="B6" s="815"/>
      <c r="C6" s="815"/>
      <c r="D6" s="815"/>
    </row>
    <row r="7" spans="2:4" ht="15" customHeight="1" x14ac:dyDescent="0.2">
      <c r="B7" s="269"/>
      <c r="C7" s="269"/>
      <c r="D7" s="270"/>
    </row>
    <row r="8" spans="2:4" ht="15" customHeight="1" x14ac:dyDescent="0.2">
      <c r="B8" s="271" t="s">
        <v>285</v>
      </c>
      <c r="C8" s="271" t="s">
        <v>285</v>
      </c>
      <c r="D8" s="267" t="s">
        <v>312</v>
      </c>
    </row>
    <row r="9" spans="2:4" ht="15" customHeight="1" x14ac:dyDescent="0.2">
      <c r="B9" s="271" t="s">
        <v>306</v>
      </c>
      <c r="C9" s="271" t="s">
        <v>297</v>
      </c>
      <c r="D9" s="267" t="s">
        <v>324</v>
      </c>
    </row>
    <row r="10" spans="2:4" ht="15" customHeight="1" x14ac:dyDescent="0.2">
      <c r="B10" s="271" t="s">
        <v>286</v>
      </c>
      <c r="C10" s="271" t="s">
        <v>286</v>
      </c>
      <c r="D10" s="267" t="s">
        <v>318</v>
      </c>
    </row>
    <row r="11" spans="2:4" ht="15" customHeight="1" x14ac:dyDescent="0.2">
      <c r="B11" s="271" t="s">
        <v>287</v>
      </c>
      <c r="C11" s="271" t="s">
        <v>287</v>
      </c>
      <c r="D11" s="267" t="s">
        <v>316</v>
      </c>
    </row>
    <row r="12" spans="2:4" ht="15" customHeight="1" x14ac:dyDescent="0.2">
      <c r="B12" s="271" t="s">
        <v>304</v>
      </c>
      <c r="C12" s="271" t="s">
        <v>300</v>
      </c>
      <c r="D12" s="267" t="s">
        <v>314</v>
      </c>
    </row>
    <row r="13" spans="2:4" ht="15" customHeight="1" x14ac:dyDescent="0.2">
      <c r="B13" s="774" t="s">
        <v>288</v>
      </c>
      <c r="C13" s="271" t="s">
        <v>301</v>
      </c>
      <c r="D13" s="267" t="s">
        <v>319</v>
      </c>
    </row>
    <row r="14" spans="2:4" ht="15" customHeight="1" x14ac:dyDescent="0.2">
      <c r="B14" s="271" t="s">
        <v>305</v>
      </c>
      <c r="C14" s="271" t="s">
        <v>302</v>
      </c>
      <c r="D14" s="267" t="s">
        <v>320</v>
      </c>
    </row>
    <row r="15" spans="2:4" ht="15" customHeight="1" x14ac:dyDescent="0.2">
      <c r="B15" s="271" t="s">
        <v>289</v>
      </c>
      <c r="C15" s="271" t="s">
        <v>303</v>
      </c>
      <c r="D15" s="267" t="s">
        <v>317</v>
      </c>
    </row>
    <row r="16" spans="2:4" ht="15" customHeight="1" x14ac:dyDescent="0.2">
      <c r="B16" s="271" t="s">
        <v>290</v>
      </c>
      <c r="C16" s="271" t="s">
        <v>290</v>
      </c>
      <c r="D16" s="267" t="s">
        <v>311</v>
      </c>
    </row>
    <row r="17" spans="2:4" ht="15" customHeight="1" x14ac:dyDescent="0.2">
      <c r="B17" s="271" t="s">
        <v>291</v>
      </c>
      <c r="C17" s="271" t="s">
        <v>291</v>
      </c>
      <c r="D17" s="267" t="s">
        <v>321</v>
      </c>
    </row>
    <row r="18" spans="2:4" ht="15" customHeight="1" x14ac:dyDescent="0.2">
      <c r="B18" s="271" t="s">
        <v>292</v>
      </c>
      <c r="C18" s="271" t="s">
        <v>292</v>
      </c>
      <c r="D18" s="267" t="s">
        <v>322</v>
      </c>
    </row>
    <row r="19" spans="2:4" ht="15" customHeight="1" x14ac:dyDescent="0.2">
      <c r="B19" s="271" t="s">
        <v>293</v>
      </c>
      <c r="C19" s="271" t="s">
        <v>293</v>
      </c>
      <c r="D19" s="267" t="s">
        <v>323</v>
      </c>
    </row>
    <row r="20" spans="2:4" ht="15" customHeight="1" x14ac:dyDescent="0.2">
      <c r="B20" s="271" t="s">
        <v>294</v>
      </c>
      <c r="C20" s="271" t="s">
        <v>294</v>
      </c>
      <c r="D20" s="267" t="s">
        <v>315</v>
      </c>
    </row>
    <row r="21" spans="2:4" ht="15" customHeight="1" x14ac:dyDescent="0.2">
      <c r="B21" s="272" t="s">
        <v>295</v>
      </c>
      <c r="C21" s="272" t="s">
        <v>295</v>
      </c>
      <c r="D21" s="268" t="s">
        <v>313</v>
      </c>
    </row>
  </sheetData>
  <mergeCells count="3">
    <mergeCell ref="B5:B6"/>
    <mergeCell ref="C5:C6"/>
    <mergeCell ref="D5:D6"/>
  </mergeCells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6">
    <tabColor rgb="FFFF0000"/>
    <pageSetUpPr fitToPage="1"/>
  </sheetPr>
  <dimension ref="B2:G138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defaultRowHeight="12.75" x14ac:dyDescent="0.2"/>
  <cols>
    <col min="2" max="2" width="9.75" bestFit="1" customWidth="1"/>
    <col min="5" max="5" width="104.875" bestFit="1" customWidth="1"/>
  </cols>
  <sheetData>
    <row r="2" spans="2:5" ht="15" x14ac:dyDescent="0.2">
      <c r="B2" s="816" t="s">
        <v>358</v>
      </c>
      <c r="C2" s="816"/>
      <c r="D2" s="816"/>
      <c r="E2" s="816"/>
    </row>
    <row r="3" spans="2:5" ht="15" x14ac:dyDescent="0.2">
      <c r="B3" s="471"/>
      <c r="C3" s="471"/>
      <c r="D3" s="471"/>
      <c r="E3" s="471"/>
    </row>
    <row r="4" spans="2:5" ht="15" x14ac:dyDescent="0.2">
      <c r="B4" s="816" t="s">
        <v>288</v>
      </c>
      <c r="C4" s="816"/>
      <c r="D4" s="816"/>
      <c r="E4" s="816"/>
    </row>
    <row r="6" spans="2:5" x14ac:dyDescent="0.2">
      <c r="B6" s="508" t="s">
        <v>447</v>
      </c>
      <c r="C6" s="508"/>
      <c r="D6" s="508"/>
      <c r="E6" s="521" t="s">
        <v>33</v>
      </c>
    </row>
    <row r="7" spans="2:5" x14ac:dyDescent="0.2">
      <c r="C7" t="str">
        <f>'Table 1'!$B$3</f>
        <v>Table 1</v>
      </c>
      <c r="D7" t="s">
        <v>107</v>
      </c>
      <c r="E7" t="str">
        <f>'Table 1'!$C$3</f>
        <v>Woodland area by woodland type</v>
      </c>
    </row>
    <row r="8" spans="2:5" x14ac:dyDescent="0.2">
      <c r="C8" t="str">
        <f>'Table 2'!$B$3</f>
        <v>Table 2</v>
      </c>
      <c r="D8" t="s">
        <v>108</v>
      </c>
      <c r="E8" t="str">
        <f>'Table 2'!$C$3</f>
        <v>Woodland area by ownership</v>
      </c>
    </row>
    <row r="9" spans="2:5" x14ac:dyDescent="0.2">
      <c r="C9" t="str">
        <f>'Table 3'!$B$3</f>
        <v>Table 3</v>
      </c>
      <c r="D9" t="s">
        <v>109</v>
      </c>
      <c r="E9" t="str">
        <f>'Table 3'!$C$3</f>
        <v>Woodland area by interpreted forest type</v>
      </c>
    </row>
    <row r="10" spans="2:5" x14ac:dyDescent="0.2">
      <c r="C10" t="str">
        <f>'Table 4'!$B$3</f>
        <v>Table 4</v>
      </c>
      <c r="D10" t="s">
        <v>110</v>
      </c>
      <c r="E10" t="str">
        <f>'Table 4'!$C$3</f>
        <v>Woodland area by interpreted forest type and woodland size</v>
      </c>
    </row>
    <row r="11" spans="2:5" x14ac:dyDescent="0.2">
      <c r="C11" t="str">
        <f>'Table 5'!$B$3</f>
        <v>Table 5</v>
      </c>
      <c r="D11" t="s">
        <v>111</v>
      </c>
      <c r="E11" t="str">
        <f>'Table 5'!$C$3</f>
        <v>Woodland area by interpreted forest type and ownership</v>
      </c>
    </row>
    <row r="12" spans="2:5" x14ac:dyDescent="0.2">
      <c r="C12" t="str">
        <f>'Table 6'!$B$3</f>
        <v>Table 6</v>
      </c>
      <c r="E12" t="str">
        <f>'Table 6'!$C$3</f>
        <v>Woodland area by interpreted forest type, woodland size and  ownership</v>
      </c>
    </row>
    <row r="13" spans="2:5" x14ac:dyDescent="0.2">
      <c r="C13" t="str">
        <f>'Table 7'!$B$3</f>
        <v>Table 7</v>
      </c>
      <c r="D13" t="s">
        <v>112</v>
      </c>
      <c r="E13" t="str">
        <f>'Table 7'!$C$3</f>
        <v>Woodland area by size class distribution</v>
      </c>
    </row>
    <row r="14" spans="2:5" x14ac:dyDescent="0.2">
      <c r="C14" t="str">
        <f>'Table 8'!$B$3</f>
        <v>Table 8</v>
      </c>
      <c r="E14" t="str">
        <f>'Table 8'!$C$3</f>
        <v>Open areas in woodland by land use type</v>
      </c>
    </row>
    <row r="16" spans="2:5" x14ac:dyDescent="0.2">
      <c r="B16" s="509" t="s">
        <v>448</v>
      </c>
      <c r="C16" s="509"/>
      <c r="D16" s="509"/>
      <c r="E16" s="523" t="s">
        <v>68</v>
      </c>
    </row>
    <row r="17" spans="2:5" x14ac:dyDescent="0.2">
      <c r="C17" t="str">
        <f>'Table 9'!$B$3</f>
        <v>Table 9</v>
      </c>
      <c r="D17" t="s">
        <v>113</v>
      </c>
      <c r="E17" t="str">
        <f>'Table 9'!$C$3</f>
        <v>Stocked area by principal tree species</v>
      </c>
    </row>
    <row r="18" spans="2:5" x14ac:dyDescent="0.2">
      <c r="D18" t="s">
        <v>114</v>
      </c>
      <c r="E18" t="s">
        <v>462</v>
      </c>
    </row>
    <row r="19" spans="2:5" x14ac:dyDescent="0.2">
      <c r="D19" t="s">
        <v>115</v>
      </c>
      <c r="E19" t="s">
        <v>463</v>
      </c>
    </row>
    <row r="20" spans="2:5" x14ac:dyDescent="0.2">
      <c r="C20" t="str">
        <f>'Table 10'!$B$3</f>
        <v>Table 10</v>
      </c>
      <c r="D20" t="s">
        <v>116</v>
      </c>
      <c r="E20" t="str">
        <f>'Table 10'!$C$3</f>
        <v>Stocked area by age class</v>
      </c>
    </row>
    <row r="21" spans="2:5" x14ac:dyDescent="0.2">
      <c r="C21" t="str">
        <f>'Table 11'!$B$3</f>
        <v>Table 11</v>
      </c>
      <c r="D21" t="s">
        <v>117</v>
      </c>
      <c r="E21" t="str">
        <f>'Table 11'!$C$3</f>
        <v>Stocked area by mean stand dbh class</v>
      </c>
    </row>
    <row r="22" spans="2:5" x14ac:dyDescent="0.2">
      <c r="C22" t="str">
        <f>'Table 12'!$B$3</f>
        <v>Table 12</v>
      </c>
      <c r="E22" t="str">
        <f>'Table 12'!$C$3</f>
        <v>Clearfelled area</v>
      </c>
    </row>
    <row r="23" spans="2:5" x14ac:dyDescent="0.2">
      <c r="C23" t="str">
        <f>'Table 13'!$B$3</f>
        <v>Table 13</v>
      </c>
      <c r="D23" t="s">
        <v>118</v>
      </c>
      <c r="E23" t="str">
        <f>'Table 13'!$C$3</f>
        <v xml:space="preserve">Simplified comparison of mapped area estimates and stocked area estimates </v>
      </c>
    </row>
    <row r="25" spans="2:5" x14ac:dyDescent="0.2">
      <c r="B25" s="510" t="s">
        <v>449</v>
      </c>
      <c r="C25" s="510"/>
      <c r="D25" s="510"/>
      <c r="E25" s="524" t="s">
        <v>136</v>
      </c>
    </row>
    <row r="26" spans="2:5" x14ac:dyDescent="0.2">
      <c r="C26" t="str">
        <f>'Table 14'!$B$3</f>
        <v>Table 14</v>
      </c>
      <c r="D26" t="s">
        <v>140</v>
      </c>
      <c r="E26" t="str">
        <f>'Table 14'!$C$3</f>
        <v>Standing volume by principal tree species</v>
      </c>
    </row>
    <row r="27" spans="2:5" x14ac:dyDescent="0.2">
      <c r="D27" t="s">
        <v>141</v>
      </c>
      <c r="E27" t="s">
        <v>464</v>
      </c>
    </row>
    <row r="28" spans="2:5" x14ac:dyDescent="0.2">
      <c r="D28" t="s">
        <v>142</v>
      </c>
      <c r="E28" t="s">
        <v>465</v>
      </c>
    </row>
    <row r="29" spans="2:5" x14ac:dyDescent="0.2">
      <c r="C29" t="str">
        <f>'Table 15'!$B$3</f>
        <v>Table 15</v>
      </c>
      <c r="D29" t="s">
        <v>148</v>
      </c>
      <c r="E29" t="str">
        <f>'Table 15'!$C$3</f>
        <v>Standing volume by age class</v>
      </c>
    </row>
    <row r="30" spans="2:5" x14ac:dyDescent="0.2">
      <c r="C30" t="str">
        <f>'Table 16'!$B$3</f>
        <v>Table 16</v>
      </c>
      <c r="D30" t="s">
        <v>149</v>
      </c>
      <c r="E30" t="str">
        <f>'Table 16'!$C$3</f>
        <v>Standing volume by mean stand dbh class</v>
      </c>
    </row>
    <row r="32" spans="2:5" x14ac:dyDescent="0.2">
      <c r="B32" s="511" t="s">
        <v>450</v>
      </c>
      <c r="C32" s="511"/>
      <c r="D32" s="511"/>
      <c r="E32" s="525" t="s">
        <v>751</v>
      </c>
    </row>
    <row r="33" spans="2:5" x14ac:dyDescent="0.2">
      <c r="C33" t="str">
        <f>'Table 17'!$B$3</f>
        <v>Table 17</v>
      </c>
      <c r="D33" t="s">
        <v>150</v>
      </c>
      <c r="E33" t="str">
        <f>'Table 17'!$C$3</f>
        <v>Number of measureable trees by principal tree species</v>
      </c>
    </row>
    <row r="34" spans="2:5" x14ac:dyDescent="0.2">
      <c r="C34" t="str">
        <f>'Table 18'!$B$3</f>
        <v>Table 18</v>
      </c>
      <c r="D34" t="s">
        <v>152</v>
      </c>
      <c r="E34" t="str">
        <f>'Table 18'!$C$3</f>
        <v>Number of measureable trees by age class</v>
      </c>
    </row>
    <row r="35" spans="2:5" x14ac:dyDescent="0.2">
      <c r="C35" t="str">
        <f>'Table 19'!$B$3</f>
        <v>Table 19</v>
      </c>
      <c r="D35" t="s">
        <v>155</v>
      </c>
      <c r="E35" t="str">
        <f>'Table 19'!$C$3</f>
        <v>Number of measureable trees by mean stand dbh class</v>
      </c>
    </row>
    <row r="37" spans="2:5" x14ac:dyDescent="0.2">
      <c r="B37" s="512" t="s">
        <v>451</v>
      </c>
      <c r="C37" s="512"/>
      <c r="D37" s="512"/>
      <c r="E37" s="526" t="s">
        <v>752</v>
      </c>
    </row>
    <row r="38" spans="2:5" x14ac:dyDescent="0.2">
      <c r="C38" t="str">
        <f>'Table 20'!$B$3</f>
        <v>Table 20</v>
      </c>
      <c r="D38" t="s">
        <v>164</v>
      </c>
      <c r="E38" t="str">
        <f>'Table 20'!$C$3</f>
        <v>Biomass stocks by principal tree species</v>
      </c>
    </row>
    <row r="40" spans="2:5" x14ac:dyDescent="0.2">
      <c r="B40" s="513" t="s">
        <v>452</v>
      </c>
      <c r="C40" s="513"/>
      <c r="D40" s="513"/>
      <c r="E40" s="527" t="s">
        <v>753</v>
      </c>
    </row>
    <row r="41" spans="2:5" x14ac:dyDescent="0.2">
      <c r="C41" t="str">
        <f>'Table 21'!$B$3</f>
        <v>Table 21</v>
      </c>
      <c r="D41" t="s">
        <v>166</v>
      </c>
      <c r="E41" t="str">
        <f>'Table 21'!$C$3</f>
        <v>Carbon stocks by principal tree species</v>
      </c>
    </row>
    <row r="43" spans="2:5" x14ac:dyDescent="0.2">
      <c r="B43" s="515" t="s">
        <v>453</v>
      </c>
      <c r="C43" s="515"/>
      <c r="D43" s="515"/>
      <c r="E43" s="528" t="s">
        <v>158</v>
      </c>
    </row>
    <row r="44" spans="2:5" x14ac:dyDescent="0.2">
      <c r="C44" t="str">
        <f>'Table 22'!$B$3</f>
        <v>Table 22</v>
      </c>
      <c r="E44" t="str">
        <f>'Table 22'!$C$3</f>
        <v>Sample square distribution</v>
      </c>
    </row>
    <row r="45" spans="2:5" x14ac:dyDescent="0.2">
      <c r="D45" t="s">
        <v>169</v>
      </c>
      <c r="E45" t="s">
        <v>466</v>
      </c>
    </row>
    <row r="46" spans="2:5" x14ac:dyDescent="0.2">
      <c r="D46" t="s">
        <v>171</v>
      </c>
      <c r="E46" t="s">
        <v>467</v>
      </c>
    </row>
    <row r="47" spans="2:5" x14ac:dyDescent="0.2">
      <c r="D47" t="s">
        <v>174</v>
      </c>
      <c r="E47" t="s">
        <v>468</v>
      </c>
    </row>
    <row r="48" spans="2:5" x14ac:dyDescent="0.2">
      <c r="D48" t="s">
        <v>177</v>
      </c>
      <c r="E48" t="s">
        <v>754</v>
      </c>
    </row>
    <row r="49" spans="2:5" x14ac:dyDescent="0.2">
      <c r="D49" t="s">
        <v>180</v>
      </c>
      <c r="E49" t="s">
        <v>167</v>
      </c>
    </row>
    <row r="50" spans="2:5" x14ac:dyDescent="0.2">
      <c r="D50" t="s">
        <v>183</v>
      </c>
      <c r="E50" t="s">
        <v>172</v>
      </c>
    </row>
    <row r="51" spans="2:5" x14ac:dyDescent="0.2">
      <c r="D51" t="s">
        <v>187</v>
      </c>
      <c r="E51" t="s">
        <v>175</v>
      </c>
    </row>
    <row r="52" spans="2:5" x14ac:dyDescent="0.2">
      <c r="D52" t="s">
        <v>190</v>
      </c>
      <c r="E52" t="s">
        <v>178</v>
      </c>
    </row>
    <row r="53" spans="2:5" x14ac:dyDescent="0.2">
      <c r="D53" t="s">
        <v>192</v>
      </c>
      <c r="E53" t="s">
        <v>181</v>
      </c>
    </row>
    <row r="54" spans="2:5" x14ac:dyDescent="0.2">
      <c r="C54" t="str">
        <f>'Table 23'!$B$3</f>
        <v>Table 23</v>
      </c>
      <c r="D54" t="s">
        <v>194</v>
      </c>
      <c r="E54" t="str">
        <f>'Table 23'!$C$3</f>
        <v>Mean yield class by principal tree species (FC and PS)</v>
      </c>
    </row>
    <row r="56" spans="2:5" x14ac:dyDescent="0.2">
      <c r="B56" s="514" t="s">
        <v>454</v>
      </c>
      <c r="C56" s="514"/>
      <c r="D56" s="514"/>
      <c r="E56" s="529" t="s">
        <v>184</v>
      </c>
    </row>
    <row r="57" spans="2:5" x14ac:dyDescent="0.2">
      <c r="C57" t="str">
        <f>'Table 24'!$B$3</f>
        <v>Table 24</v>
      </c>
      <c r="E57" t="str">
        <f>'Table 24'!$C$3</f>
        <v>Standing volume in overdue timber stocks</v>
      </c>
    </row>
    <row r="58" spans="2:5" x14ac:dyDescent="0.2">
      <c r="C58" t="str">
        <f>'Table 25'!$B$3</f>
        <v>Table 25</v>
      </c>
      <c r="E58" t="str">
        <f>'Table 25'!$C$3</f>
        <v>Stocked area of overdue timber stocks</v>
      </c>
    </row>
    <row r="60" spans="2:5" x14ac:dyDescent="0.2">
      <c r="B60" s="508" t="s">
        <v>455</v>
      </c>
      <c r="C60" s="508"/>
      <c r="D60" s="508"/>
      <c r="E60" s="521" t="s">
        <v>444</v>
      </c>
    </row>
    <row r="61" spans="2:5" x14ac:dyDescent="0.2">
      <c r="D61" t="s">
        <v>196</v>
      </c>
      <c r="E61" t="s">
        <v>765</v>
      </c>
    </row>
    <row r="62" spans="2:5" x14ac:dyDescent="0.2">
      <c r="C62" t="str">
        <f>'Table 26'!$B$3</f>
        <v>Table 26</v>
      </c>
      <c r="D62" t="s">
        <v>198</v>
      </c>
      <c r="E62" t="str">
        <f>'Table 26'!$C$3</f>
        <v>25–year forecast of softwood timber availability; average annual volume within period</v>
      </c>
    </row>
    <row r="63" spans="2:5" x14ac:dyDescent="0.2">
      <c r="C63" t="str">
        <f>'Table 27'!$B$3</f>
        <v>Table 27</v>
      </c>
      <c r="E63" t="str">
        <f>'Table 27'!$C$3</f>
        <v>25-year forecast of softwood timber availability by principal species; average annual volume within period</v>
      </c>
    </row>
    <row r="64" spans="2:5" x14ac:dyDescent="0.2">
      <c r="C64" t="str">
        <f>'Table 28'!$B$3</f>
        <v>Table 28</v>
      </c>
      <c r="E64" t="str">
        <f>'Table 28'!$C$3</f>
        <v>25–year forecast of softwood timber availability % spruce</v>
      </c>
    </row>
    <row r="65" spans="2:5" x14ac:dyDescent="0.2">
      <c r="C65" t="str">
        <f>'Table 29'!$B$3</f>
        <v>Table 29</v>
      </c>
      <c r="E65" t="str">
        <f>'Table 29'!$C$3</f>
        <v>25-year forecast of softwood timber availability by top diameter class; average annual volume within period</v>
      </c>
    </row>
    <row r="66" spans="2:5" x14ac:dyDescent="0.2">
      <c r="C66" t="str">
        <f>'Table 30'!$B$3</f>
        <v>Table 30</v>
      </c>
      <c r="D66" t="s">
        <v>200</v>
      </c>
      <c r="E66" t="str">
        <f>'Table 30'!$C$3</f>
        <v>25–year forecast of standing volume in conifers; average annual volume within period</v>
      </c>
    </row>
    <row r="67" spans="2:5" x14ac:dyDescent="0.2">
      <c r="C67" t="str">
        <f>'Table 31'!$B$3</f>
        <v>Table 31</v>
      </c>
      <c r="D67" t="s">
        <v>202</v>
      </c>
      <c r="E67" t="str">
        <f>'Table 31'!$C$3</f>
        <v>25-year forecast of net increment in conifers; average annual volume within period</v>
      </c>
    </row>
    <row r="68" spans="2:5" x14ac:dyDescent="0.2">
      <c r="D68" t="s">
        <v>204</v>
      </c>
      <c r="E68" t="s">
        <v>188</v>
      </c>
    </row>
    <row r="70" spans="2:5" x14ac:dyDescent="0.2">
      <c r="B70" s="509" t="s">
        <v>456</v>
      </c>
      <c r="C70" s="509"/>
      <c r="D70" s="509"/>
      <c r="E70" s="523" t="s">
        <v>445</v>
      </c>
    </row>
    <row r="71" spans="2:5" x14ac:dyDescent="0.2">
      <c r="D71" t="s">
        <v>206</v>
      </c>
      <c r="E71" t="s">
        <v>766</v>
      </c>
    </row>
    <row r="72" spans="2:5" x14ac:dyDescent="0.2">
      <c r="C72" t="str">
        <f>'Table 32'!$B$3</f>
        <v>Table 32</v>
      </c>
      <c r="D72" t="s">
        <v>208</v>
      </c>
      <c r="E72" t="str">
        <f>'Table 32'!$C$3</f>
        <v>50–year forecast of softwood timber availability; average annual volume within period</v>
      </c>
    </row>
    <row r="73" spans="2:5" x14ac:dyDescent="0.2">
      <c r="C73" t="str">
        <f>'Table 33'!$B$3</f>
        <v>Table 33</v>
      </c>
      <c r="E73" t="str">
        <f>'Table 33'!$C$3</f>
        <v>50-year forecast of softwood timber availability by principal species; average annual volume within period</v>
      </c>
    </row>
    <row r="74" spans="2:5" x14ac:dyDescent="0.2">
      <c r="C74" t="str">
        <f>'Table 34'!$B$3</f>
        <v>Table 34</v>
      </c>
      <c r="E74" t="str">
        <f>'Table 34'!$C$3</f>
        <v>50–year forecast of softwood timber availability % spruce</v>
      </c>
    </row>
    <row r="75" spans="2:5" x14ac:dyDescent="0.2">
      <c r="C75" t="str">
        <f>'Table 35'!$B$3</f>
        <v>Table 35</v>
      </c>
      <c r="D75" t="s">
        <v>210</v>
      </c>
      <c r="E75" t="str">
        <f>'Table 35'!$C$3</f>
        <v>50-year forecast of standing volume in conifers; average annual volume within period</v>
      </c>
    </row>
    <row r="76" spans="2:5" x14ac:dyDescent="0.2">
      <c r="C76" t="str">
        <f>'Table 36'!$B$3</f>
        <v>Table 36</v>
      </c>
      <c r="D76" t="s">
        <v>212</v>
      </c>
      <c r="E76" t="str">
        <f>'Table 36'!$C$3</f>
        <v>50-year forecast of net increment in conifers; average annual volume within period</v>
      </c>
    </row>
    <row r="77" spans="2:5" x14ac:dyDescent="0.2">
      <c r="D77" t="s">
        <v>235</v>
      </c>
      <c r="E77" t="s">
        <v>188</v>
      </c>
    </row>
    <row r="79" spans="2:5" x14ac:dyDescent="0.2">
      <c r="B79" s="510" t="s">
        <v>457</v>
      </c>
      <c r="C79" s="510"/>
      <c r="D79" s="510"/>
      <c r="E79" s="524" t="s">
        <v>446</v>
      </c>
    </row>
    <row r="80" spans="2:5" x14ac:dyDescent="0.2">
      <c r="D80" t="s">
        <v>237</v>
      </c>
      <c r="E80" t="s">
        <v>767</v>
      </c>
    </row>
    <row r="81" spans="2:7" x14ac:dyDescent="0.2">
      <c r="C81" t="str">
        <f>'Table 37'!$B$3</f>
        <v>Table 37</v>
      </c>
      <c r="D81" t="s">
        <v>239</v>
      </c>
      <c r="E81" t="str">
        <f>'Table 37'!$C$3</f>
        <v>50–year forecast of hardwood timber availability; average annual volume within period</v>
      </c>
    </row>
    <row r="82" spans="2:7" x14ac:dyDescent="0.2">
      <c r="C82" t="str">
        <f>'Table 38'!$B$3</f>
        <v>Table 38</v>
      </c>
      <c r="E82" t="str">
        <f>'Table 38'!$C$3</f>
        <v>50-year forecast of hardwood timber availability by principal species; average annual volume within period</v>
      </c>
    </row>
    <row r="83" spans="2:7" x14ac:dyDescent="0.2">
      <c r="C83" t="str">
        <f>'Table 39'!$B$3</f>
        <v>Table 39</v>
      </c>
      <c r="E83" t="str">
        <f>'Table 39'!$C$3</f>
        <v>50-year forecast of hardwood timber availability by top diameter class; average annual volume within period</v>
      </c>
    </row>
    <row r="84" spans="2:7" x14ac:dyDescent="0.2">
      <c r="C84" t="str">
        <f>'Table 40'!$B$3</f>
        <v>Table 40</v>
      </c>
      <c r="D84" t="s">
        <v>241</v>
      </c>
      <c r="E84" t="str">
        <f>'Table 40'!$C$3</f>
        <v>50–year forecast of standing volume in broadleaves; average annual volume within period</v>
      </c>
    </row>
    <row r="85" spans="2:7" x14ac:dyDescent="0.2">
      <c r="C85" t="str">
        <f>'Table 41'!$B$3</f>
        <v>Table 41</v>
      </c>
      <c r="E85" t="str">
        <f>'Table 41'!$C$3</f>
        <v>50-year forecast of standing volume in broadleaves by principal species; average annual volume within period</v>
      </c>
      <c r="G85" s="323"/>
    </row>
    <row r="86" spans="2:7" x14ac:dyDescent="0.2">
      <c r="C86" t="str">
        <f>'Table 42'!$B$3</f>
        <v>Table 42</v>
      </c>
      <c r="D86" t="s">
        <v>243</v>
      </c>
      <c r="E86" t="str">
        <f>'Table 42'!$C$3</f>
        <v>50–year forecast of net increment in broadleaves; average annual volume within period</v>
      </c>
      <c r="G86" s="323"/>
    </row>
    <row r="87" spans="2:7" x14ac:dyDescent="0.2">
      <c r="C87" t="str">
        <f>'Table 43'!$B$3</f>
        <v>Table 43</v>
      </c>
      <c r="E87" t="str">
        <f>'Table 43'!$C$3</f>
        <v>50–year forecast of net increment in broadleaves by principal species; average annual volume within period</v>
      </c>
      <c r="G87" s="323"/>
    </row>
    <row r="88" spans="2:7" x14ac:dyDescent="0.2">
      <c r="D88" t="s">
        <v>245</v>
      </c>
      <c r="E88" t="s">
        <v>188</v>
      </c>
    </row>
    <row r="90" spans="2:7" x14ac:dyDescent="0.2">
      <c r="B90" s="511" t="s">
        <v>458</v>
      </c>
      <c r="C90" s="511"/>
      <c r="D90" s="511"/>
      <c r="E90" s="525" t="s">
        <v>741</v>
      </c>
    </row>
    <row r="91" spans="2:7" x14ac:dyDescent="0.2">
      <c r="C91" t="str">
        <f>'Table 44'!$B$3</f>
        <v>Table 44</v>
      </c>
      <c r="D91" t="s">
        <v>247</v>
      </c>
      <c r="E91" t="str">
        <f>'Table 44'!$C$3</f>
        <v>Stocked area of ash by age class</v>
      </c>
    </row>
    <row r="92" spans="2:7" x14ac:dyDescent="0.2">
      <c r="C92" t="str">
        <f>'Table 45'!$B$3</f>
        <v>Table 45</v>
      </c>
      <c r="D92" t="s">
        <v>250</v>
      </c>
      <c r="E92" t="str">
        <f>'Table 45'!$C$3</f>
        <v>Stocked area of ash by mean stand dbh class</v>
      </c>
    </row>
    <row r="93" spans="2:7" x14ac:dyDescent="0.2">
      <c r="C93" t="str">
        <f>'Table 46'!$B$3</f>
        <v>Table 46</v>
      </c>
      <c r="D93" t="s">
        <v>252</v>
      </c>
      <c r="E93" t="str">
        <f>'Table 46'!$C$3</f>
        <v>Standing volume of ash by age class</v>
      </c>
    </row>
    <row r="94" spans="2:7" x14ac:dyDescent="0.2">
      <c r="C94" t="str">
        <f>'Table 47'!$B$3</f>
        <v>Table 47</v>
      </c>
      <c r="D94" t="s">
        <v>254</v>
      </c>
      <c r="E94" t="str">
        <f>'Table 47'!$C$3</f>
        <v>Standing volume of ash by mean stand dbh class</v>
      </c>
    </row>
    <row r="95" spans="2:7" x14ac:dyDescent="0.2">
      <c r="C95" t="str">
        <f>'Table 48'!$B$3</f>
        <v>Table 48</v>
      </c>
      <c r="D95" t="s">
        <v>255</v>
      </c>
      <c r="E95" t="str">
        <f>'Table 48'!$C$3</f>
        <v>Number of ash trees by age class</v>
      </c>
    </row>
    <row r="96" spans="2:7" x14ac:dyDescent="0.2">
      <c r="C96" t="str">
        <f>'Table 49'!$B$3</f>
        <v>Table 49</v>
      </c>
      <c r="D96" t="s">
        <v>256</v>
      </c>
      <c r="E96" t="str">
        <f>'Table 49'!$C$3</f>
        <v>Number of ash trees by mean stand dbh class</v>
      </c>
    </row>
    <row r="97" spans="2:5" x14ac:dyDescent="0.2">
      <c r="D97" t="s">
        <v>257</v>
      </c>
      <c r="E97" t="s">
        <v>396</v>
      </c>
    </row>
    <row r="98" spans="2:5" x14ac:dyDescent="0.2">
      <c r="C98" t="str">
        <f>'Table 50'!$B$3</f>
        <v>Table 50</v>
      </c>
      <c r="E98" t="str">
        <f>'Table 50'!$C$3</f>
        <v>Stocked area of ash as proportion of woodland</v>
      </c>
    </row>
    <row r="99" spans="2:5" x14ac:dyDescent="0.2">
      <c r="C99" t="str">
        <f>'Table 51'!$B$3</f>
        <v>Table 51</v>
      </c>
      <c r="E99" t="str">
        <f>'Table 51'!$C$3</f>
        <v>Standing volume of ash as a proportion of woodland</v>
      </c>
    </row>
    <row r="100" spans="2:5" x14ac:dyDescent="0.2">
      <c r="C100" t="str">
        <f>'Table 52'!$B$3</f>
        <v>Table 52</v>
      </c>
      <c r="E100" t="str">
        <f>'Table 52'!$C$3</f>
        <v>Number of ash trees as a proportion of woodland</v>
      </c>
    </row>
    <row r="102" spans="2:5" x14ac:dyDescent="0.2">
      <c r="B102" s="512" t="s">
        <v>459</v>
      </c>
      <c r="C102" s="512"/>
      <c r="D102" s="512"/>
      <c r="E102" s="526" t="s">
        <v>742</v>
      </c>
    </row>
    <row r="103" spans="2:5" x14ac:dyDescent="0.2">
      <c r="C103" t="str">
        <f>'Table 53'!$B$3</f>
        <v>Table 53</v>
      </c>
      <c r="D103" t="s">
        <v>258</v>
      </c>
      <c r="E103" t="str">
        <f>'Table 53'!$C$3</f>
        <v>Stocked area of oak by age class</v>
      </c>
    </row>
    <row r="104" spans="2:5" x14ac:dyDescent="0.2">
      <c r="C104" t="str">
        <f>'Table 54'!$B$3</f>
        <v>Table 54</v>
      </c>
      <c r="D104" t="s">
        <v>260</v>
      </c>
      <c r="E104" t="str">
        <f>'Table 54'!$C$3</f>
        <v>Stocked area of oak by mean stand dbh class</v>
      </c>
    </row>
    <row r="105" spans="2:5" x14ac:dyDescent="0.2">
      <c r="C105" t="str">
        <f>'Table 55'!$B$3</f>
        <v>Table 55</v>
      </c>
      <c r="D105" t="s">
        <v>262</v>
      </c>
      <c r="E105" t="str">
        <f>'Table 55'!$C$3</f>
        <v>Standing volume of oak by age class</v>
      </c>
    </row>
    <row r="106" spans="2:5" x14ac:dyDescent="0.2">
      <c r="C106" t="str">
        <f>'Table 56'!$B$3</f>
        <v>Table 56</v>
      </c>
      <c r="D106" t="s">
        <v>264</v>
      </c>
      <c r="E106" t="str">
        <f>'Table 56'!$C$3</f>
        <v>Standing volume of oak by mean stand dbh class</v>
      </c>
    </row>
    <row r="107" spans="2:5" x14ac:dyDescent="0.2">
      <c r="C107" t="str">
        <f>'Table 57'!$B$3</f>
        <v>Table 57</v>
      </c>
      <c r="D107" t="s">
        <v>266</v>
      </c>
      <c r="E107" t="str">
        <f>'Table 57'!$C$3</f>
        <v>Number of oak trees by age class</v>
      </c>
    </row>
    <row r="108" spans="2:5" x14ac:dyDescent="0.2">
      <c r="C108" t="str">
        <f>'Table 58'!$B$3</f>
        <v>Table 58</v>
      </c>
      <c r="D108" t="s">
        <v>428</v>
      </c>
      <c r="E108" t="str">
        <f>'Table 58'!$C$3</f>
        <v>Number of oak trees by mean stand dbh class</v>
      </c>
    </row>
    <row r="109" spans="2:5" x14ac:dyDescent="0.2">
      <c r="D109" t="s">
        <v>429</v>
      </c>
      <c r="E109" t="s">
        <v>411</v>
      </c>
    </row>
    <row r="110" spans="2:5" x14ac:dyDescent="0.2">
      <c r="C110" t="str">
        <f>'Table 59'!$B$3</f>
        <v>Table 59</v>
      </c>
      <c r="E110" t="str">
        <f>'Table 59'!$C$3</f>
        <v>Stocked area of oak as proportion of woodland</v>
      </c>
    </row>
    <row r="111" spans="2:5" x14ac:dyDescent="0.2">
      <c r="C111" t="str">
        <f>'Table 60'!$B$3</f>
        <v>Table 60</v>
      </c>
      <c r="E111" t="str">
        <f>'Table 60'!$C$3</f>
        <v>Standing volume of oak as a proportion of woodland</v>
      </c>
    </row>
    <row r="112" spans="2:5" x14ac:dyDescent="0.2">
      <c r="C112" t="str">
        <f>'Table 61'!$B$3</f>
        <v>Table 61</v>
      </c>
      <c r="E112" t="str">
        <f>'Table 61'!$C$3</f>
        <v>Number of oak trees as a proportion of woodland</v>
      </c>
    </row>
    <row r="114" spans="2:5" x14ac:dyDescent="0.2">
      <c r="B114" s="513" t="s">
        <v>460</v>
      </c>
      <c r="C114" s="513"/>
      <c r="D114" s="513"/>
      <c r="E114" s="527" t="s">
        <v>744</v>
      </c>
    </row>
    <row r="115" spans="2:5" x14ac:dyDescent="0.2">
      <c r="C115" t="str">
        <f>'Table 62'!$B$3</f>
        <v>Table 62</v>
      </c>
      <c r="D115" t="s">
        <v>469</v>
      </c>
      <c r="E115" t="str">
        <f>'Table 62'!$C$3</f>
        <v>Stocked area of sweet chestnut by age class</v>
      </c>
    </row>
    <row r="116" spans="2:5" x14ac:dyDescent="0.2">
      <c r="C116" t="str">
        <f>'Table 63'!$B$3</f>
        <v>Table 63</v>
      </c>
      <c r="D116" t="s">
        <v>470</v>
      </c>
      <c r="E116" t="str">
        <f>'Table 63'!$C$3</f>
        <v>Stocked area of sweet chestnut by mean stand dbh class</v>
      </c>
    </row>
    <row r="117" spans="2:5" x14ac:dyDescent="0.2">
      <c r="C117" t="str">
        <f>'Table 64'!$B$3</f>
        <v>Table 64</v>
      </c>
      <c r="D117" t="s">
        <v>471</v>
      </c>
      <c r="E117" t="str">
        <f>'Table 64'!$C$3</f>
        <v>Standing volume of sweet chestnut by age class</v>
      </c>
    </row>
    <row r="118" spans="2:5" x14ac:dyDescent="0.2">
      <c r="C118" t="str">
        <f>'Table 65'!$B$3</f>
        <v>Table 65</v>
      </c>
      <c r="D118" t="s">
        <v>472</v>
      </c>
      <c r="E118" t="str">
        <f>'Table 65'!$C$3</f>
        <v>Standing volume of sweet chestnut by mean stand dbh class</v>
      </c>
    </row>
    <row r="119" spans="2:5" x14ac:dyDescent="0.2">
      <c r="C119" t="str">
        <f>'Table 66'!$B$3</f>
        <v>Table 66</v>
      </c>
      <c r="D119" t="s">
        <v>497</v>
      </c>
      <c r="E119" t="str">
        <f>'Table 66'!$C$3</f>
        <v>Number of sweet chestnut trees by age class</v>
      </c>
    </row>
    <row r="120" spans="2:5" x14ac:dyDescent="0.2">
      <c r="C120" t="str">
        <f>'Table 67'!$B$3</f>
        <v>Table 67</v>
      </c>
      <c r="D120" t="s">
        <v>498</v>
      </c>
      <c r="E120" t="str">
        <f>'Table 67'!$C$3</f>
        <v>Number of sweet chestnut trees by mean stand dbh class</v>
      </c>
    </row>
    <row r="121" spans="2:5" x14ac:dyDescent="0.2">
      <c r="D121" t="s">
        <v>499</v>
      </c>
      <c r="E121" t="s">
        <v>419</v>
      </c>
    </row>
    <row r="122" spans="2:5" x14ac:dyDescent="0.2">
      <c r="C122" t="str">
        <f>'Table 68'!$B$3</f>
        <v>Table 68</v>
      </c>
      <c r="E122" t="str">
        <f>'Table 68'!$C$3</f>
        <v>Stocked area of sweet chestnut as proportion of woodland</v>
      </c>
    </row>
    <row r="123" spans="2:5" x14ac:dyDescent="0.2">
      <c r="C123" t="str">
        <f>'Table 69'!$B$3</f>
        <v>Table 69</v>
      </c>
      <c r="E123" t="str">
        <f>'Table 69'!$C$3</f>
        <v>Standing volume of sweet chestnut as a proportion of woodland</v>
      </c>
    </row>
    <row r="124" spans="2:5" x14ac:dyDescent="0.2">
      <c r="C124" t="str">
        <f>'Table 70'!$B$3</f>
        <v>Table 70</v>
      </c>
      <c r="E124" t="str">
        <f>'Table 70'!$C$3</f>
        <v>Number of sweet chestnut trees as a proportion of woodland</v>
      </c>
    </row>
    <row r="126" spans="2:5" x14ac:dyDescent="0.2">
      <c r="B126" s="515" t="s">
        <v>609</v>
      </c>
      <c r="C126" s="515"/>
      <c r="D126" s="515"/>
      <c r="E126" s="528" t="s">
        <v>743</v>
      </c>
    </row>
    <row r="127" spans="2:5" x14ac:dyDescent="0.2">
      <c r="C127" t="str">
        <f>'Table 71'!$B$3</f>
        <v>Table 71</v>
      </c>
      <c r="D127" t="s">
        <v>610</v>
      </c>
      <c r="E127" t="str">
        <f>'Table 71'!$C$3</f>
        <v>Stocked area of larch by age class</v>
      </c>
    </row>
    <row r="128" spans="2:5" x14ac:dyDescent="0.2">
      <c r="C128" t="str">
        <f>'Table 72'!$B$3</f>
        <v>Table 72</v>
      </c>
      <c r="D128" t="s">
        <v>611</v>
      </c>
      <c r="E128" t="str">
        <f>'Table 72'!$C$3</f>
        <v>Stocked area of larch by mean stand dbh class</v>
      </c>
    </row>
    <row r="129" spans="2:5" x14ac:dyDescent="0.2">
      <c r="C129" t="str">
        <f>'Table 73'!$B$3</f>
        <v>Table 73</v>
      </c>
      <c r="D129" t="s">
        <v>612</v>
      </c>
      <c r="E129" t="str">
        <f>'Table 73'!$C$3</f>
        <v>Standing volume of larch by age class</v>
      </c>
    </row>
    <row r="130" spans="2:5" x14ac:dyDescent="0.2">
      <c r="C130" t="str">
        <f>'Table 74'!$B$3</f>
        <v>Table 74</v>
      </c>
      <c r="D130" t="s">
        <v>613</v>
      </c>
      <c r="E130" t="str">
        <f>'Table 74'!$C$3</f>
        <v>Standing volume of larch by mean stand dbh class</v>
      </c>
    </row>
    <row r="131" spans="2:5" x14ac:dyDescent="0.2">
      <c r="C131" t="str">
        <f>'Table 75'!$B$3</f>
        <v>Table 75</v>
      </c>
      <c r="D131" t="s">
        <v>614</v>
      </c>
      <c r="E131" t="str">
        <f>'Table 75'!$C$3</f>
        <v>Number of larch trees by age class</v>
      </c>
    </row>
    <row r="132" spans="2:5" x14ac:dyDescent="0.2">
      <c r="C132" t="str">
        <f>'Table 76'!$B$3</f>
        <v>Table 76</v>
      </c>
      <c r="D132" t="s">
        <v>615</v>
      </c>
      <c r="E132" t="str">
        <f>'Table 76'!$C$3</f>
        <v>Number of larch trees by mean stand dbh class</v>
      </c>
    </row>
    <row r="133" spans="2:5" x14ac:dyDescent="0.2">
      <c r="D133" t="s">
        <v>616</v>
      </c>
      <c r="E133" t="s">
        <v>755</v>
      </c>
    </row>
    <row r="134" spans="2:5" x14ac:dyDescent="0.2">
      <c r="C134" t="str">
        <f>'Table 77'!$B$3</f>
        <v>Table 77</v>
      </c>
      <c r="E134" t="str">
        <f>'Table 77'!$C$3</f>
        <v>Stocked area of larch as proportion of woodland</v>
      </c>
    </row>
    <row r="135" spans="2:5" x14ac:dyDescent="0.2">
      <c r="C135" t="str">
        <f>'Table 78'!$B$3</f>
        <v>Table 78</v>
      </c>
      <c r="E135" t="str">
        <f>'Table 78'!$C$3</f>
        <v>Standing volume of larch as a proportion of woodland</v>
      </c>
    </row>
    <row r="136" spans="2:5" x14ac:dyDescent="0.2">
      <c r="C136" t="str">
        <f>'Table 79'!$B$3</f>
        <v>Table 79</v>
      </c>
      <c r="E136" t="str">
        <f>'Table 79'!$C$3</f>
        <v>Number of larch trees as a proportion of woodland</v>
      </c>
    </row>
    <row r="138" spans="2:5" x14ac:dyDescent="0.2">
      <c r="B138" s="817" t="s">
        <v>779</v>
      </c>
      <c r="C138" s="817"/>
      <c r="D138" s="817"/>
      <c r="E138" s="817"/>
    </row>
  </sheetData>
  <mergeCells count="3">
    <mergeCell ref="B2:E2"/>
    <mergeCell ref="B4:E4"/>
    <mergeCell ref="B138:E138"/>
  </mergeCells>
  <hyperlinks>
    <hyperlink ref="E6" location="'Section 1'!A1" display="Woodland area statistics"/>
    <hyperlink ref="E16" location="'Section 2'!A1" display="Net area under canopy"/>
    <hyperlink ref="E25" location="'Section 3'!A1" display="Standing volume"/>
    <hyperlink ref="E32" location="'Section 4'!A1" display="Number of trees"/>
    <hyperlink ref="E37" location="'Section 5'!A1" display="Biomass stocks in live standing trees"/>
    <hyperlink ref="E40" location="'Section 6'!A1" display="Carbon stocks in live standing trees"/>
    <hyperlink ref="E43" location="'Section 7'!A1" display="Existing woodland management information and economic viability data (PS only)"/>
    <hyperlink ref="E56" location="'Section 8'!A1" display="Overdue timber stocks"/>
    <hyperlink ref="E60" location="'Section 9'!A1" display="25-year softwood forecast"/>
    <hyperlink ref="E70" location="'Section 10'!A1" display="50-year softwood forecast"/>
    <hyperlink ref="E79" location="'Section 11'!A1" display="50-year hardwood forecast"/>
    <hyperlink ref="E90" location="'Section 12'!A1" display="Plant health - ash"/>
    <hyperlink ref="E102" location="'Section 13'!A1" display="Plant health - oak"/>
    <hyperlink ref="E114" location="'Section 14'!A1" display="Plant health - sweet chestnut"/>
    <hyperlink ref="E126" location="'Section 15'!A1" display="Plant health - larch"/>
  </hyperlinks>
  <printOptions gridLines="1"/>
  <pageMargins left="0.70866141732283472" right="0.70866141732283472" top="0.74803149606299213" bottom="0.74803149606299213" header="0.31496062992125984" footer="0.31496062992125984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Index!$E$6</f>
        <v>Woodland area statistics</v>
      </c>
    </row>
  </sheetData>
  <hyperlinks>
    <hyperlink ref="A1" location="Index!B6" display="Return to index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59999389629810485"/>
  </sheetPr>
  <dimension ref="B3:D14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7</v>
      </c>
      <c r="C3" t="s">
        <v>8</v>
      </c>
    </row>
    <row r="5" spans="2:4" ht="15" customHeight="1" x14ac:dyDescent="0.2">
      <c r="B5" s="475" t="s">
        <v>0</v>
      </c>
      <c r="C5" s="476" t="s">
        <v>1</v>
      </c>
      <c r="D5" s="477" t="s">
        <v>2</v>
      </c>
    </row>
    <row r="6" spans="2:4" ht="15" customHeight="1" x14ac:dyDescent="0.2">
      <c r="B6" s="482" t="str">
        <f>Index!$B$4</f>
        <v>Hertfordshire and North London</v>
      </c>
      <c r="C6" s="482"/>
      <c r="D6" s="482"/>
    </row>
    <row r="7" spans="2:4" ht="15" customHeight="1" x14ac:dyDescent="0.2">
      <c r="B7" s="28" t="s">
        <v>3</v>
      </c>
      <c r="C7" s="472">
        <v>34545.547034109899</v>
      </c>
      <c r="D7" s="478">
        <v>0.98220208847930612</v>
      </c>
    </row>
    <row r="8" spans="2:4" ht="15" customHeight="1" x14ac:dyDescent="0.2">
      <c r="B8" s="28" t="s">
        <v>4</v>
      </c>
      <c r="C8" s="472">
        <v>438.78497774067313</v>
      </c>
      <c r="D8" s="478">
        <v>1.2475573801297586E-2</v>
      </c>
    </row>
    <row r="9" spans="2:4" ht="15" customHeight="1" x14ac:dyDescent="0.2">
      <c r="B9" s="28" t="s">
        <v>5</v>
      </c>
      <c r="C9" s="472">
        <v>187.19474349875497</v>
      </c>
      <c r="D9" s="478">
        <v>5.3223377193963878E-3</v>
      </c>
    </row>
    <row r="10" spans="2:4" ht="15" customHeight="1" x14ac:dyDescent="0.2">
      <c r="B10" s="118" t="s">
        <v>6</v>
      </c>
      <c r="C10" s="87">
        <v>35171.526755349325</v>
      </c>
      <c r="D10" s="479">
        <v>1.0000000000000002</v>
      </c>
    </row>
    <row r="11" spans="2:4" ht="15" customHeight="1" x14ac:dyDescent="0.2">
      <c r="B11" s="28" t="s">
        <v>668</v>
      </c>
      <c r="C11" s="472">
        <f>C12-C10</f>
        <v>296628.4732446507</v>
      </c>
      <c r="D11" s="478"/>
    </row>
    <row r="12" spans="2:4" ht="15" customHeight="1" x14ac:dyDescent="0.2">
      <c r="B12" s="28" t="s">
        <v>307</v>
      </c>
      <c r="C12" s="472">
        <v>331800</v>
      </c>
      <c r="D12" s="478"/>
    </row>
    <row r="13" spans="2:4" ht="15" customHeight="1" x14ac:dyDescent="0.2">
      <c r="B13" s="480" t="s">
        <v>669</v>
      </c>
      <c r="C13" s="226"/>
      <c r="D13" s="481">
        <f>C10/C12</f>
        <v>0.10600219034161942</v>
      </c>
    </row>
    <row r="14" spans="2:4" ht="15" customHeight="1" x14ac:dyDescent="0.2">
      <c r="B14" s="480" t="s">
        <v>670</v>
      </c>
      <c r="C14" s="226"/>
      <c r="D14" s="481">
        <f>C11/C12</f>
        <v>0.8939978096583806</v>
      </c>
    </row>
  </sheetData>
  <pageMargins left="0.7" right="0.7" top="0.75" bottom="0.75" header="0.3" footer="0.3"/>
  <pageSetup paperSize="9" orientation="portrait" verticalDpi="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AC663E7-DF8C-41D1-9D3E-2112E7F38C82}">
            <xm:f>Sheet1!$D$4</xm:f>
            <xm:f>Sheet1!$E$4</xm:f>
            <x14:dxf>
              <numFmt numFmtId="173" formatCode="&quot;&lt; 1&quot;"/>
            </x14:dxf>
          </x14:cfRule>
          <xm:sqref>C7:C12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59999389629810485"/>
  </sheetPr>
  <dimension ref="B3:D9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14</v>
      </c>
      <c r="C3" t="s">
        <v>15</v>
      </c>
    </row>
    <row r="5" spans="2:4" ht="30" customHeight="1" x14ac:dyDescent="0.2">
      <c r="B5" s="448" t="s">
        <v>9</v>
      </c>
      <c r="C5" s="447" t="s">
        <v>1</v>
      </c>
      <c r="D5" s="448" t="s">
        <v>10</v>
      </c>
    </row>
    <row r="6" spans="2:4" ht="15" customHeight="1" x14ac:dyDescent="0.2">
      <c r="B6" s="485" t="str">
        <f>Index!$B$4</f>
        <v>Hertfordshire and North London</v>
      </c>
      <c r="C6" s="482"/>
      <c r="D6" s="482"/>
    </row>
    <row r="7" spans="2:4" ht="15" customHeight="1" x14ac:dyDescent="0.2">
      <c r="B7" s="483" t="s">
        <v>11</v>
      </c>
      <c r="C7" s="472">
        <v>826.20868947452357</v>
      </c>
      <c r="D7" s="473">
        <v>2.3490839485632062E-2</v>
      </c>
    </row>
    <row r="8" spans="2:4" ht="15" customHeight="1" x14ac:dyDescent="0.2">
      <c r="B8" s="483" t="s">
        <v>12</v>
      </c>
      <c r="C8" s="472">
        <v>34345.318065874766</v>
      </c>
      <c r="D8" s="473">
        <v>0.97650916051436798</v>
      </c>
    </row>
    <row r="9" spans="2:4" ht="15" customHeight="1" x14ac:dyDescent="0.2">
      <c r="B9" s="72" t="s">
        <v>13</v>
      </c>
      <c r="C9" s="87">
        <v>35171.526755349289</v>
      </c>
      <c r="D9" s="474">
        <v>1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06D8AB9-3173-4BCC-8BC4-1AD4323FF3DA}">
            <xm:f>Sheet1!$D$4</xm:f>
            <xm:f>Sheet1!$E$4</xm:f>
            <x14:dxf>
              <numFmt numFmtId="173" formatCode="&quot;&lt; 1&quot;"/>
            </x14:dxf>
          </x14:cfRule>
          <xm:sqref>C7:C9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0.59999389629810485"/>
  </sheetPr>
  <dimension ref="B3:D23"/>
  <sheetViews>
    <sheetView workbookViewId="0"/>
  </sheetViews>
  <sheetFormatPr defaultRowHeight="15" customHeight="1" x14ac:dyDescent="0.2"/>
  <cols>
    <col min="2" max="2" width="30.625" customWidth="1"/>
    <col min="3" max="3" width="12.625" customWidth="1"/>
    <col min="4" max="4" width="10.625" customWidth="1"/>
  </cols>
  <sheetData>
    <row r="3" spans="2:4" ht="15" customHeight="1" x14ac:dyDescent="0.2">
      <c r="B3" t="s">
        <v>31</v>
      </c>
      <c r="C3" t="s">
        <v>32</v>
      </c>
    </row>
    <row r="5" spans="2:4" ht="15" customHeight="1" x14ac:dyDescent="0.2">
      <c r="B5" s="818" t="s">
        <v>16</v>
      </c>
      <c r="C5" s="820" t="s">
        <v>17</v>
      </c>
      <c r="D5" s="822" t="s">
        <v>18</v>
      </c>
    </row>
    <row r="6" spans="2:4" ht="15" customHeight="1" x14ac:dyDescent="0.2">
      <c r="B6" s="819"/>
      <c r="C6" s="821"/>
      <c r="D6" s="823"/>
    </row>
    <row r="7" spans="2:4" ht="15" customHeight="1" x14ac:dyDescent="0.2">
      <c r="B7" s="485" t="str">
        <f>Index!$B$4</f>
        <v>Hertfordshire and North London</v>
      </c>
      <c r="C7" s="482"/>
      <c r="D7" s="482"/>
    </row>
    <row r="8" spans="2:4" ht="15" customHeight="1" x14ac:dyDescent="0.2">
      <c r="B8" s="109" t="s">
        <v>19</v>
      </c>
      <c r="C8" s="472">
        <v>29136.719896134593</v>
      </c>
      <c r="D8" s="478">
        <v>0.82841783067330588</v>
      </c>
    </row>
    <row r="9" spans="2:4" ht="15" customHeight="1" x14ac:dyDescent="0.2">
      <c r="B9" s="109" t="s">
        <v>20</v>
      </c>
      <c r="C9" s="472">
        <v>3394.2409662755754</v>
      </c>
      <c r="D9" s="478">
        <v>9.6505363269717606E-2</v>
      </c>
    </row>
    <row r="10" spans="2:4" ht="15" customHeight="1" x14ac:dyDescent="0.2">
      <c r="B10" s="109" t="s">
        <v>21</v>
      </c>
      <c r="C10" s="472">
        <v>74.310998659825088</v>
      </c>
      <c r="D10" s="478">
        <v>2.112816971999176E-3</v>
      </c>
    </row>
    <row r="11" spans="2:4" ht="15" customHeight="1" x14ac:dyDescent="0.2">
      <c r="B11" s="109" t="s">
        <v>22</v>
      </c>
      <c r="C11" s="472">
        <v>78.669678151096008</v>
      </c>
      <c r="D11" s="478">
        <v>2.2367433378231447E-3</v>
      </c>
    </row>
    <row r="12" spans="2:4" ht="15" customHeight="1" x14ac:dyDescent="0.2">
      <c r="B12" s="109" t="s">
        <v>23</v>
      </c>
      <c r="C12" s="472">
        <v>250.98406950820964</v>
      </c>
      <c r="D12" s="478">
        <v>7.1360015518813699E-3</v>
      </c>
    </row>
    <row r="13" spans="2:4" ht="15" customHeight="1" x14ac:dyDescent="0.2">
      <c r="B13" s="109" t="s">
        <v>24</v>
      </c>
      <c r="C13" s="472">
        <v>537.3570189177259</v>
      </c>
      <c r="D13" s="478">
        <v>1.5278182907882965E-2</v>
      </c>
    </row>
    <row r="14" spans="2:4" ht="15" customHeight="1" x14ac:dyDescent="0.2">
      <c r="B14" s="109" t="s">
        <v>25</v>
      </c>
      <c r="C14" s="472">
        <v>927.4866929401087</v>
      </c>
      <c r="D14" s="478">
        <v>2.6370384754453285E-2</v>
      </c>
    </row>
    <row r="15" spans="2:4" ht="15" customHeight="1" x14ac:dyDescent="0.2">
      <c r="B15" s="109" t="s">
        <v>26</v>
      </c>
      <c r="C15" s="472">
        <v>93.062372275324989</v>
      </c>
      <c r="D15" s="478">
        <v>2.6459577067171531E-3</v>
      </c>
    </row>
    <row r="16" spans="2:4" ht="15" customHeight="1" x14ac:dyDescent="0.2">
      <c r="B16" s="109" t="s">
        <v>27</v>
      </c>
      <c r="C16" s="472">
        <v>2.2866578299500002</v>
      </c>
      <c r="D16" s="478">
        <v>6.5014460300681127E-5</v>
      </c>
    </row>
    <row r="17" spans="2:4" ht="15" customHeight="1" x14ac:dyDescent="0.2">
      <c r="B17" s="109" t="s">
        <v>28</v>
      </c>
      <c r="C17" s="472">
        <v>50.428683417453968</v>
      </c>
      <c r="D17" s="478">
        <v>1.4337928452248436E-3</v>
      </c>
    </row>
    <row r="18" spans="2:4" ht="15" customHeight="1" x14ac:dyDescent="0.2">
      <c r="B18" s="109" t="s">
        <v>4</v>
      </c>
      <c r="C18" s="472">
        <v>434.62373453722313</v>
      </c>
      <c r="D18" s="478">
        <v>1.2357260961698814E-2</v>
      </c>
    </row>
    <row r="19" spans="2:4" ht="15" customHeight="1" x14ac:dyDescent="0.2">
      <c r="B19" s="109" t="s">
        <v>5</v>
      </c>
      <c r="C19" s="472">
        <v>191.35598670220497</v>
      </c>
      <c r="D19" s="478">
        <v>5.4406505589951783E-3</v>
      </c>
    </row>
    <row r="20" spans="2:4" ht="15" customHeight="1" x14ac:dyDescent="0.2">
      <c r="B20" s="109" t="s">
        <v>665</v>
      </c>
      <c r="C20" s="472">
        <v>0</v>
      </c>
      <c r="D20" s="478">
        <v>0</v>
      </c>
    </row>
    <row r="21" spans="2:4" ht="15" customHeight="1" x14ac:dyDescent="0.2">
      <c r="B21" s="109" t="s">
        <v>666</v>
      </c>
      <c r="C21" s="472">
        <v>0</v>
      </c>
      <c r="D21" s="478">
        <v>0</v>
      </c>
    </row>
    <row r="22" spans="2:4" ht="15" customHeight="1" x14ac:dyDescent="0.2">
      <c r="B22" s="109" t="s">
        <v>29</v>
      </c>
      <c r="C22" s="472">
        <v>0</v>
      </c>
      <c r="D22" s="478">
        <v>0</v>
      </c>
    </row>
    <row r="23" spans="2:4" ht="15" customHeight="1" x14ac:dyDescent="0.2">
      <c r="B23" s="107" t="s">
        <v>30</v>
      </c>
      <c r="C23" s="87">
        <v>35171.526755349289</v>
      </c>
      <c r="D23" s="479">
        <v>1.0000000000000002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E6AAFEE8-4F98-40D2-884F-28AF4012553A}">
            <xm:f>Sheet1!$D$4</xm:f>
            <xm:f>Sheet1!$E$4</xm:f>
            <x14:dxf>
              <numFmt numFmtId="173" formatCode="&quot;&lt; 1&quot;"/>
            </x14:dxf>
          </x14:cfRule>
          <xm:sqref>C8:C23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9" tint="0.59999389629810485"/>
  </sheetPr>
  <dimension ref="B3:E23"/>
  <sheetViews>
    <sheetView workbookViewId="0"/>
  </sheetViews>
  <sheetFormatPr defaultRowHeight="15" customHeight="1" x14ac:dyDescent="0.2"/>
  <cols>
    <col min="2" max="2" width="30.625" customWidth="1"/>
    <col min="3" max="5" width="12.625" customWidth="1"/>
  </cols>
  <sheetData>
    <row r="3" spans="2:5" ht="15" customHeight="1" x14ac:dyDescent="0.2">
      <c r="B3" t="s">
        <v>37</v>
      </c>
      <c r="C3" t="s">
        <v>38</v>
      </c>
    </row>
    <row r="5" spans="2:5" ht="15" customHeight="1" x14ac:dyDescent="0.2">
      <c r="B5" s="818" t="s">
        <v>16</v>
      </c>
      <c r="C5" s="824" t="s">
        <v>34</v>
      </c>
      <c r="D5" s="824"/>
      <c r="E5" s="825" t="s">
        <v>17</v>
      </c>
    </row>
    <row r="6" spans="2:5" ht="15" customHeight="1" x14ac:dyDescent="0.2">
      <c r="B6" s="819"/>
      <c r="C6" s="486" t="s">
        <v>35</v>
      </c>
      <c r="D6" s="486" t="s">
        <v>348</v>
      </c>
      <c r="E6" s="826"/>
    </row>
    <row r="7" spans="2:5" ht="15" customHeight="1" x14ac:dyDescent="0.2">
      <c r="B7" s="482" t="str">
        <f>Index!$B$4</f>
        <v>Hertfordshire and North London</v>
      </c>
      <c r="C7" s="482"/>
      <c r="D7" s="482"/>
      <c r="E7" s="482"/>
    </row>
    <row r="8" spans="2:5" ht="15" customHeight="1" x14ac:dyDescent="0.2">
      <c r="B8" s="109" t="s">
        <v>19</v>
      </c>
      <c r="C8" s="472">
        <v>24360.367060613684</v>
      </c>
      <c r="D8" s="472">
        <v>4776.3528343889029</v>
      </c>
      <c r="E8" s="488">
        <v>29136.719895002585</v>
      </c>
    </row>
    <row r="9" spans="2:5" ht="15" customHeight="1" x14ac:dyDescent="0.2">
      <c r="B9" s="109" t="s">
        <v>20</v>
      </c>
      <c r="C9" s="472">
        <v>3211.3308848738507</v>
      </c>
      <c r="D9" s="472">
        <v>182.91008154372523</v>
      </c>
      <c r="E9" s="488">
        <v>3394.2409664175757</v>
      </c>
    </row>
    <row r="10" spans="2:5" ht="15" customHeight="1" x14ac:dyDescent="0.2">
      <c r="B10" s="109" t="s">
        <v>21</v>
      </c>
      <c r="C10" s="472">
        <v>71.385971332325113</v>
      </c>
      <c r="D10" s="472">
        <v>2.9250273275000001</v>
      </c>
      <c r="E10" s="488">
        <v>74.310998659825117</v>
      </c>
    </row>
    <row r="11" spans="2:5" ht="15" customHeight="1" x14ac:dyDescent="0.2">
      <c r="B11" s="109" t="s">
        <v>22</v>
      </c>
      <c r="C11" s="472">
        <v>73.880758796096998</v>
      </c>
      <c r="D11" s="472">
        <v>4.7889193549990008</v>
      </c>
      <c r="E11" s="488">
        <v>78.669678151095994</v>
      </c>
    </row>
    <row r="12" spans="2:5" ht="15" customHeight="1" x14ac:dyDescent="0.2">
      <c r="B12" s="489" t="s">
        <v>23</v>
      </c>
      <c r="C12" s="199">
        <v>181.50818545725957</v>
      </c>
      <c r="D12" s="199">
        <v>69.475884119950052</v>
      </c>
      <c r="E12" s="490">
        <v>250.98406957720962</v>
      </c>
    </row>
    <row r="13" spans="2:5" ht="15" customHeight="1" x14ac:dyDescent="0.2">
      <c r="B13" s="109" t="s">
        <v>24</v>
      </c>
      <c r="C13" s="472">
        <v>447.75929294034995</v>
      </c>
      <c r="D13" s="472">
        <v>89.597725977375944</v>
      </c>
      <c r="E13" s="488">
        <v>537.3570189177259</v>
      </c>
    </row>
    <row r="14" spans="2:5" ht="15" customHeight="1" x14ac:dyDescent="0.2">
      <c r="B14" s="109" t="s">
        <v>25</v>
      </c>
      <c r="C14" s="472">
        <v>741.85231545040108</v>
      </c>
      <c r="D14" s="472">
        <v>185.63437826354775</v>
      </c>
      <c r="E14" s="488">
        <v>927.48669371394885</v>
      </c>
    </row>
    <row r="15" spans="2:5" ht="15" customHeight="1" x14ac:dyDescent="0.2">
      <c r="B15" s="109" t="s">
        <v>26</v>
      </c>
      <c r="C15" s="472">
        <v>91.623263748274994</v>
      </c>
      <c r="D15" s="472">
        <v>1.4391085270499999</v>
      </c>
      <c r="E15" s="488">
        <v>93.062372275324989</v>
      </c>
    </row>
    <row r="16" spans="2:5" ht="15" customHeight="1" x14ac:dyDescent="0.2">
      <c r="B16" s="489" t="s">
        <v>27</v>
      </c>
      <c r="C16" s="199">
        <v>2.2866578299500002</v>
      </c>
      <c r="D16" s="199">
        <v>0</v>
      </c>
      <c r="E16" s="490">
        <v>2.2866578299500002</v>
      </c>
    </row>
    <row r="17" spans="2:5" ht="15" customHeight="1" x14ac:dyDescent="0.2">
      <c r="B17" s="109" t="s">
        <v>28</v>
      </c>
      <c r="C17" s="472">
        <v>31.663175264875012</v>
      </c>
      <c r="D17" s="472">
        <v>17.728293012728969</v>
      </c>
      <c r="E17" s="488">
        <v>49.391468277603977</v>
      </c>
    </row>
    <row r="18" spans="2:5" ht="15" customHeight="1" x14ac:dyDescent="0.2">
      <c r="B18" s="109" t="s">
        <v>4</v>
      </c>
      <c r="C18" s="472">
        <v>403.56690235847219</v>
      </c>
      <c r="D18" s="472">
        <v>31.278749723775977</v>
      </c>
      <c r="E18" s="488">
        <v>434.84565208224819</v>
      </c>
    </row>
    <row r="19" spans="2:5" ht="15" customHeight="1" x14ac:dyDescent="0.2">
      <c r="B19" s="109" t="s">
        <v>5</v>
      </c>
      <c r="C19" s="472">
        <v>171.19373732295497</v>
      </c>
      <c r="D19" s="472">
        <v>20.977547052750001</v>
      </c>
      <c r="E19" s="488">
        <v>192.17128437570497</v>
      </c>
    </row>
    <row r="20" spans="2:5" ht="15" customHeight="1" x14ac:dyDescent="0.2">
      <c r="B20" s="109" t="s">
        <v>665</v>
      </c>
      <c r="C20" s="472">
        <v>0</v>
      </c>
      <c r="D20" s="472">
        <v>0</v>
      </c>
      <c r="E20" s="488">
        <v>0</v>
      </c>
    </row>
    <row r="21" spans="2:5" ht="15" customHeight="1" x14ac:dyDescent="0.2">
      <c r="B21" s="109" t="s">
        <v>666</v>
      </c>
      <c r="C21" s="472">
        <v>0</v>
      </c>
      <c r="D21" s="472">
        <v>0</v>
      </c>
      <c r="E21" s="488">
        <v>0</v>
      </c>
    </row>
    <row r="22" spans="2:5" ht="15" customHeight="1" x14ac:dyDescent="0.2">
      <c r="B22" s="109" t="s">
        <v>29</v>
      </c>
      <c r="C22" s="199">
        <v>0</v>
      </c>
      <c r="D22" s="199">
        <v>0</v>
      </c>
      <c r="E22" s="490">
        <v>0</v>
      </c>
    </row>
    <row r="23" spans="2:5" ht="15" customHeight="1" x14ac:dyDescent="0.2">
      <c r="B23" s="491" t="s">
        <v>30</v>
      </c>
      <c r="C23" s="492">
        <v>29788.418205988495</v>
      </c>
      <c r="D23" s="492">
        <v>5383.1085492923066</v>
      </c>
      <c r="E23" s="493">
        <v>35171.5267552808</v>
      </c>
    </row>
  </sheetData>
  <mergeCells count="3">
    <mergeCell ref="B5:B6"/>
    <mergeCell ref="C5:D5"/>
    <mergeCell ref="E5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CAD53AC-0D9C-4290-AFFF-14A8CDCE0FA3}">
            <xm:f>Sheet1!$D$4</xm:f>
            <xm:f>Sheet1!$E$4</xm:f>
            <x14:dxf>
              <numFmt numFmtId="173" formatCode="&quot;&lt; 1&quot;"/>
            </x14:dxf>
          </x14:cfRule>
          <xm:sqref>C8:E23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9" tint="0.59999389629810485"/>
  </sheetPr>
  <dimension ref="B3:F23"/>
  <sheetViews>
    <sheetView workbookViewId="0"/>
  </sheetViews>
  <sheetFormatPr defaultRowHeight="15" customHeight="1" x14ac:dyDescent="0.2"/>
  <cols>
    <col min="2" max="2" width="30.625" customWidth="1"/>
    <col min="3" max="6" width="12.625" customWidth="1"/>
  </cols>
  <sheetData>
    <row r="3" spans="2:6" ht="15" customHeight="1" x14ac:dyDescent="0.2">
      <c r="B3" t="s">
        <v>39</v>
      </c>
      <c r="C3" t="s">
        <v>40</v>
      </c>
    </row>
    <row r="5" spans="2:6" ht="15" customHeight="1" x14ac:dyDescent="0.2">
      <c r="B5" s="827" t="s">
        <v>16</v>
      </c>
      <c r="C5" s="829" t="s">
        <v>11</v>
      </c>
      <c r="D5" s="830"/>
      <c r="E5" s="829" t="s">
        <v>12</v>
      </c>
      <c r="F5" s="830"/>
    </row>
    <row r="6" spans="2:6" ht="30" customHeight="1" x14ac:dyDescent="0.2">
      <c r="B6" s="828"/>
      <c r="C6" s="484" t="s">
        <v>1</v>
      </c>
      <c r="D6" s="484" t="s">
        <v>44</v>
      </c>
      <c r="E6" s="484" t="s">
        <v>1</v>
      </c>
      <c r="F6" s="484" t="s">
        <v>44</v>
      </c>
    </row>
    <row r="7" spans="2:6" ht="15" customHeight="1" x14ac:dyDescent="0.2">
      <c r="B7" s="494" t="str">
        <f>Index!$B$4</f>
        <v>Hertfordshire and North London</v>
      </c>
      <c r="C7" s="494"/>
      <c r="D7" s="494"/>
      <c r="E7" s="494"/>
      <c r="F7" s="494"/>
    </row>
    <row r="8" spans="2:6" ht="15" customHeight="1" x14ac:dyDescent="0.2">
      <c r="B8" s="483" t="s">
        <v>19</v>
      </c>
      <c r="C8" s="472">
        <v>369.01522991024763</v>
      </c>
      <c r="D8" s="473">
        <v>0.4466368299090987</v>
      </c>
      <c r="E8" s="472">
        <v>28767.70466509234</v>
      </c>
      <c r="F8" s="473">
        <v>0.83760192903070119</v>
      </c>
    </row>
    <row r="9" spans="2:6" ht="15" customHeight="1" x14ac:dyDescent="0.2">
      <c r="B9" s="483" t="s">
        <v>20</v>
      </c>
      <c r="C9" s="472">
        <v>247.16188844413534</v>
      </c>
      <c r="D9" s="473">
        <v>0.29915188691774186</v>
      </c>
      <c r="E9" s="472">
        <v>3147.0790779734407</v>
      </c>
      <c r="F9" s="473">
        <v>9.1630511965082886E-2</v>
      </c>
    </row>
    <row r="10" spans="2:6" ht="15" customHeight="1" x14ac:dyDescent="0.2">
      <c r="B10" s="483" t="s">
        <v>21</v>
      </c>
      <c r="C10" s="472">
        <v>1.4170834917499999</v>
      </c>
      <c r="D10" s="473">
        <v>1.7151641102338146E-3</v>
      </c>
      <c r="E10" s="472">
        <v>72.893915168075097</v>
      </c>
      <c r="F10" s="473">
        <v>2.1223828828258033E-3</v>
      </c>
    </row>
    <row r="11" spans="2:6" ht="15" customHeight="1" x14ac:dyDescent="0.2">
      <c r="B11" s="483" t="s">
        <v>22</v>
      </c>
      <c r="C11" s="472">
        <v>1.9961590454</v>
      </c>
      <c r="D11" s="473">
        <v>2.4160470239905129E-3</v>
      </c>
      <c r="E11" s="472">
        <v>76.673519105696002</v>
      </c>
      <c r="F11" s="473">
        <v>2.2324300202661703E-3</v>
      </c>
    </row>
    <row r="12" spans="2:6" ht="15" customHeight="1" x14ac:dyDescent="0.2">
      <c r="B12" s="487" t="s">
        <v>23</v>
      </c>
      <c r="C12" s="199">
        <v>12.642408020202641</v>
      </c>
      <c r="D12" s="495">
        <v>1.5301712728588567E-2</v>
      </c>
      <c r="E12" s="199">
        <v>238.341661557007</v>
      </c>
      <c r="F12" s="495">
        <v>6.93956774837082E-3</v>
      </c>
    </row>
    <row r="13" spans="2:6" ht="15" customHeight="1" x14ac:dyDescent="0.2">
      <c r="B13" s="483" t="s">
        <v>24</v>
      </c>
      <c r="C13" s="472">
        <v>35.083455500150002</v>
      </c>
      <c r="D13" s="473">
        <v>4.2463188716235646E-2</v>
      </c>
      <c r="E13" s="472">
        <v>502.27356341757582</v>
      </c>
      <c r="F13" s="473">
        <v>1.4624222214370238E-2</v>
      </c>
    </row>
    <row r="14" spans="2:6" ht="15" customHeight="1" x14ac:dyDescent="0.2">
      <c r="B14" s="483" t="s">
        <v>25</v>
      </c>
      <c r="C14" s="472">
        <v>139.71975238412492</v>
      </c>
      <c r="D14" s="473">
        <v>0.16910951695871135</v>
      </c>
      <c r="E14" s="472">
        <v>787.76694132982368</v>
      </c>
      <c r="F14" s="473">
        <v>2.2936661696375822E-2</v>
      </c>
    </row>
    <row r="15" spans="2:6" ht="15" customHeight="1" x14ac:dyDescent="0.2">
      <c r="B15" s="483" t="s">
        <v>26</v>
      </c>
      <c r="C15" s="472">
        <v>0</v>
      </c>
      <c r="D15" s="473">
        <v>0</v>
      </c>
      <c r="E15" s="472">
        <v>93.062372275324989</v>
      </c>
      <c r="F15" s="473">
        <v>2.7096086895167398E-3</v>
      </c>
    </row>
    <row r="16" spans="2:6" ht="15" customHeight="1" x14ac:dyDescent="0.2">
      <c r="B16" s="487" t="s">
        <v>27</v>
      </c>
      <c r="C16" s="199">
        <v>0</v>
      </c>
      <c r="D16" s="495">
        <v>0</v>
      </c>
      <c r="E16" s="199">
        <v>2.2866578299500002</v>
      </c>
      <c r="F16" s="495">
        <v>6.6578443838217479E-5</v>
      </c>
    </row>
    <row r="17" spans="2:6" ht="15" customHeight="1" x14ac:dyDescent="0.2">
      <c r="B17" s="483" t="s">
        <v>28</v>
      </c>
      <c r="C17" s="472">
        <v>0.75984510689999996</v>
      </c>
      <c r="D17" s="473">
        <v>9.1967697336042039E-4</v>
      </c>
      <c r="E17" s="472">
        <v>49.668838310553966</v>
      </c>
      <c r="F17" s="473">
        <v>1.4461603824832111E-3</v>
      </c>
    </row>
    <row r="18" spans="2:6" ht="15" customHeight="1" x14ac:dyDescent="0.2">
      <c r="B18" s="483" t="s">
        <v>296</v>
      </c>
      <c r="C18" s="472">
        <v>18.409940867652999</v>
      </c>
      <c r="D18" s="473">
        <v>2.2282434331890311E-2</v>
      </c>
      <c r="E18" s="472">
        <v>416.21379374824511</v>
      </c>
      <c r="F18" s="473">
        <v>1.2118501652853279E-2</v>
      </c>
    </row>
    <row r="19" spans="2:6" ht="15" customHeight="1" x14ac:dyDescent="0.2">
      <c r="B19" s="483" t="s">
        <v>43</v>
      </c>
      <c r="C19" s="472">
        <v>2.9267039499999998E-3</v>
      </c>
      <c r="D19" s="473">
        <v>3.5423301488894367E-6</v>
      </c>
      <c r="E19" s="472">
        <v>191.35305999825499</v>
      </c>
      <c r="F19" s="473">
        <v>5.5714452733155312E-3</v>
      </c>
    </row>
    <row r="20" spans="2:6" ht="15" customHeight="1" x14ac:dyDescent="0.2">
      <c r="B20" s="483" t="s">
        <v>665</v>
      </c>
      <c r="C20" s="472">
        <v>0</v>
      </c>
      <c r="D20" s="473">
        <v>0</v>
      </c>
      <c r="E20" s="472">
        <v>0</v>
      </c>
      <c r="F20" s="473">
        <v>0</v>
      </c>
    </row>
    <row r="21" spans="2:6" ht="15" customHeight="1" x14ac:dyDescent="0.2">
      <c r="B21" s="483" t="s">
        <v>666</v>
      </c>
      <c r="C21" s="472">
        <v>0</v>
      </c>
      <c r="D21" s="473">
        <v>0</v>
      </c>
      <c r="E21" s="472">
        <v>0</v>
      </c>
      <c r="F21" s="473">
        <v>0</v>
      </c>
    </row>
    <row r="22" spans="2:6" ht="15" customHeight="1" x14ac:dyDescent="0.2">
      <c r="B22" s="487" t="s">
        <v>29</v>
      </c>
      <c r="C22" s="199">
        <v>0</v>
      </c>
      <c r="D22" s="495">
        <v>0</v>
      </c>
      <c r="E22" s="199">
        <v>0</v>
      </c>
      <c r="F22" s="495">
        <v>0</v>
      </c>
    </row>
    <row r="23" spans="2:6" ht="15" customHeight="1" x14ac:dyDescent="0.2">
      <c r="B23" s="72" t="s">
        <v>30</v>
      </c>
      <c r="C23" s="87">
        <v>826.20868947451345</v>
      </c>
      <c r="D23" s="474">
        <v>1.0000000000000002</v>
      </c>
      <c r="E23" s="87">
        <v>34345.318065806292</v>
      </c>
      <c r="F23" s="474">
        <v>1</v>
      </c>
    </row>
  </sheetData>
  <mergeCells count="3">
    <mergeCell ref="B5:B6"/>
    <mergeCell ref="C5:D5"/>
    <mergeCell ref="E5:F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F798A677-C952-4230-8054-C8DB0C5EDDAD}">
            <xm:f>Sheet1!$D$4</xm:f>
            <xm:f>Sheet1!$E$4</xm:f>
            <x14:dxf>
              <numFmt numFmtId="173" formatCode="&quot;&lt; 1&quot;"/>
            </x14:dxf>
          </x14:cfRule>
          <xm:sqref>C8:C23 E8:E23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2" max="12" width="11" bestFit="1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ht="13.5" thickBot="1" x14ac:dyDescent="0.25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7" t="s">
        <v>605</v>
      </c>
      <c r="C3" s="788"/>
      <c r="D3" s="788"/>
      <c r="E3" s="788"/>
      <c r="F3" s="788"/>
      <c r="G3" s="788"/>
      <c r="H3" s="788"/>
      <c r="J3" s="789" t="s">
        <v>737</v>
      </c>
      <c r="K3" s="789" t="s">
        <v>738</v>
      </c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790"/>
      <c r="K4" s="790"/>
    </row>
    <row r="5" spans="1:19" s="23" customFormat="1" x14ac:dyDescent="0.2">
      <c r="A5" s="430"/>
      <c r="B5" s="438"/>
      <c r="C5" s="428" t="s">
        <v>106</v>
      </c>
      <c r="D5" s="429">
        <v>615.24</v>
      </c>
      <c r="E5" s="431">
        <v>6357.6980000000003</v>
      </c>
      <c r="F5" s="436">
        <v>12.52</v>
      </c>
      <c r="G5" s="443">
        <f>E5*F5/100</f>
        <v>795.98378960000002</v>
      </c>
      <c r="H5" s="444">
        <f>SUM(D5,E5)</f>
        <v>6972.9380000000001</v>
      </c>
      <c r="I5" s="430"/>
      <c r="J5" s="689"/>
      <c r="K5" s="689"/>
    </row>
    <row r="6" spans="1:19" s="24" customFormat="1" x14ac:dyDescent="0.2">
      <c r="A6" s="432"/>
      <c r="B6" s="439"/>
      <c r="C6" s="428" t="s">
        <v>92</v>
      </c>
      <c r="D6" s="429">
        <v>152.40199999999999</v>
      </c>
      <c r="E6" s="431">
        <v>924.99400000000003</v>
      </c>
      <c r="F6" s="436">
        <v>17.899999999999999</v>
      </c>
      <c r="G6" s="443">
        <f t="shared" ref="G6:G26" si="0">E6*F6/100</f>
        <v>165.573926</v>
      </c>
      <c r="H6" s="444">
        <f>SUM(D6,E6)</f>
        <v>1077.396</v>
      </c>
      <c r="I6" s="432"/>
      <c r="J6" s="690"/>
      <c r="K6" s="690"/>
    </row>
    <row r="7" spans="1:19" s="24" customFormat="1" x14ac:dyDescent="0.2">
      <c r="A7" s="432"/>
      <c r="B7" s="439"/>
      <c r="C7" s="428" t="s">
        <v>105</v>
      </c>
      <c r="D7" s="429">
        <v>462.83800000000002</v>
      </c>
      <c r="E7" s="431">
        <v>5432.7039999999997</v>
      </c>
      <c r="F7" s="436">
        <v>14.36</v>
      </c>
      <c r="G7" s="443">
        <f>E7*F7/100</f>
        <v>780.13629439999988</v>
      </c>
      <c r="H7" s="444">
        <f>SUM(D7,E7)</f>
        <v>5895.5419999999995</v>
      </c>
      <c r="I7" s="432"/>
      <c r="J7" s="690"/>
      <c r="K7" s="690"/>
    </row>
    <row r="8" spans="1:19" s="24" customFormat="1" x14ac:dyDescent="0.2">
      <c r="A8" s="432"/>
      <c r="B8" s="439"/>
      <c r="C8" s="428" t="s">
        <v>84</v>
      </c>
      <c r="D8" s="429">
        <v>0</v>
      </c>
      <c r="E8" s="433">
        <v>0.95499999999999996</v>
      </c>
      <c r="F8" s="436">
        <v>92.58</v>
      </c>
      <c r="G8" s="443">
        <f t="shared" si="0"/>
        <v>0.88413900000000001</v>
      </c>
      <c r="H8" s="444">
        <f>SUM(D8,E8)</f>
        <v>0.95499999999999996</v>
      </c>
      <c r="I8" s="432"/>
      <c r="J8" s="691">
        <f>H8/$H$6</f>
        <v>8.8639645961187906E-4</v>
      </c>
      <c r="K8" s="691">
        <f>H8/$H$5</f>
        <v>1.3695805125472219E-4</v>
      </c>
    </row>
    <row r="9" spans="1:19" s="24" customFormat="1" x14ac:dyDescent="0.2">
      <c r="A9" s="432"/>
      <c r="B9" s="439"/>
      <c r="C9" s="428" t="s">
        <v>85</v>
      </c>
      <c r="D9" s="429">
        <v>2.8010000000000002</v>
      </c>
      <c r="E9" s="433">
        <v>246.64699999999999</v>
      </c>
      <c r="F9" s="436">
        <v>30.2</v>
      </c>
      <c r="G9" s="443">
        <f t="shared" si="0"/>
        <v>74.487393999999995</v>
      </c>
      <c r="H9" s="444">
        <f t="shared" ref="H9:H15" si="1">SUM(D9,E9)</f>
        <v>249.44799999999998</v>
      </c>
      <c r="I9" s="432"/>
      <c r="J9" s="691">
        <f t="shared" ref="J9:J15" si="2">H9/$H$6</f>
        <v>0.23152861157828689</v>
      </c>
      <c r="K9" s="691">
        <f t="shared" ref="K9:K26" si="3">H9/$H$5</f>
        <v>3.5773729810877418E-2</v>
      </c>
    </row>
    <row r="10" spans="1:19" s="24" customFormat="1" x14ac:dyDescent="0.2">
      <c r="A10" s="432"/>
      <c r="B10" s="439"/>
      <c r="C10" s="428" t="s">
        <v>86</v>
      </c>
      <c r="D10" s="429">
        <v>30.594999999999999</v>
      </c>
      <c r="E10" s="433">
        <v>140.47900000000001</v>
      </c>
      <c r="F10" s="436">
        <v>83.57</v>
      </c>
      <c r="G10" s="443">
        <f t="shared" si="0"/>
        <v>117.39830030000002</v>
      </c>
      <c r="H10" s="444">
        <f t="shared" si="1"/>
        <v>171.07400000000001</v>
      </c>
      <c r="I10" s="432"/>
      <c r="J10" s="691">
        <f t="shared" si="2"/>
        <v>0.15878469940486137</v>
      </c>
      <c r="K10" s="691">
        <f t="shared" si="3"/>
        <v>2.4533991267382559E-2</v>
      </c>
    </row>
    <row r="11" spans="1:19" s="24" customFormat="1" x14ac:dyDescent="0.2">
      <c r="A11" s="432"/>
      <c r="B11" s="439"/>
      <c r="C11" s="428" t="s">
        <v>87</v>
      </c>
      <c r="D11" s="429">
        <v>23.748999999999999</v>
      </c>
      <c r="E11" s="433">
        <v>79.353999999999999</v>
      </c>
      <c r="F11" s="436">
        <v>50.5</v>
      </c>
      <c r="G11" s="443">
        <f t="shared" si="0"/>
        <v>40.073769999999996</v>
      </c>
      <c r="H11" s="444">
        <f t="shared" si="1"/>
        <v>103.10299999999999</v>
      </c>
      <c r="I11" s="432"/>
      <c r="J11" s="691">
        <f t="shared" si="2"/>
        <v>9.5696475576296916E-2</v>
      </c>
      <c r="K11" s="691">
        <f t="shared" si="3"/>
        <v>1.4786163307346199E-2</v>
      </c>
    </row>
    <row r="12" spans="1:19" s="24" customFormat="1" x14ac:dyDescent="0.2">
      <c r="A12" s="432"/>
      <c r="B12" s="439"/>
      <c r="C12" s="428" t="s">
        <v>88</v>
      </c>
      <c r="D12" s="429">
        <v>82.132999999999996</v>
      </c>
      <c r="E12" s="433">
        <v>310.005</v>
      </c>
      <c r="F12" s="436">
        <v>33.4</v>
      </c>
      <c r="G12" s="443">
        <f t="shared" si="0"/>
        <v>103.54167</v>
      </c>
      <c r="H12" s="444">
        <f t="shared" si="1"/>
        <v>392.13799999999998</v>
      </c>
      <c r="I12" s="432"/>
      <c r="J12" s="691">
        <f t="shared" si="2"/>
        <v>0.36396830877411834</v>
      </c>
      <c r="K12" s="691">
        <f t="shared" si="3"/>
        <v>5.6237127018768839E-2</v>
      </c>
    </row>
    <row r="13" spans="1:19" s="24" customFormat="1" x14ac:dyDescent="0.2">
      <c r="A13" s="432"/>
      <c r="B13" s="439"/>
      <c r="C13" s="428" t="s">
        <v>89</v>
      </c>
      <c r="D13" s="429">
        <v>2.1360000000000001</v>
      </c>
      <c r="E13" s="433">
        <v>46.612000000000002</v>
      </c>
      <c r="F13" s="436">
        <v>61.3</v>
      </c>
      <c r="G13" s="443">
        <f t="shared" si="0"/>
        <v>28.573155999999997</v>
      </c>
      <c r="H13" s="444">
        <f t="shared" si="1"/>
        <v>48.748000000000005</v>
      </c>
      <c r="I13" s="432"/>
      <c r="J13" s="691">
        <f t="shared" si="2"/>
        <v>4.5246130484984173E-2</v>
      </c>
      <c r="K13" s="691">
        <f t="shared" si="3"/>
        <v>6.9910273115865946E-3</v>
      </c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691">
        <f t="shared" si="2"/>
        <v>0</v>
      </c>
      <c r="K14" s="691">
        <f t="shared" si="3"/>
        <v>0</v>
      </c>
    </row>
    <row r="15" spans="1:19" s="24" customFormat="1" x14ac:dyDescent="0.2">
      <c r="A15" s="432"/>
      <c r="B15" s="439"/>
      <c r="C15" s="428" t="s">
        <v>91</v>
      </c>
      <c r="D15" s="429">
        <v>10.987</v>
      </c>
      <c r="E15" s="433">
        <v>100.943</v>
      </c>
      <c r="F15" s="436">
        <v>56.22</v>
      </c>
      <c r="G15" s="443">
        <f t="shared" si="0"/>
        <v>56.750154599999995</v>
      </c>
      <c r="H15" s="444">
        <f t="shared" si="1"/>
        <v>111.92999999999999</v>
      </c>
      <c r="I15" s="432"/>
      <c r="J15" s="692">
        <f t="shared" si="2"/>
        <v>0.10388937772184044</v>
      </c>
      <c r="K15" s="691">
        <f t="shared" si="3"/>
        <v>1.6052057253341415E-2</v>
      </c>
    </row>
    <row r="16" spans="1:19" s="24" customFormat="1" x14ac:dyDescent="0.2">
      <c r="A16" s="432"/>
      <c r="B16" s="439"/>
      <c r="C16" s="428" t="s">
        <v>94</v>
      </c>
      <c r="D16" s="429">
        <v>59.960999999999999</v>
      </c>
      <c r="E16" s="433">
        <v>1858.7739999999999</v>
      </c>
      <c r="F16" s="436">
        <v>19.5</v>
      </c>
      <c r="G16" s="443">
        <f t="shared" si="0"/>
        <v>362.46093000000002</v>
      </c>
      <c r="H16" s="444">
        <f t="shared" ref="H16:H26" si="4">SUM(D16,E16)</f>
        <v>1918.7349999999999</v>
      </c>
      <c r="I16" s="432"/>
      <c r="J16" s="691">
        <f>H16/$H$7</f>
        <v>0.32545523380208302</v>
      </c>
      <c r="K16" s="691">
        <f t="shared" si="3"/>
        <v>0.27516880259081605</v>
      </c>
    </row>
    <row r="17" spans="1:11" s="24" customFormat="1" x14ac:dyDescent="0.2">
      <c r="A17" s="432"/>
      <c r="B17" s="439"/>
      <c r="C17" s="428" t="s">
        <v>95</v>
      </c>
      <c r="D17" s="429">
        <v>187.64099999999999</v>
      </c>
      <c r="E17" s="433">
        <v>1121.1279999999999</v>
      </c>
      <c r="F17" s="436">
        <v>52.58</v>
      </c>
      <c r="G17" s="443">
        <f t="shared" si="0"/>
        <v>589.48910239999998</v>
      </c>
      <c r="H17" s="444">
        <f t="shared" si="4"/>
        <v>1308.769</v>
      </c>
      <c r="I17" s="432"/>
      <c r="J17" s="691">
        <f t="shared" ref="J17:J26" si="5">H17/$H$7</f>
        <v>0.22199299063597547</v>
      </c>
      <c r="K17" s="691">
        <f t="shared" si="3"/>
        <v>0.18769261966763506</v>
      </c>
    </row>
    <row r="18" spans="1:11" s="24" customFormat="1" x14ac:dyDescent="0.2">
      <c r="A18" s="432"/>
      <c r="B18" s="439"/>
      <c r="C18" s="428" t="s">
        <v>96</v>
      </c>
      <c r="D18" s="429">
        <v>9.5120000000000005</v>
      </c>
      <c r="E18" s="433">
        <v>528.67999999999995</v>
      </c>
      <c r="F18" s="436">
        <v>32.979999999999997</v>
      </c>
      <c r="G18" s="443">
        <f t="shared" si="0"/>
        <v>174.35866399999995</v>
      </c>
      <c r="H18" s="444">
        <f t="shared" si="4"/>
        <v>538.19200000000001</v>
      </c>
      <c r="I18" s="432"/>
      <c r="J18" s="691">
        <f t="shared" si="5"/>
        <v>9.1287959614230557E-2</v>
      </c>
      <c r="K18" s="691">
        <f t="shared" si="3"/>
        <v>7.7182960754849678E-2</v>
      </c>
    </row>
    <row r="19" spans="1:11" s="24" customFormat="1" x14ac:dyDescent="0.2">
      <c r="A19" s="432"/>
      <c r="B19" s="439"/>
      <c r="C19" s="428" t="s">
        <v>97</v>
      </c>
      <c r="D19" s="429">
        <v>20.41</v>
      </c>
      <c r="E19" s="433">
        <v>362.23700000000002</v>
      </c>
      <c r="F19" s="436">
        <v>35.5</v>
      </c>
      <c r="G19" s="443">
        <f t="shared" si="0"/>
        <v>128.59413499999999</v>
      </c>
      <c r="H19" s="444">
        <f t="shared" si="4"/>
        <v>382.64700000000005</v>
      </c>
      <c r="I19" s="432"/>
      <c r="J19" s="691">
        <f t="shared" si="5"/>
        <v>6.4904465102614842E-2</v>
      </c>
      <c r="K19" s="691">
        <f t="shared" si="3"/>
        <v>5.4876007788969304E-2</v>
      </c>
    </row>
    <row r="20" spans="1:11" s="24" customFormat="1" x14ac:dyDescent="0.2">
      <c r="A20" s="432"/>
      <c r="B20" s="439"/>
      <c r="C20" s="428" t="s">
        <v>98</v>
      </c>
      <c r="D20" s="429">
        <v>41.045000000000002</v>
      </c>
      <c r="E20" s="433">
        <v>226.65799999999999</v>
      </c>
      <c r="F20" s="436">
        <v>35.71</v>
      </c>
      <c r="G20" s="443">
        <f t="shared" si="0"/>
        <v>80.939571799999996</v>
      </c>
      <c r="H20" s="444">
        <f t="shared" si="4"/>
        <v>267.70299999999997</v>
      </c>
      <c r="I20" s="432"/>
      <c r="J20" s="691">
        <f t="shared" si="5"/>
        <v>4.540769958046266E-2</v>
      </c>
      <c r="K20" s="691">
        <f t="shared" si="3"/>
        <v>3.8391708057636531E-2</v>
      </c>
    </row>
    <row r="21" spans="1:11" s="24" customFormat="1" x14ac:dyDescent="0.2">
      <c r="A21" s="432"/>
      <c r="B21" s="439"/>
      <c r="C21" s="428" t="s">
        <v>99</v>
      </c>
      <c r="D21" s="429">
        <v>0.34599999999999997</v>
      </c>
      <c r="E21" s="433">
        <v>29.571000000000002</v>
      </c>
      <c r="F21" s="436">
        <v>82.93</v>
      </c>
      <c r="G21" s="443">
        <f t="shared" si="0"/>
        <v>24.523230300000005</v>
      </c>
      <c r="H21" s="444">
        <f t="shared" si="4"/>
        <v>29.917000000000002</v>
      </c>
      <c r="I21" s="432"/>
      <c r="J21" s="691">
        <f t="shared" si="5"/>
        <v>5.0745122331415848E-3</v>
      </c>
      <c r="K21" s="691">
        <f t="shared" si="3"/>
        <v>4.2904439993586632E-3</v>
      </c>
    </row>
    <row r="22" spans="1:11" s="24" customFormat="1" x14ac:dyDescent="0.2">
      <c r="A22" s="432"/>
      <c r="B22" s="439"/>
      <c r="C22" s="428" t="s">
        <v>100</v>
      </c>
      <c r="D22" s="429">
        <v>0</v>
      </c>
      <c r="E22" s="433">
        <v>29.071999999999999</v>
      </c>
      <c r="F22" s="436">
        <v>30.9</v>
      </c>
      <c r="G22" s="443">
        <f t="shared" si="0"/>
        <v>8.9832479999999997</v>
      </c>
      <c r="H22" s="444">
        <f t="shared" si="4"/>
        <v>29.071999999999999</v>
      </c>
      <c r="I22" s="432"/>
      <c r="J22" s="691">
        <f t="shared" si="5"/>
        <v>4.9311835960120379E-3</v>
      </c>
      <c r="K22" s="691">
        <f t="shared" si="3"/>
        <v>4.1692612210233329E-3</v>
      </c>
    </row>
    <row r="23" spans="1:11" s="24" customFormat="1" x14ac:dyDescent="0.2">
      <c r="A23" s="432"/>
      <c r="B23" s="439"/>
      <c r="C23" s="428" t="s">
        <v>101</v>
      </c>
      <c r="D23" s="429">
        <v>0</v>
      </c>
      <c r="E23" s="433">
        <v>134.90600000000001</v>
      </c>
      <c r="F23" s="436">
        <v>31.28</v>
      </c>
      <c r="G23" s="443">
        <f t="shared" si="0"/>
        <v>42.198596800000004</v>
      </c>
      <c r="H23" s="444">
        <f t="shared" si="4"/>
        <v>134.90600000000001</v>
      </c>
      <c r="I23" s="432"/>
      <c r="J23" s="691">
        <f t="shared" si="5"/>
        <v>2.2882713752187672E-2</v>
      </c>
      <c r="K23" s="691">
        <f t="shared" si="3"/>
        <v>1.934708153148644E-2</v>
      </c>
    </row>
    <row r="24" spans="1:11" s="24" customFormat="1" x14ac:dyDescent="0.2">
      <c r="A24" s="432"/>
      <c r="B24" s="439"/>
      <c r="C24" s="428" t="s">
        <v>102</v>
      </c>
      <c r="D24" s="429">
        <v>0</v>
      </c>
      <c r="E24" s="433">
        <v>51.686999999999998</v>
      </c>
      <c r="F24" s="436">
        <v>69</v>
      </c>
      <c r="G24" s="443">
        <f t="shared" si="0"/>
        <v>35.664029999999997</v>
      </c>
      <c r="H24" s="444">
        <f t="shared" si="4"/>
        <v>51.686999999999998</v>
      </c>
      <c r="I24" s="432"/>
      <c r="J24" s="691">
        <f t="shared" si="5"/>
        <v>8.7671328607276493E-3</v>
      </c>
      <c r="K24" s="691">
        <f t="shared" si="3"/>
        <v>7.4125139216783507E-3</v>
      </c>
    </row>
    <row r="25" spans="1:11" s="24" customFormat="1" x14ac:dyDescent="0.2">
      <c r="A25" s="432"/>
      <c r="B25" s="439"/>
      <c r="C25" s="428" t="s">
        <v>103</v>
      </c>
      <c r="D25" s="429">
        <v>0</v>
      </c>
      <c r="E25" s="433">
        <v>121.86799999999999</v>
      </c>
      <c r="F25" s="436">
        <v>37.6</v>
      </c>
      <c r="G25" s="443">
        <f t="shared" si="0"/>
        <v>45.822367999999997</v>
      </c>
      <c r="H25" s="444">
        <f t="shared" si="4"/>
        <v>121.86799999999999</v>
      </c>
      <c r="I25" s="432"/>
      <c r="J25" s="691">
        <f t="shared" si="5"/>
        <v>2.0671212248169889E-2</v>
      </c>
      <c r="K25" s="691">
        <f t="shared" si="3"/>
        <v>1.7477281455822495E-2</v>
      </c>
    </row>
    <row r="26" spans="1:11" s="24" customFormat="1" ht="13.5" thickBot="1" x14ac:dyDescent="0.25">
      <c r="A26" s="432"/>
      <c r="B26" s="294"/>
      <c r="C26" s="434" t="s">
        <v>104</v>
      </c>
      <c r="D26" s="437">
        <v>143.92400000000001</v>
      </c>
      <c r="E26" s="437">
        <v>968.12199999999996</v>
      </c>
      <c r="F26" s="435">
        <v>22.07</v>
      </c>
      <c r="G26" s="333">
        <f t="shared" si="0"/>
        <v>213.66452539999997</v>
      </c>
      <c r="H26" s="341">
        <f t="shared" si="4"/>
        <v>1112.046</v>
      </c>
      <c r="I26" s="432"/>
      <c r="J26" s="693">
        <f t="shared" si="5"/>
        <v>0.18862489657439471</v>
      </c>
      <c r="K26" s="693">
        <f t="shared" si="3"/>
        <v>0.15948026499016627</v>
      </c>
    </row>
    <row r="27" spans="1:11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1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1" s="24" customFormat="1" x14ac:dyDescent="0.2">
      <c r="B29" s="787" t="s">
        <v>605</v>
      </c>
      <c r="C29" s="788"/>
      <c r="D29" s="788"/>
      <c r="E29" s="788"/>
      <c r="F29" s="788"/>
      <c r="G29" s="788"/>
      <c r="H29" s="788"/>
    </row>
    <row r="30" spans="1:11" s="24" customFormat="1" x14ac:dyDescent="0.2">
      <c r="B30" s="283"/>
      <c r="C30" s="283" t="s">
        <v>680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1" s="23" customFormat="1" x14ac:dyDescent="0.2">
      <c r="B31" s="438" t="s">
        <v>92</v>
      </c>
      <c r="C31" s="428" t="s">
        <v>119</v>
      </c>
      <c r="D31" s="429">
        <v>0</v>
      </c>
      <c r="E31" s="431">
        <v>0</v>
      </c>
      <c r="F31" s="436">
        <v>0</v>
      </c>
      <c r="G31" s="443">
        <f>E31*F31/100</f>
        <v>0</v>
      </c>
      <c r="H31" s="444">
        <f>SUM(D31,E31)</f>
        <v>0</v>
      </c>
    </row>
    <row r="32" spans="1:11" s="23" customFormat="1" x14ac:dyDescent="0.2">
      <c r="B32" s="438"/>
      <c r="C32" s="428" t="s">
        <v>120</v>
      </c>
      <c r="D32" s="429">
        <v>40.384</v>
      </c>
      <c r="E32" s="431">
        <v>4.96</v>
      </c>
      <c r="F32" s="436">
        <v>73.239999999999995</v>
      </c>
      <c r="G32" s="443">
        <f t="shared" ref="G32:G37" si="6">E32*F32/100</f>
        <v>3.6327039999999999</v>
      </c>
      <c r="H32" s="444">
        <f t="shared" ref="H32:H37" si="7">SUM(D32,E32)</f>
        <v>45.344000000000001</v>
      </c>
    </row>
    <row r="33" spans="2:8" s="23" customFormat="1" x14ac:dyDescent="0.2">
      <c r="B33" s="438"/>
      <c r="C33" s="428" t="s">
        <v>121</v>
      </c>
      <c r="D33" s="429">
        <v>35.249000000000002</v>
      </c>
      <c r="E33" s="431">
        <v>362.37900000000002</v>
      </c>
      <c r="F33" s="436">
        <v>38.357110988168373</v>
      </c>
      <c r="G33" s="443">
        <f t="shared" si="6"/>
        <v>138.99811522781468</v>
      </c>
      <c r="H33" s="444">
        <f t="shared" si="7"/>
        <v>397.62800000000004</v>
      </c>
    </row>
    <row r="34" spans="2:8" s="23" customFormat="1" x14ac:dyDescent="0.2">
      <c r="B34" s="438"/>
      <c r="C34" s="428" t="s">
        <v>122</v>
      </c>
      <c r="D34" s="429">
        <v>75.986999999999995</v>
      </c>
      <c r="E34" s="431">
        <v>546.67700000000002</v>
      </c>
      <c r="F34" s="436">
        <v>24.081125600788742</v>
      </c>
      <c r="G34" s="443">
        <f t="shared" si="6"/>
        <v>131.64597500062388</v>
      </c>
      <c r="H34" s="444">
        <f t="shared" si="7"/>
        <v>622.66399999999999</v>
      </c>
    </row>
    <row r="35" spans="2:8" s="23" customFormat="1" x14ac:dyDescent="0.2">
      <c r="B35" s="438"/>
      <c r="C35" s="428" t="s">
        <v>123</v>
      </c>
      <c r="D35" s="429">
        <v>0.69799999999999995</v>
      </c>
      <c r="E35" s="431">
        <v>10.977</v>
      </c>
      <c r="F35" s="436">
        <v>70.680000000000007</v>
      </c>
      <c r="G35" s="443">
        <f t="shared" si="6"/>
        <v>7.7585436000000003</v>
      </c>
      <c r="H35" s="444">
        <f t="shared" si="7"/>
        <v>11.675000000000001</v>
      </c>
    </row>
    <row r="36" spans="2:8" s="23" customFormat="1" x14ac:dyDescent="0.2">
      <c r="B36" s="438"/>
      <c r="C36" s="428" t="s">
        <v>124</v>
      </c>
      <c r="D36" s="429">
        <v>8.3000000000000004E-2</v>
      </c>
      <c r="E36" s="431">
        <v>0</v>
      </c>
      <c r="F36" s="436">
        <v>0</v>
      </c>
      <c r="G36" s="443">
        <f t="shared" si="6"/>
        <v>0</v>
      </c>
      <c r="H36" s="444">
        <f t="shared" si="7"/>
        <v>8.3000000000000004E-2</v>
      </c>
    </row>
    <row r="37" spans="2:8" s="23" customFormat="1" x14ac:dyDescent="0.2">
      <c r="B37" s="438"/>
      <c r="C37" s="428" t="s">
        <v>125</v>
      </c>
      <c r="D37" s="429">
        <v>0</v>
      </c>
      <c r="E37" s="431">
        <v>0</v>
      </c>
      <c r="F37" s="436">
        <v>0</v>
      </c>
      <c r="G37" s="443">
        <f t="shared" si="6"/>
        <v>0</v>
      </c>
      <c r="H37" s="444">
        <f t="shared" si="7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>
        <v>4.9080000000000004</v>
      </c>
      <c r="E39" s="431">
        <v>4.3470000000000004</v>
      </c>
      <c r="F39" s="436">
        <v>51.38</v>
      </c>
      <c r="G39" s="443">
        <f>E39*F39/100</f>
        <v>2.2334886000000003</v>
      </c>
      <c r="H39" s="444">
        <f>SUM(D39,E39)</f>
        <v>9.2550000000000008</v>
      </c>
    </row>
    <row r="40" spans="2:8" s="23" customFormat="1" x14ac:dyDescent="0.2">
      <c r="B40" s="438"/>
      <c r="C40" s="428" t="s">
        <v>120</v>
      </c>
      <c r="D40" s="429">
        <v>57.875</v>
      </c>
      <c r="E40" s="431">
        <v>108.756</v>
      </c>
      <c r="F40" s="436">
        <v>20.79</v>
      </c>
      <c r="G40" s="443">
        <f t="shared" ref="G40:G45" si="8">E40*F40/100</f>
        <v>22.610372400000003</v>
      </c>
      <c r="H40" s="444">
        <f t="shared" ref="H40:H45" si="9">SUM(D40,E40)</f>
        <v>166.631</v>
      </c>
    </row>
    <row r="41" spans="2:8" s="23" customFormat="1" x14ac:dyDescent="0.2">
      <c r="B41" s="438"/>
      <c r="C41" s="428" t="s">
        <v>121</v>
      </c>
      <c r="D41" s="429">
        <v>84.456999999999994</v>
      </c>
      <c r="E41" s="431">
        <v>621.97699999999998</v>
      </c>
      <c r="F41" s="436">
        <v>14.748145222853024</v>
      </c>
      <c r="G41" s="443">
        <f t="shared" si="8"/>
        <v>91.730071212744548</v>
      </c>
      <c r="H41" s="444">
        <f t="shared" si="9"/>
        <v>706.43399999999997</v>
      </c>
    </row>
    <row r="42" spans="2:8" s="23" customFormat="1" x14ac:dyDescent="0.2">
      <c r="B42" s="438"/>
      <c r="C42" s="428" t="s">
        <v>122</v>
      </c>
      <c r="D42" s="429">
        <v>181.749</v>
      </c>
      <c r="E42" s="431">
        <v>1072.807</v>
      </c>
      <c r="F42" s="436">
        <v>16.720749416802285</v>
      </c>
      <c r="G42" s="443">
        <f t="shared" si="8"/>
        <v>179.38137019591409</v>
      </c>
      <c r="H42" s="444">
        <f t="shared" si="9"/>
        <v>1254.556</v>
      </c>
    </row>
    <row r="43" spans="2:8" s="23" customFormat="1" x14ac:dyDescent="0.2">
      <c r="B43" s="438"/>
      <c r="C43" s="428" t="s">
        <v>123</v>
      </c>
      <c r="D43" s="429">
        <v>60.927</v>
      </c>
      <c r="E43" s="431">
        <v>1129.7239999999999</v>
      </c>
      <c r="F43" s="436">
        <v>21.54</v>
      </c>
      <c r="G43" s="443">
        <f t="shared" si="8"/>
        <v>243.34254959999998</v>
      </c>
      <c r="H43" s="444">
        <f t="shared" si="9"/>
        <v>1190.6509999999998</v>
      </c>
    </row>
    <row r="44" spans="2:8" s="23" customFormat="1" x14ac:dyDescent="0.2">
      <c r="B44" s="438"/>
      <c r="C44" s="428" t="s">
        <v>124</v>
      </c>
      <c r="D44" s="429">
        <v>36.773000000000003</v>
      </c>
      <c r="E44" s="431">
        <v>1476.107</v>
      </c>
      <c r="F44" s="436">
        <v>25.67</v>
      </c>
      <c r="G44" s="443">
        <f t="shared" si="8"/>
        <v>378.9166669</v>
      </c>
      <c r="H44" s="444">
        <f t="shared" si="9"/>
        <v>1512.8799999999999</v>
      </c>
    </row>
    <row r="45" spans="2:8" s="23" customFormat="1" x14ac:dyDescent="0.2">
      <c r="B45" s="438"/>
      <c r="C45" s="428" t="s">
        <v>125</v>
      </c>
      <c r="D45" s="429">
        <v>36.15</v>
      </c>
      <c r="E45" s="431">
        <v>1018.986</v>
      </c>
      <c r="F45" s="436">
        <v>59.14087517509121</v>
      </c>
      <c r="G45" s="443">
        <f t="shared" si="8"/>
        <v>602.63723831165498</v>
      </c>
      <c r="H45" s="444">
        <f t="shared" si="9"/>
        <v>1055.136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>
        <v>4.9080000000000004</v>
      </c>
      <c r="E47" s="431">
        <v>4.3470000000000004</v>
      </c>
      <c r="F47" s="436">
        <v>51.38</v>
      </c>
      <c r="G47" s="443">
        <f>E47*F47/100</f>
        <v>2.2334886000000003</v>
      </c>
      <c r="H47" s="444">
        <f>SUM(D47,E47)</f>
        <v>9.2550000000000008</v>
      </c>
    </row>
    <row r="48" spans="2:8" s="23" customFormat="1" x14ac:dyDescent="0.2">
      <c r="B48" s="438"/>
      <c r="C48" s="428" t="s">
        <v>120</v>
      </c>
      <c r="D48" s="429">
        <v>98.259</v>
      </c>
      <c r="E48" s="431">
        <v>113.71599999999999</v>
      </c>
      <c r="F48" s="436">
        <v>20.5</v>
      </c>
      <c r="G48" s="443">
        <f t="shared" ref="G48:G53" si="10">E48*F48/100</f>
        <v>23.311779999999999</v>
      </c>
      <c r="H48" s="444">
        <f t="shared" ref="H48:H53" si="11">SUM(D48,E48)</f>
        <v>211.97499999999999</v>
      </c>
    </row>
    <row r="49" spans="2:8" s="23" customFormat="1" x14ac:dyDescent="0.2">
      <c r="B49" s="438"/>
      <c r="C49" s="428" t="s">
        <v>121</v>
      </c>
      <c r="D49" s="429">
        <v>119.706</v>
      </c>
      <c r="E49" s="431">
        <v>984.35599999999999</v>
      </c>
      <c r="F49" s="436">
        <v>17.562049252418195</v>
      </c>
      <c r="G49" s="443">
        <f t="shared" si="10"/>
        <v>172.87308553913365</v>
      </c>
      <c r="H49" s="444">
        <f t="shared" si="11"/>
        <v>1104.0619999999999</v>
      </c>
    </row>
    <row r="50" spans="2:8" s="23" customFormat="1" x14ac:dyDescent="0.2">
      <c r="B50" s="438"/>
      <c r="C50" s="428" t="s">
        <v>122</v>
      </c>
      <c r="D50" s="429">
        <v>257.73500000000001</v>
      </c>
      <c r="E50" s="431">
        <v>1619.4849999999999</v>
      </c>
      <c r="F50" s="436">
        <v>13.782849887343096</v>
      </c>
      <c r="G50" s="443">
        <f t="shared" si="10"/>
        <v>223.21118649803833</v>
      </c>
      <c r="H50" s="444">
        <f t="shared" si="11"/>
        <v>1877.2199999999998</v>
      </c>
    </row>
    <row r="51" spans="2:8" s="23" customFormat="1" x14ac:dyDescent="0.2">
      <c r="B51" s="438"/>
      <c r="C51" s="428" t="s">
        <v>123</v>
      </c>
      <c r="D51" s="429">
        <v>61.625</v>
      </c>
      <c r="E51" s="431">
        <v>1140.701</v>
      </c>
      <c r="F51" s="436">
        <v>21.34</v>
      </c>
      <c r="G51" s="443">
        <f t="shared" si="10"/>
        <v>243.4255934</v>
      </c>
      <c r="H51" s="444">
        <f t="shared" si="11"/>
        <v>1202.326</v>
      </c>
    </row>
    <row r="52" spans="2:8" s="23" customFormat="1" x14ac:dyDescent="0.2">
      <c r="B52" s="438"/>
      <c r="C52" s="428" t="s">
        <v>124</v>
      </c>
      <c r="D52" s="429">
        <v>36.856000000000002</v>
      </c>
      <c r="E52" s="431">
        <v>1476.107</v>
      </c>
      <c r="F52" s="436">
        <v>25.67</v>
      </c>
      <c r="G52" s="443">
        <f t="shared" si="10"/>
        <v>378.9166669</v>
      </c>
      <c r="H52" s="444">
        <f t="shared" si="11"/>
        <v>1512.963</v>
      </c>
    </row>
    <row r="53" spans="2:8" s="23" customFormat="1" ht="13.5" thickBot="1" x14ac:dyDescent="0.25">
      <c r="B53" s="294"/>
      <c r="C53" s="434" t="s">
        <v>125</v>
      </c>
      <c r="D53" s="437">
        <v>36.15</v>
      </c>
      <c r="E53" s="437">
        <v>1018.986</v>
      </c>
      <c r="F53" s="435">
        <v>59.14087517509121</v>
      </c>
      <c r="G53" s="333">
        <f t="shared" si="10"/>
        <v>602.63723831165498</v>
      </c>
      <c r="H53" s="341">
        <f t="shared" si="11"/>
        <v>1055.136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7" t="s">
        <v>605</v>
      </c>
      <c r="C56" s="788"/>
      <c r="D56" s="788"/>
      <c r="E56" s="788"/>
      <c r="F56" s="788"/>
      <c r="G56" s="788"/>
      <c r="H56" s="788"/>
    </row>
    <row r="57" spans="2:8" s="23" customFormat="1" ht="25.5" x14ac:dyDescent="0.2">
      <c r="B57" s="283"/>
      <c r="C57" s="530" t="s">
        <v>681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>
        <v>0</v>
      </c>
      <c r="E58" s="431">
        <v>0</v>
      </c>
      <c r="F58" s="436">
        <v>0</v>
      </c>
      <c r="G58" s="443">
        <f>E58*F58/100</f>
        <v>0</v>
      </c>
      <c r="H58" s="444">
        <f t="shared" ref="H58:H86" si="12">SUM(D58,E58)</f>
        <v>0</v>
      </c>
    </row>
    <row r="59" spans="2:8" s="23" customFormat="1" x14ac:dyDescent="0.2">
      <c r="B59" s="438"/>
      <c r="C59" s="428" t="s">
        <v>128</v>
      </c>
      <c r="D59" s="429">
        <v>0</v>
      </c>
      <c r="E59" s="431">
        <v>0.875</v>
      </c>
      <c r="F59" s="436">
        <v>74.569999999999993</v>
      </c>
      <c r="G59" s="443">
        <f t="shared" ref="G59:G66" si="13">E59*F59/100</f>
        <v>0.6524875</v>
      </c>
      <c r="H59" s="444">
        <f t="shared" si="12"/>
        <v>0.875</v>
      </c>
    </row>
    <row r="60" spans="2:8" s="23" customFormat="1" x14ac:dyDescent="0.2">
      <c r="B60" s="438"/>
      <c r="C60" s="428" t="s">
        <v>129</v>
      </c>
      <c r="D60" s="429">
        <v>65.941000000000003</v>
      </c>
      <c r="E60" s="431">
        <v>13.364000000000001</v>
      </c>
      <c r="F60" s="436">
        <v>86.02</v>
      </c>
      <c r="G60" s="443">
        <f t="shared" si="13"/>
        <v>11.495712800000002</v>
      </c>
      <c r="H60" s="444">
        <f t="shared" si="12"/>
        <v>79.305000000000007</v>
      </c>
    </row>
    <row r="61" spans="2:8" s="23" customFormat="1" x14ac:dyDescent="0.2">
      <c r="B61" s="438"/>
      <c r="C61" s="428" t="s">
        <v>130</v>
      </c>
      <c r="D61" s="429">
        <v>9.9190000000000005</v>
      </c>
      <c r="E61" s="431">
        <v>120.42</v>
      </c>
      <c r="F61" s="436">
        <v>47.7</v>
      </c>
      <c r="G61" s="443">
        <f t="shared" si="13"/>
        <v>57.440340000000006</v>
      </c>
      <c r="H61" s="444">
        <f t="shared" si="12"/>
        <v>130.339</v>
      </c>
    </row>
    <row r="62" spans="2:8" s="23" customFormat="1" x14ac:dyDescent="0.2">
      <c r="B62" s="438"/>
      <c r="C62" s="428" t="s">
        <v>131</v>
      </c>
      <c r="D62" s="429">
        <v>42.081000000000003</v>
      </c>
      <c r="E62" s="431">
        <v>319.96699999999998</v>
      </c>
      <c r="F62" s="436">
        <v>40.51</v>
      </c>
      <c r="G62" s="443">
        <f t="shared" si="13"/>
        <v>129.61863169999998</v>
      </c>
      <c r="H62" s="444">
        <f t="shared" si="12"/>
        <v>362.048</v>
      </c>
    </row>
    <row r="63" spans="2:8" s="23" customFormat="1" x14ac:dyDescent="0.2">
      <c r="B63" s="438"/>
      <c r="C63" s="428" t="s">
        <v>132</v>
      </c>
      <c r="D63" s="429">
        <v>29.873000000000001</v>
      </c>
      <c r="E63" s="431">
        <v>134.785</v>
      </c>
      <c r="F63" s="436">
        <v>43.33</v>
      </c>
      <c r="G63" s="443">
        <f t="shared" si="13"/>
        <v>58.402340500000001</v>
      </c>
      <c r="H63" s="444">
        <f t="shared" si="12"/>
        <v>164.65799999999999</v>
      </c>
    </row>
    <row r="64" spans="2:8" s="23" customFormat="1" x14ac:dyDescent="0.2">
      <c r="B64" s="438"/>
      <c r="C64" s="428" t="s">
        <v>133</v>
      </c>
      <c r="D64" s="429">
        <v>4.5049999999999999</v>
      </c>
      <c r="E64" s="431">
        <v>335.58300000000003</v>
      </c>
      <c r="F64" s="436">
        <v>33.450000000000003</v>
      </c>
      <c r="G64" s="443">
        <f t="shared" si="13"/>
        <v>112.25251350000002</v>
      </c>
      <c r="H64" s="444">
        <f t="shared" si="12"/>
        <v>340.08800000000002</v>
      </c>
    </row>
    <row r="65" spans="2:8" s="23" customFormat="1" x14ac:dyDescent="0.2">
      <c r="B65" s="438"/>
      <c r="C65" s="428" t="s">
        <v>134</v>
      </c>
      <c r="D65" s="429">
        <v>8.3000000000000004E-2</v>
      </c>
      <c r="E65" s="431">
        <v>0</v>
      </c>
      <c r="F65" s="436">
        <v>0</v>
      </c>
      <c r="G65" s="443">
        <f t="shared" si="13"/>
        <v>0</v>
      </c>
      <c r="H65" s="444">
        <f t="shared" si="12"/>
        <v>8.3000000000000004E-2</v>
      </c>
    </row>
    <row r="66" spans="2:8" s="23" customFormat="1" x14ac:dyDescent="0.2">
      <c r="B66" s="438"/>
      <c r="C66" s="428" t="s">
        <v>135</v>
      </c>
      <c r="D66" s="429">
        <v>0</v>
      </c>
      <c r="E66" s="431">
        <v>0</v>
      </c>
      <c r="F66" s="436">
        <v>0</v>
      </c>
      <c r="G66" s="443">
        <f t="shared" si="13"/>
        <v>0</v>
      </c>
      <c r="H66" s="444">
        <f t="shared" si="12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>
        <v>29.969000000000001</v>
      </c>
      <c r="E68" s="431">
        <v>20.353000000000002</v>
      </c>
      <c r="F68" s="436">
        <v>30.43</v>
      </c>
      <c r="G68" s="443">
        <f t="shared" ref="G68:G76" si="14">E68*F68/100</f>
        <v>6.1934179000000009</v>
      </c>
      <c r="H68" s="444">
        <f t="shared" si="12"/>
        <v>50.322000000000003</v>
      </c>
    </row>
    <row r="69" spans="2:8" s="23" customFormat="1" x14ac:dyDescent="0.2">
      <c r="B69" s="438"/>
      <c r="C69" s="428" t="s">
        <v>128</v>
      </c>
      <c r="D69" s="429">
        <v>129.36799999999999</v>
      </c>
      <c r="E69" s="431">
        <v>125.256</v>
      </c>
      <c r="F69" s="436">
        <v>17.739999999999998</v>
      </c>
      <c r="G69" s="443">
        <f t="shared" si="14"/>
        <v>22.220414399999999</v>
      </c>
      <c r="H69" s="444">
        <f t="shared" si="12"/>
        <v>254.624</v>
      </c>
    </row>
    <row r="70" spans="2:8" s="23" customFormat="1" x14ac:dyDescent="0.2">
      <c r="B70" s="438"/>
      <c r="C70" s="428" t="s">
        <v>129</v>
      </c>
      <c r="D70" s="429">
        <v>127.447</v>
      </c>
      <c r="E70" s="431">
        <v>299.98899999999998</v>
      </c>
      <c r="F70" s="436">
        <v>16.16</v>
      </c>
      <c r="G70" s="443">
        <f t="shared" si="14"/>
        <v>48.478222399999993</v>
      </c>
      <c r="H70" s="444">
        <f t="shared" si="12"/>
        <v>427.43599999999998</v>
      </c>
    </row>
    <row r="71" spans="2:8" s="23" customFormat="1" x14ac:dyDescent="0.2">
      <c r="B71" s="438"/>
      <c r="C71" s="428" t="s">
        <v>130</v>
      </c>
      <c r="D71" s="429">
        <v>84.843000000000004</v>
      </c>
      <c r="E71" s="431">
        <v>421.49599999999998</v>
      </c>
      <c r="F71" s="436">
        <v>23.14</v>
      </c>
      <c r="G71" s="443">
        <f t="shared" si="14"/>
        <v>97.534174399999998</v>
      </c>
      <c r="H71" s="444">
        <f t="shared" si="12"/>
        <v>506.339</v>
      </c>
    </row>
    <row r="72" spans="2:8" s="23" customFormat="1" x14ac:dyDescent="0.2">
      <c r="B72" s="438"/>
      <c r="C72" s="428" t="s">
        <v>131</v>
      </c>
      <c r="D72" s="429">
        <v>79.100999999999999</v>
      </c>
      <c r="E72" s="431">
        <v>918.79399999999998</v>
      </c>
      <c r="F72" s="436">
        <v>18.27</v>
      </c>
      <c r="G72" s="443">
        <f t="shared" si="14"/>
        <v>167.86366379999998</v>
      </c>
      <c r="H72" s="444">
        <f t="shared" si="12"/>
        <v>997.89499999999998</v>
      </c>
    </row>
    <row r="73" spans="2:8" s="23" customFormat="1" x14ac:dyDescent="0.2">
      <c r="B73" s="438"/>
      <c r="C73" s="428" t="s">
        <v>132</v>
      </c>
      <c r="D73" s="429">
        <v>8.5429999999999993</v>
      </c>
      <c r="E73" s="431">
        <v>676.39099999999996</v>
      </c>
      <c r="F73" s="436">
        <v>24.07</v>
      </c>
      <c r="G73" s="443">
        <f t="shared" si="14"/>
        <v>162.80731370000001</v>
      </c>
      <c r="H73" s="444">
        <f t="shared" si="12"/>
        <v>684.93399999999997</v>
      </c>
    </row>
    <row r="74" spans="2:8" s="23" customFormat="1" x14ac:dyDescent="0.2">
      <c r="B74" s="438"/>
      <c r="C74" s="428" t="s">
        <v>133</v>
      </c>
      <c r="D74" s="429">
        <v>3.17</v>
      </c>
      <c r="E74" s="431">
        <v>1268.2940000000001</v>
      </c>
      <c r="F74" s="436">
        <v>22.04</v>
      </c>
      <c r="G74" s="443">
        <f t="shared" si="14"/>
        <v>279.53199760000001</v>
      </c>
      <c r="H74" s="444">
        <f t="shared" si="12"/>
        <v>1271.4640000000002</v>
      </c>
    </row>
    <row r="75" spans="2:8" s="23" customFormat="1" x14ac:dyDescent="0.2">
      <c r="B75" s="438"/>
      <c r="C75" s="428" t="s">
        <v>134</v>
      </c>
      <c r="D75" s="429">
        <v>0.24099999999999999</v>
      </c>
      <c r="E75" s="431">
        <v>575.44000000000005</v>
      </c>
      <c r="F75" s="436">
        <v>34.869999999999997</v>
      </c>
      <c r="G75" s="443">
        <f t="shared" si="14"/>
        <v>200.65592800000002</v>
      </c>
      <c r="H75" s="444">
        <f t="shared" si="12"/>
        <v>575.68100000000004</v>
      </c>
    </row>
    <row r="76" spans="2:8" s="23" customFormat="1" x14ac:dyDescent="0.2">
      <c r="B76" s="438"/>
      <c r="C76" s="428" t="s">
        <v>135</v>
      </c>
      <c r="D76" s="429">
        <v>0.155</v>
      </c>
      <c r="E76" s="431">
        <v>1126.69</v>
      </c>
      <c r="F76" s="436">
        <v>54.79</v>
      </c>
      <c r="G76" s="443">
        <f t="shared" si="14"/>
        <v>617.31345099999999</v>
      </c>
      <c r="H76" s="444">
        <f t="shared" si="12"/>
        <v>1126.845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>
        <v>29.969000000000001</v>
      </c>
      <c r="E78" s="431">
        <v>20.353000000000002</v>
      </c>
      <c r="F78" s="436">
        <v>30.43</v>
      </c>
      <c r="G78" s="443">
        <f t="shared" ref="G78:G86" si="15">E78*F78/100</f>
        <v>6.1934179000000009</v>
      </c>
      <c r="H78" s="444">
        <f t="shared" si="12"/>
        <v>50.322000000000003</v>
      </c>
    </row>
    <row r="79" spans="2:8" s="23" customFormat="1" x14ac:dyDescent="0.2">
      <c r="B79" s="438"/>
      <c r="C79" s="428" t="s">
        <v>128</v>
      </c>
      <c r="D79" s="429">
        <v>129.36799999999999</v>
      </c>
      <c r="E79" s="431">
        <v>126.131</v>
      </c>
      <c r="F79" s="436">
        <v>17.64</v>
      </c>
      <c r="G79" s="443">
        <f t="shared" si="15"/>
        <v>22.2495084</v>
      </c>
      <c r="H79" s="444">
        <f t="shared" si="12"/>
        <v>255.499</v>
      </c>
    </row>
    <row r="80" spans="2:8" s="23" customFormat="1" x14ac:dyDescent="0.2">
      <c r="B80" s="438"/>
      <c r="C80" s="428" t="s">
        <v>129</v>
      </c>
      <c r="D80" s="429">
        <v>193.38800000000001</v>
      </c>
      <c r="E80" s="431">
        <v>313.35199999999998</v>
      </c>
      <c r="F80" s="436">
        <v>15.76</v>
      </c>
      <c r="G80" s="443">
        <f t="shared" si="15"/>
        <v>49.38427519999999</v>
      </c>
      <c r="H80" s="444">
        <f t="shared" si="12"/>
        <v>506.74</v>
      </c>
    </row>
    <row r="81" spans="2:8" s="23" customFormat="1" x14ac:dyDescent="0.2">
      <c r="B81" s="438"/>
      <c r="C81" s="428" t="s">
        <v>130</v>
      </c>
      <c r="D81" s="429">
        <v>94.762</v>
      </c>
      <c r="E81" s="431">
        <v>541.91499999999996</v>
      </c>
      <c r="F81" s="436">
        <v>22.56</v>
      </c>
      <c r="G81" s="443">
        <f t="shared" si="15"/>
        <v>122.25602399999998</v>
      </c>
      <c r="H81" s="444">
        <f t="shared" si="12"/>
        <v>636.67699999999991</v>
      </c>
    </row>
    <row r="82" spans="2:8" s="23" customFormat="1" x14ac:dyDescent="0.2">
      <c r="B82" s="438"/>
      <c r="C82" s="428" t="s">
        <v>131</v>
      </c>
      <c r="D82" s="429">
        <v>121.182</v>
      </c>
      <c r="E82" s="431">
        <v>1238.761</v>
      </c>
      <c r="F82" s="436">
        <v>17.3</v>
      </c>
      <c r="G82" s="443">
        <f t="shared" si="15"/>
        <v>214.30565300000001</v>
      </c>
      <c r="H82" s="444">
        <f t="shared" si="12"/>
        <v>1359.943</v>
      </c>
    </row>
    <row r="83" spans="2:8" s="23" customFormat="1" x14ac:dyDescent="0.2">
      <c r="B83" s="438"/>
      <c r="C83" s="428" t="s">
        <v>132</v>
      </c>
      <c r="D83" s="429">
        <v>38.415999999999997</v>
      </c>
      <c r="E83" s="431">
        <v>811.17700000000002</v>
      </c>
      <c r="F83" s="436">
        <v>21.1</v>
      </c>
      <c r="G83" s="443">
        <f t="shared" si="15"/>
        <v>171.15834700000002</v>
      </c>
      <c r="H83" s="444">
        <f t="shared" si="12"/>
        <v>849.59300000000007</v>
      </c>
    </row>
    <row r="84" spans="2:8" s="23" customFormat="1" x14ac:dyDescent="0.2">
      <c r="B84" s="438"/>
      <c r="C84" s="428" t="s">
        <v>133</v>
      </c>
      <c r="D84" s="429">
        <v>7.6749999999999998</v>
      </c>
      <c r="E84" s="431">
        <v>1603.877</v>
      </c>
      <c r="F84" s="436">
        <v>19</v>
      </c>
      <c r="G84" s="443">
        <f t="shared" si="15"/>
        <v>304.73662999999999</v>
      </c>
      <c r="H84" s="444">
        <f t="shared" si="12"/>
        <v>1611.5519999999999</v>
      </c>
    </row>
    <row r="85" spans="2:8" s="23" customFormat="1" x14ac:dyDescent="0.2">
      <c r="B85" s="438"/>
      <c r="C85" s="428" t="s">
        <v>134</v>
      </c>
      <c r="D85" s="429">
        <v>0.32400000000000001</v>
      </c>
      <c r="E85" s="431">
        <v>575.44000000000005</v>
      </c>
      <c r="F85" s="436">
        <v>34.869999999999997</v>
      </c>
      <c r="G85" s="443">
        <f t="shared" si="15"/>
        <v>200.65592800000002</v>
      </c>
      <c r="H85" s="444">
        <f t="shared" si="12"/>
        <v>575.76400000000001</v>
      </c>
    </row>
    <row r="86" spans="2:8" ht="13.5" thickBot="1" x14ac:dyDescent="0.25">
      <c r="B86" s="294"/>
      <c r="C86" s="434" t="s">
        <v>135</v>
      </c>
      <c r="D86" s="437">
        <v>0.155</v>
      </c>
      <c r="E86" s="437">
        <v>1126.69</v>
      </c>
      <c r="F86" s="435">
        <v>54.79</v>
      </c>
      <c r="G86" s="333">
        <f t="shared" si="15"/>
        <v>617.31345099999999</v>
      </c>
      <c r="H86" s="341">
        <f t="shared" si="12"/>
        <v>1126.845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5">
    <mergeCell ref="B3:H3"/>
    <mergeCell ref="B29:H29"/>
    <mergeCell ref="B56:H56"/>
    <mergeCell ref="J3:J4"/>
    <mergeCell ref="K3:K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9" tint="0.59999389629810485"/>
  </sheetPr>
  <dimension ref="B3:G23"/>
  <sheetViews>
    <sheetView workbookViewId="0"/>
  </sheetViews>
  <sheetFormatPr defaultRowHeight="15" customHeight="1" x14ac:dyDescent="0.2"/>
  <cols>
    <col min="2" max="2" width="30.625" customWidth="1"/>
    <col min="3" max="7" width="12.625" customWidth="1"/>
  </cols>
  <sheetData>
    <row r="3" spans="2:7" ht="15" customHeight="1" x14ac:dyDescent="0.2">
      <c r="B3" t="s">
        <v>41</v>
      </c>
      <c r="C3" t="s">
        <v>667</v>
      </c>
    </row>
    <row r="5" spans="2:7" ht="15" customHeight="1" x14ac:dyDescent="0.2">
      <c r="B5" s="831" t="s">
        <v>16</v>
      </c>
      <c r="C5" s="824" t="s">
        <v>35</v>
      </c>
      <c r="D5" s="824"/>
      <c r="E5" s="824" t="s">
        <v>348</v>
      </c>
      <c r="F5" s="824"/>
      <c r="G5" s="825" t="s">
        <v>17</v>
      </c>
    </row>
    <row r="6" spans="2:7" ht="30" customHeight="1" x14ac:dyDescent="0.2">
      <c r="B6" s="832"/>
      <c r="C6" s="484" t="s">
        <v>11</v>
      </c>
      <c r="D6" s="484" t="s">
        <v>42</v>
      </c>
      <c r="E6" s="484" t="s">
        <v>11</v>
      </c>
      <c r="F6" s="484" t="s">
        <v>42</v>
      </c>
      <c r="G6" s="826"/>
    </row>
    <row r="7" spans="2:7" ht="15" customHeight="1" x14ac:dyDescent="0.2">
      <c r="B7" s="482" t="str">
        <f>Index!$B$4</f>
        <v>Hertfordshire and North London</v>
      </c>
      <c r="C7" s="482"/>
      <c r="D7" s="482"/>
      <c r="E7" s="482"/>
      <c r="F7" s="482"/>
      <c r="G7" s="482"/>
    </row>
    <row r="8" spans="2:7" ht="15" customHeight="1" x14ac:dyDescent="0.2">
      <c r="B8" s="109" t="s">
        <v>19</v>
      </c>
      <c r="C8" s="472">
        <v>367.99851650579814</v>
      </c>
      <c r="D8" s="472">
        <v>23990.06629935063</v>
      </c>
      <c r="E8" s="472">
        <v>1.016714564887</v>
      </c>
      <c r="F8" s="472">
        <v>4778.0585199358757</v>
      </c>
      <c r="G8" s="488">
        <v>29137.140050357193</v>
      </c>
    </row>
    <row r="9" spans="2:7" ht="15" customHeight="1" x14ac:dyDescent="0.2">
      <c r="B9" s="109" t="s">
        <v>20</v>
      </c>
      <c r="C9" s="472">
        <v>245.24155951894275</v>
      </c>
      <c r="D9" s="472">
        <v>2966.089330080541</v>
      </c>
      <c r="E9" s="472">
        <v>1.9203287950000001</v>
      </c>
      <c r="F9" s="472">
        <v>180.98975317872527</v>
      </c>
      <c r="G9" s="488">
        <v>3394.2409715732088</v>
      </c>
    </row>
    <row r="10" spans="2:7" ht="15" customHeight="1" x14ac:dyDescent="0.2">
      <c r="B10" s="109" t="s">
        <v>21</v>
      </c>
      <c r="C10" s="472">
        <v>1.4170834917499999</v>
      </c>
      <c r="D10" s="472">
        <v>69.968887840575093</v>
      </c>
      <c r="E10" s="472">
        <v>0</v>
      </c>
      <c r="F10" s="472">
        <v>2.9250273275000001</v>
      </c>
      <c r="G10" s="488">
        <v>74.310998659825103</v>
      </c>
    </row>
    <row r="11" spans="2:7" ht="15" customHeight="1" x14ac:dyDescent="0.2">
      <c r="B11" s="109" t="s">
        <v>22</v>
      </c>
      <c r="C11" s="472">
        <v>1.9961590454</v>
      </c>
      <c r="D11" s="472">
        <v>71.884599750696992</v>
      </c>
      <c r="E11" s="472">
        <v>0</v>
      </c>
      <c r="F11" s="472">
        <v>4.7889193549989999</v>
      </c>
      <c r="G11" s="488">
        <v>78.669678151095994</v>
      </c>
    </row>
    <row r="12" spans="2:7" ht="15" customHeight="1" x14ac:dyDescent="0.2">
      <c r="B12" s="109" t="s">
        <v>23</v>
      </c>
      <c r="C12" s="472">
        <v>11.08505980640264</v>
      </c>
      <c r="D12" s="472">
        <v>170.42312565085689</v>
      </c>
      <c r="E12" s="472">
        <v>1.5573482138000001</v>
      </c>
      <c r="F12" s="472">
        <v>67.918535906150041</v>
      </c>
      <c r="G12" s="488">
        <v>250.98406957720954</v>
      </c>
    </row>
    <row r="13" spans="2:7" ht="15" customHeight="1" x14ac:dyDescent="0.2">
      <c r="B13" s="109" t="s">
        <v>24</v>
      </c>
      <c r="C13" s="472">
        <v>34.204776684987998</v>
      </c>
      <c r="D13" s="472">
        <v>413.55443332676288</v>
      </c>
      <c r="E13" s="472">
        <v>0.87867919999999999</v>
      </c>
      <c r="F13" s="472">
        <v>88.719047126125901</v>
      </c>
      <c r="G13" s="488">
        <v>537.35693633787685</v>
      </c>
    </row>
    <row r="14" spans="2:7" ht="15" customHeight="1" x14ac:dyDescent="0.2">
      <c r="B14" s="109" t="s">
        <v>25</v>
      </c>
      <c r="C14" s="472">
        <v>134.40216382481003</v>
      </c>
      <c r="D14" s="472">
        <v>607.34072971545061</v>
      </c>
      <c r="E14" s="472">
        <v>5.3175885554249005</v>
      </c>
      <c r="F14" s="472">
        <v>180.32192068232277</v>
      </c>
      <c r="G14" s="488">
        <v>927.38240277800833</v>
      </c>
    </row>
    <row r="15" spans="2:7" ht="15" customHeight="1" x14ac:dyDescent="0.2">
      <c r="B15" s="109" t="s">
        <v>26</v>
      </c>
      <c r="C15" s="472">
        <v>0</v>
      </c>
      <c r="D15" s="472">
        <v>91.623263748274994</v>
      </c>
      <c r="E15" s="472">
        <v>0</v>
      </c>
      <c r="F15" s="472">
        <v>1.4391085270499999</v>
      </c>
      <c r="G15" s="488">
        <v>93.062372275324989</v>
      </c>
    </row>
    <row r="16" spans="2:7" ht="15" customHeight="1" x14ac:dyDescent="0.2">
      <c r="B16" s="109" t="s">
        <v>27</v>
      </c>
      <c r="C16" s="472">
        <v>0</v>
      </c>
      <c r="D16" s="472">
        <v>2.2866578299500002</v>
      </c>
      <c r="E16" s="472">
        <v>0</v>
      </c>
      <c r="F16" s="472">
        <v>0</v>
      </c>
      <c r="G16" s="488">
        <v>2.2866578299500002</v>
      </c>
    </row>
    <row r="17" spans="2:7" ht="15" customHeight="1" x14ac:dyDescent="0.2">
      <c r="B17" s="109" t="s">
        <v>28</v>
      </c>
      <c r="C17" s="472">
        <v>0</v>
      </c>
      <c r="D17" s="472">
        <v>31.663175264875012</v>
      </c>
      <c r="E17" s="472">
        <v>0.75984510689999996</v>
      </c>
      <c r="F17" s="472">
        <v>18.005663045678972</v>
      </c>
      <c r="G17" s="488">
        <v>50.428683417453982</v>
      </c>
    </row>
    <row r="18" spans="2:7" ht="15" customHeight="1" x14ac:dyDescent="0.2">
      <c r="B18" s="109" t="s">
        <v>4</v>
      </c>
      <c r="C18" s="472">
        <v>18.409940880177999</v>
      </c>
      <c r="D18" s="472">
        <v>385.15696127921916</v>
      </c>
      <c r="E18" s="472">
        <v>0</v>
      </c>
      <c r="F18" s="472">
        <v>31.05683225742597</v>
      </c>
      <c r="G18" s="488">
        <v>434.62373441682314</v>
      </c>
    </row>
    <row r="19" spans="2:7" ht="15" customHeight="1" x14ac:dyDescent="0.2">
      <c r="B19" s="109" t="s">
        <v>43</v>
      </c>
      <c r="C19" s="472">
        <v>2.9267039499999998E-3</v>
      </c>
      <c r="D19" s="472">
        <v>171.19324499125474</v>
      </c>
      <c r="E19" s="472">
        <v>0</v>
      </c>
      <c r="F19" s="472">
        <v>20.162249379250003</v>
      </c>
      <c r="G19" s="488">
        <v>191.35842107445475</v>
      </c>
    </row>
    <row r="20" spans="2:7" ht="15" customHeight="1" x14ac:dyDescent="0.2">
      <c r="B20" s="109" t="s">
        <v>665</v>
      </c>
      <c r="C20" s="472">
        <v>0</v>
      </c>
      <c r="D20" s="472">
        <v>0</v>
      </c>
      <c r="E20" s="472">
        <v>0</v>
      </c>
      <c r="F20" s="472">
        <v>0</v>
      </c>
      <c r="G20" s="488">
        <v>0</v>
      </c>
    </row>
    <row r="21" spans="2:7" ht="15" customHeight="1" x14ac:dyDescent="0.2">
      <c r="B21" s="109" t="s">
        <v>666</v>
      </c>
      <c r="C21" s="472">
        <v>0</v>
      </c>
      <c r="D21" s="472">
        <v>0</v>
      </c>
      <c r="E21" s="472">
        <v>0</v>
      </c>
      <c r="F21" s="472">
        <v>0</v>
      </c>
      <c r="G21" s="488">
        <v>0</v>
      </c>
    </row>
    <row r="22" spans="2:7" ht="15" customHeight="1" x14ac:dyDescent="0.2">
      <c r="B22" s="489" t="s">
        <v>29</v>
      </c>
      <c r="C22" s="472">
        <v>0</v>
      </c>
      <c r="D22" s="472">
        <v>0</v>
      </c>
      <c r="E22" s="472">
        <v>0</v>
      </c>
      <c r="F22" s="472">
        <v>0</v>
      </c>
      <c r="G22" s="488">
        <v>0</v>
      </c>
    </row>
    <row r="23" spans="2:7" ht="15" customHeight="1" x14ac:dyDescent="0.2">
      <c r="B23" s="496" t="s">
        <v>36</v>
      </c>
      <c r="C23" s="226">
        <v>814.75818646221967</v>
      </c>
      <c r="D23" s="226">
        <v>28971.250708829095</v>
      </c>
      <c r="E23" s="226">
        <v>11.450504436011901</v>
      </c>
      <c r="F23" s="226">
        <v>5374.3855767211044</v>
      </c>
      <c r="G23" s="228">
        <v>35171.844976448425</v>
      </c>
    </row>
  </sheetData>
  <mergeCells count="4">
    <mergeCell ref="B5:B6"/>
    <mergeCell ref="C5:D5"/>
    <mergeCell ref="E5:F5"/>
    <mergeCell ref="G5:G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BBBDBC51-5CF3-44E6-8100-D55A2987E26E}">
            <xm:f>Sheet1!$D$4</xm:f>
            <xm:f>Sheet1!$E$4</xm:f>
            <x14:dxf>
              <numFmt numFmtId="173" formatCode="&quot;&lt; 1&quot;"/>
            </x14:dxf>
          </x14:cfRule>
          <xm:sqref>C8:G23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9" tint="0.59999389629810485"/>
  </sheetPr>
  <dimension ref="B3:F14"/>
  <sheetViews>
    <sheetView workbookViewId="0"/>
  </sheetViews>
  <sheetFormatPr defaultRowHeight="15" customHeight="1" x14ac:dyDescent="0.2"/>
  <cols>
    <col min="2" max="6" width="12.625" customWidth="1"/>
  </cols>
  <sheetData>
    <row r="3" spans="2:6" ht="15" customHeight="1" x14ac:dyDescent="0.2">
      <c r="B3" t="s">
        <v>52</v>
      </c>
      <c r="C3" t="s">
        <v>53</v>
      </c>
    </row>
    <row r="5" spans="2:6" ht="30" customHeight="1" x14ac:dyDescent="0.2">
      <c r="B5" s="498" t="s">
        <v>45</v>
      </c>
      <c r="C5" s="476" t="s">
        <v>46</v>
      </c>
      <c r="D5" s="476" t="s">
        <v>47</v>
      </c>
      <c r="E5" s="499" t="s">
        <v>18</v>
      </c>
      <c r="F5" s="500" t="s">
        <v>48</v>
      </c>
    </row>
    <row r="6" spans="2:6" ht="15" customHeight="1" x14ac:dyDescent="0.2">
      <c r="B6" s="69" t="str">
        <f>Index!B4</f>
        <v>Hertfordshire and North London</v>
      </c>
      <c r="C6" s="482"/>
      <c r="D6" s="482"/>
      <c r="E6" s="482"/>
      <c r="F6" s="482"/>
    </row>
    <row r="7" spans="2:6" ht="15" customHeight="1" x14ac:dyDescent="0.2">
      <c r="B7" s="109" t="s">
        <v>49</v>
      </c>
      <c r="C7" s="242">
        <v>5385.6087344795078</v>
      </c>
      <c r="D7" s="242">
        <v>5412</v>
      </c>
      <c r="E7" s="497">
        <v>0.15312410989797565</v>
      </c>
      <c r="F7" s="501">
        <v>0.99512356512925126</v>
      </c>
    </row>
    <row r="8" spans="2:6" ht="15" customHeight="1" x14ac:dyDescent="0.2">
      <c r="B8" s="109" t="s">
        <v>349</v>
      </c>
      <c r="C8" s="242">
        <v>9419.5958215066166</v>
      </c>
      <c r="D8" s="242">
        <v>2258</v>
      </c>
      <c r="E8" s="497">
        <v>0.26781879205829251</v>
      </c>
      <c r="F8" s="501">
        <v>4.1716544825095729</v>
      </c>
    </row>
    <row r="9" spans="2:6" ht="15" customHeight="1" x14ac:dyDescent="0.2">
      <c r="B9" s="109" t="s">
        <v>350</v>
      </c>
      <c r="C9" s="242">
        <v>4493.7584326990054</v>
      </c>
      <c r="D9" s="242">
        <v>331</v>
      </c>
      <c r="E9" s="497">
        <v>0.12776694223964247</v>
      </c>
      <c r="F9" s="501">
        <v>13.576309464347448</v>
      </c>
    </row>
    <row r="10" spans="2:6" ht="15" customHeight="1" x14ac:dyDescent="0.2">
      <c r="B10" s="109" t="s">
        <v>351</v>
      </c>
      <c r="C10" s="242">
        <v>5737.4013647256261</v>
      </c>
      <c r="D10" s="242">
        <v>203</v>
      </c>
      <c r="E10" s="497">
        <v>0.16312630946925782</v>
      </c>
      <c r="F10" s="501">
        <v>28.263060909978453</v>
      </c>
    </row>
    <row r="11" spans="2:6" ht="15" customHeight="1" x14ac:dyDescent="0.2">
      <c r="B11" s="109" t="s">
        <v>352</v>
      </c>
      <c r="C11" s="242">
        <v>3970.3581034840367</v>
      </c>
      <c r="D11" s="242">
        <v>65</v>
      </c>
      <c r="E11" s="497">
        <v>0.11288557720132335</v>
      </c>
      <c r="F11" s="501">
        <v>61.082432361292874</v>
      </c>
    </row>
    <row r="12" spans="2:6" ht="15" customHeight="1" x14ac:dyDescent="0.2">
      <c r="B12" s="109" t="s">
        <v>353</v>
      </c>
      <c r="C12" s="242">
        <v>6164.8043396878002</v>
      </c>
      <c r="D12" s="242">
        <v>37</v>
      </c>
      <c r="E12" s="497">
        <v>0.17527826913350825</v>
      </c>
      <c r="F12" s="501">
        <v>166.61633350507569</v>
      </c>
    </row>
    <row r="13" spans="2:6" ht="15" customHeight="1" x14ac:dyDescent="0.2">
      <c r="B13" s="109" t="s">
        <v>50</v>
      </c>
      <c r="C13" s="242">
        <v>0</v>
      </c>
      <c r="D13" s="242">
        <v>0</v>
      </c>
      <c r="E13" s="497">
        <v>0</v>
      </c>
      <c r="F13" s="501">
        <v>0</v>
      </c>
    </row>
    <row r="14" spans="2:6" ht="15" customHeight="1" x14ac:dyDescent="0.2">
      <c r="B14" s="496" t="s">
        <v>51</v>
      </c>
      <c r="C14" s="502">
        <v>35171.526796582591</v>
      </c>
      <c r="D14" s="502">
        <v>8306</v>
      </c>
      <c r="E14" s="503">
        <v>1</v>
      </c>
      <c r="F14" s="504">
        <v>4.2344722846836733</v>
      </c>
    </row>
  </sheetData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8331C86-BE2D-47F9-B98A-1681F5D41FCB}">
            <xm:f>Sheet1!$D$4</xm:f>
            <xm:f>Sheet1!$E$4</xm:f>
            <x14:dxf>
              <numFmt numFmtId="173" formatCode="&quot;&lt; 1&quot;"/>
            </x14:dxf>
          </x14:cfRule>
          <xm:sqref>C7:D14 F7:F14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9" tint="0.59999389629810485"/>
  </sheetPr>
  <dimension ref="B3:D19"/>
  <sheetViews>
    <sheetView workbookViewId="0"/>
  </sheetViews>
  <sheetFormatPr defaultRowHeight="15" customHeight="1" x14ac:dyDescent="0.2"/>
  <cols>
    <col min="2" max="2" width="30.625" customWidth="1"/>
    <col min="3" max="4" width="12.625" customWidth="1"/>
  </cols>
  <sheetData>
    <row r="3" spans="2:4" ht="15" customHeight="1" x14ac:dyDescent="0.2">
      <c r="B3" t="s">
        <v>54</v>
      </c>
      <c r="C3" t="s">
        <v>55</v>
      </c>
    </row>
    <row r="5" spans="2:4" ht="15" customHeight="1" x14ac:dyDescent="0.2">
      <c r="B5" s="833" t="s">
        <v>56</v>
      </c>
      <c r="C5" s="835" t="s">
        <v>17</v>
      </c>
      <c r="D5" s="822" t="s">
        <v>18</v>
      </c>
    </row>
    <row r="6" spans="2:4" ht="15" customHeight="1" x14ac:dyDescent="0.2">
      <c r="B6" s="834"/>
      <c r="C6" s="836"/>
      <c r="D6" s="823"/>
    </row>
    <row r="7" spans="2:4" ht="15" customHeight="1" x14ac:dyDescent="0.2">
      <c r="B7" s="482" t="str">
        <f>Index!$B$4</f>
        <v>Hertfordshire and North London</v>
      </c>
      <c r="C7" s="482"/>
      <c r="D7" s="482"/>
    </row>
    <row r="8" spans="2:4" ht="15" customHeight="1" x14ac:dyDescent="0.2">
      <c r="B8" s="109" t="s">
        <v>57</v>
      </c>
      <c r="C8" s="472">
        <v>10.475440531949999</v>
      </c>
      <c r="D8" s="478">
        <v>2.5250617262008394E-2</v>
      </c>
    </row>
    <row r="9" spans="2:4" ht="15" customHeight="1" x14ac:dyDescent="0.2">
      <c r="B9" s="109" t="s">
        <v>58</v>
      </c>
      <c r="C9" s="472">
        <v>20.236404320999998</v>
      </c>
      <c r="D9" s="478">
        <v>4.8779017809354577E-2</v>
      </c>
    </row>
    <row r="10" spans="2:4" ht="15" customHeight="1" x14ac:dyDescent="0.2">
      <c r="B10" s="109" t="s">
        <v>59</v>
      </c>
      <c r="C10" s="472">
        <v>334.18236766072494</v>
      </c>
      <c r="D10" s="478">
        <v>0.80553281131957777</v>
      </c>
    </row>
    <row r="11" spans="2:4" ht="15" customHeight="1" x14ac:dyDescent="0.2">
      <c r="B11" s="109" t="s">
        <v>60</v>
      </c>
      <c r="C11" s="472">
        <v>0</v>
      </c>
      <c r="D11" s="478">
        <v>0</v>
      </c>
    </row>
    <row r="12" spans="2:4" ht="15" customHeight="1" x14ac:dyDescent="0.2">
      <c r="B12" s="109" t="s">
        <v>61</v>
      </c>
      <c r="C12" s="472">
        <v>0</v>
      </c>
      <c r="D12" s="478">
        <v>0</v>
      </c>
    </row>
    <row r="13" spans="2:4" ht="15" customHeight="1" x14ac:dyDescent="0.2">
      <c r="B13" s="109" t="s">
        <v>62</v>
      </c>
      <c r="C13" s="472">
        <v>0</v>
      </c>
      <c r="D13" s="478">
        <v>0</v>
      </c>
    </row>
    <row r="14" spans="2:4" ht="15" customHeight="1" x14ac:dyDescent="0.2">
      <c r="B14" s="109" t="s">
        <v>63</v>
      </c>
      <c r="C14" s="472">
        <v>0</v>
      </c>
      <c r="D14" s="478">
        <v>0</v>
      </c>
    </row>
    <row r="15" spans="2:4" ht="15" customHeight="1" x14ac:dyDescent="0.2">
      <c r="B15" s="109" t="s">
        <v>64</v>
      </c>
      <c r="C15" s="472">
        <v>23.369713766850001</v>
      </c>
      <c r="D15" s="478">
        <v>5.6331730971086041E-2</v>
      </c>
    </row>
    <row r="16" spans="2:4" ht="15" customHeight="1" x14ac:dyDescent="0.2">
      <c r="B16" s="109" t="s">
        <v>65</v>
      </c>
      <c r="C16" s="472">
        <v>0.95601489390000005</v>
      </c>
      <c r="D16" s="478">
        <v>2.3044344635456413E-3</v>
      </c>
    </row>
    <row r="17" spans="2:4" ht="15" customHeight="1" x14ac:dyDescent="0.2">
      <c r="B17" s="109" t="s">
        <v>66</v>
      </c>
      <c r="C17" s="472">
        <v>25.638849137650002</v>
      </c>
      <c r="D17" s="478">
        <v>6.1801388174427589E-2</v>
      </c>
    </row>
    <row r="18" spans="2:4" ht="15" customHeight="1" x14ac:dyDescent="0.2">
      <c r="B18" s="109" t="s">
        <v>67</v>
      </c>
      <c r="C18" s="472">
        <v>0</v>
      </c>
      <c r="D18" s="478">
        <v>0</v>
      </c>
    </row>
    <row r="19" spans="2:4" ht="15" customHeight="1" x14ac:dyDescent="0.2">
      <c r="B19" s="496" t="s">
        <v>30</v>
      </c>
      <c r="C19" s="226">
        <v>414.85879031207492</v>
      </c>
      <c r="D19" s="481">
        <v>1</v>
      </c>
    </row>
  </sheetData>
  <mergeCells count="3">
    <mergeCell ref="B5:B6"/>
    <mergeCell ref="C5:C6"/>
    <mergeCell ref="D5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975560DA-F6EC-4BAF-9507-950D9580F348}">
            <xm:f>Sheet1!$D$4</xm:f>
            <xm:f>Sheet1!$E$4</xm:f>
            <x14:dxf>
              <numFmt numFmtId="173" formatCode="&quot;&lt; 1&quot;"/>
            </x14:dxf>
          </x14:cfRule>
          <xm:sqref>C8:C19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Index!$E$16</f>
        <v>Net area under canopy</v>
      </c>
    </row>
  </sheetData>
  <hyperlinks>
    <hyperlink ref="A1" location="Index!B16" display="Return to index"/>
  </hyperlink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8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69</v>
      </c>
      <c r="C3" t="s">
        <v>436</v>
      </c>
    </row>
    <row r="5" spans="2:6" ht="15" customHeight="1" x14ac:dyDescent="0.2">
      <c r="B5" s="837" t="s">
        <v>77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38"/>
      <c r="C6" s="36" t="s">
        <v>81</v>
      </c>
      <c r="D6" s="36" t="s">
        <v>81</v>
      </c>
      <c r="E6" s="3" t="s">
        <v>82</v>
      </c>
      <c r="F6" s="209" t="s">
        <v>81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60">
        <f>'Section 2 data'!$D$8</f>
        <v>1.0000000000000001E-5</v>
      </c>
      <c r="D8" s="262">
        <f>'Section 2 data'!$E$8</f>
        <v>5.5700000000000003E-3</v>
      </c>
      <c r="E8" s="202">
        <f>'Section 2 data'!$F$8</f>
        <v>92.58</v>
      </c>
      <c r="F8" s="263">
        <f>SUM(C8,D8)</f>
        <v>5.5799999999999999E-3</v>
      </c>
    </row>
    <row r="9" spans="2:6" ht="15" customHeight="1" x14ac:dyDescent="0.2">
      <c r="B9" s="133" t="s">
        <v>85</v>
      </c>
      <c r="C9" s="60">
        <f>'Section 2 data'!$D$9</f>
        <v>1.2240000000000001E-2</v>
      </c>
      <c r="D9" s="262">
        <f>'Section 2 data'!$E$9</f>
        <v>1.05033</v>
      </c>
      <c r="E9" s="202">
        <f>'Section 2 data'!$F$9</f>
        <v>30.55</v>
      </c>
      <c r="F9" s="263">
        <f t="shared" ref="F9:F16" si="0">SUM(C9,D9)</f>
        <v>1.06257</v>
      </c>
    </row>
    <row r="10" spans="2:6" ht="15" customHeight="1" x14ac:dyDescent="0.2">
      <c r="B10" s="133" t="s">
        <v>86</v>
      </c>
      <c r="C10" s="60">
        <f>'Section 2 data'!$D$10</f>
        <v>6.5120000000000011E-2</v>
      </c>
      <c r="D10" s="262">
        <f>'Section 2 data'!$E$10</f>
        <v>0.23427999999999999</v>
      </c>
      <c r="E10" s="202">
        <f>'Section 2 data'!$F$10</f>
        <v>84.65</v>
      </c>
      <c r="F10" s="263">
        <f t="shared" si="0"/>
        <v>0.2994</v>
      </c>
    </row>
    <row r="11" spans="2:6" ht="15" customHeight="1" x14ac:dyDescent="0.2">
      <c r="B11" s="133" t="s">
        <v>87</v>
      </c>
      <c r="C11" s="60">
        <f>'Section 2 data'!$D$11</f>
        <v>2.3949999999999999E-2</v>
      </c>
      <c r="D11" s="262">
        <f>'Section 2 data'!$E$11</f>
        <v>0.20135</v>
      </c>
      <c r="E11" s="202">
        <f>'Section 2 data'!$F$11</f>
        <v>47.54</v>
      </c>
      <c r="F11" s="263">
        <f t="shared" si="0"/>
        <v>0.2253</v>
      </c>
    </row>
    <row r="12" spans="2:6" ht="15" customHeight="1" x14ac:dyDescent="0.2">
      <c r="B12" s="133" t="s">
        <v>88</v>
      </c>
      <c r="C12" s="60">
        <f>'Section 2 data'!$D$12</f>
        <v>7.7819999999999986E-2</v>
      </c>
      <c r="D12" s="262">
        <f>'Section 2 data'!$E$12</f>
        <v>0.84053999999999995</v>
      </c>
      <c r="E12" s="202">
        <f>'Section 2 data'!$F$12</f>
        <v>30.4</v>
      </c>
      <c r="F12" s="263">
        <f t="shared" si="0"/>
        <v>0.91835999999999995</v>
      </c>
    </row>
    <row r="13" spans="2:6" ht="15" customHeight="1" x14ac:dyDescent="0.2">
      <c r="B13" s="133" t="s">
        <v>89</v>
      </c>
      <c r="C13" s="60">
        <f>'Section 2 data'!$D$13</f>
        <v>5.96E-3</v>
      </c>
      <c r="D13" s="262">
        <f>'Section 2 data'!$E$13</f>
        <v>5.9679999999999997E-2</v>
      </c>
      <c r="E13" s="202">
        <f>'Section 2 data'!$F$13</f>
        <v>56.19</v>
      </c>
      <c r="F13" s="263">
        <f t="shared" si="0"/>
        <v>6.5640000000000004E-2</v>
      </c>
    </row>
    <row r="14" spans="2:6" ht="15" customHeight="1" x14ac:dyDescent="0.2">
      <c r="B14" s="133" t="s">
        <v>90</v>
      </c>
      <c r="C14" s="60">
        <f>'Section 2 data'!$D$14</f>
        <v>0</v>
      </c>
      <c r="D14" s="262">
        <f>'Section 2 data'!$E$14</f>
        <v>0</v>
      </c>
      <c r="E14" s="202">
        <f>'Section 2 data'!$F$14</f>
        <v>0</v>
      </c>
      <c r="F14" s="263">
        <f t="shared" si="0"/>
        <v>0</v>
      </c>
    </row>
    <row r="15" spans="2:6" ht="15" customHeight="1" x14ac:dyDescent="0.2">
      <c r="B15" s="133" t="s">
        <v>91</v>
      </c>
      <c r="C15" s="60">
        <f>'Section 2 data'!$D$15</f>
        <v>3.7770000000000005E-2</v>
      </c>
      <c r="D15" s="262">
        <f>'Section 2 data'!$E$15</f>
        <v>0.50479000000000007</v>
      </c>
      <c r="E15" s="202">
        <f>'Section 2 data'!$F$15</f>
        <v>50.69</v>
      </c>
      <c r="F15" s="263">
        <f t="shared" si="0"/>
        <v>0.54256000000000004</v>
      </c>
    </row>
    <row r="16" spans="2:6" ht="15" customHeight="1" x14ac:dyDescent="0.2">
      <c r="B16" s="132" t="s">
        <v>92</v>
      </c>
      <c r="C16" s="264">
        <f>'Section 2 data'!$D$6</f>
        <v>0.22287000000000001</v>
      </c>
      <c r="D16" s="265">
        <f>'Section 2 data'!$E$6</f>
        <v>2.8965300000000003</v>
      </c>
      <c r="E16" s="206">
        <f>'Section 2 data'!$F$6</f>
        <v>17.07</v>
      </c>
      <c r="F16" s="266">
        <f t="shared" si="0"/>
        <v>3.1194000000000002</v>
      </c>
    </row>
    <row r="17" spans="2:6" ht="15" customHeight="1" x14ac:dyDescent="0.2">
      <c r="B17" s="200" t="s">
        <v>93</v>
      </c>
      <c r="C17" s="201"/>
      <c r="D17" s="201"/>
      <c r="E17" s="4"/>
      <c r="F17" s="201"/>
    </row>
    <row r="18" spans="2:6" ht="15" customHeight="1" x14ac:dyDescent="0.2">
      <c r="B18" s="133" t="s">
        <v>94</v>
      </c>
      <c r="C18" s="60">
        <f>'Section 2 data'!$D$16</f>
        <v>4.9860000000000002E-2</v>
      </c>
      <c r="D18" s="262">
        <f>'Section 2 data'!$E$16</f>
        <v>5.8685900000000002</v>
      </c>
      <c r="E18" s="202">
        <f>'Section 2 data'!$F$16</f>
        <v>14.11</v>
      </c>
      <c r="F18" s="263">
        <f t="shared" ref="F18:F29" si="1">SUM(C18,D18)</f>
        <v>5.91845</v>
      </c>
    </row>
    <row r="19" spans="2:6" ht="15" customHeight="1" x14ac:dyDescent="0.2">
      <c r="B19" s="133" t="s">
        <v>95</v>
      </c>
      <c r="C19" s="60">
        <f>'Section 2 data'!$D$17</f>
        <v>0.17441999999999999</v>
      </c>
      <c r="D19" s="262">
        <f>'Section 2 data'!$E$17</f>
        <v>3.15354</v>
      </c>
      <c r="E19" s="202">
        <f>'Section 2 data'!$F$17</f>
        <v>23.78</v>
      </c>
      <c r="F19" s="263">
        <f t="shared" si="1"/>
        <v>3.32796</v>
      </c>
    </row>
    <row r="20" spans="2:6" ht="15" customHeight="1" x14ac:dyDescent="0.2">
      <c r="B20" s="133" t="s">
        <v>96</v>
      </c>
      <c r="C20" s="60">
        <f>'Section 2 data'!$D$18</f>
        <v>1.1800000000000001E-2</v>
      </c>
      <c r="D20" s="262">
        <f>'Section 2 data'!$E$18</f>
        <v>2.20817</v>
      </c>
      <c r="E20" s="202">
        <f>'Section 2 data'!$F$18</f>
        <v>26.43</v>
      </c>
      <c r="F20" s="263">
        <f t="shared" si="1"/>
        <v>2.21997</v>
      </c>
    </row>
    <row r="21" spans="2:6" ht="15" customHeight="1" x14ac:dyDescent="0.2">
      <c r="B21" s="133" t="s">
        <v>97</v>
      </c>
      <c r="C21" s="60">
        <f>'Section 2 data'!$D$19</f>
        <v>1.2619999999999999E-2</v>
      </c>
      <c r="D21" s="262">
        <f>'Section 2 data'!$E$19</f>
        <v>2.24396</v>
      </c>
      <c r="E21" s="202">
        <f>'Section 2 data'!$F$19</f>
        <v>19.920000000000002</v>
      </c>
      <c r="F21" s="263">
        <f t="shared" si="1"/>
        <v>2.25658</v>
      </c>
    </row>
    <row r="22" spans="2:6" ht="15" customHeight="1" x14ac:dyDescent="0.2">
      <c r="B22" s="133" t="s">
        <v>98</v>
      </c>
      <c r="C22" s="60">
        <f>'Section 2 data'!$D$20</f>
        <v>3.635E-2</v>
      </c>
      <c r="D22" s="262">
        <f>'Section 2 data'!$E$20</f>
        <v>1.8934900000000001</v>
      </c>
      <c r="E22" s="202">
        <f>'Section 2 data'!$F$20</f>
        <v>27.66</v>
      </c>
      <c r="F22" s="263">
        <f t="shared" si="1"/>
        <v>1.9298400000000002</v>
      </c>
    </row>
    <row r="23" spans="2:6" ht="15" customHeight="1" x14ac:dyDescent="0.2">
      <c r="B23" s="133" t="s">
        <v>99</v>
      </c>
      <c r="C23" s="60">
        <f>'Section 2 data'!$D$21</f>
        <v>2.7E-4</v>
      </c>
      <c r="D23" s="262">
        <f>'Section 2 data'!$E$21</f>
        <v>0.17274999999999999</v>
      </c>
      <c r="E23" s="202">
        <f>'Section 2 data'!$F$21</f>
        <v>74.73</v>
      </c>
      <c r="F23" s="263">
        <f t="shared" si="1"/>
        <v>0.17301999999999998</v>
      </c>
    </row>
    <row r="24" spans="2:6" ht="15" customHeight="1" x14ac:dyDescent="0.2">
      <c r="B24" s="133" t="s">
        <v>100</v>
      </c>
      <c r="C24" s="60">
        <f>'Section 2 data'!$D$22</f>
        <v>0</v>
      </c>
      <c r="D24" s="262">
        <f>'Section 2 data'!$E$22</f>
        <v>0.42888999999999999</v>
      </c>
      <c r="E24" s="202">
        <f>'Section 2 data'!$F$22</f>
        <v>25.47</v>
      </c>
      <c r="F24" s="263">
        <f t="shared" si="1"/>
        <v>0.42888999999999999</v>
      </c>
    </row>
    <row r="25" spans="2:6" ht="15" customHeight="1" x14ac:dyDescent="0.2">
      <c r="B25" s="133" t="s">
        <v>101</v>
      </c>
      <c r="C25" s="60">
        <f>'Section 2 data'!$D$23</f>
        <v>0</v>
      </c>
      <c r="D25" s="262">
        <f>'Section 2 data'!$E$23</f>
        <v>2.5463200000000001</v>
      </c>
      <c r="E25" s="202">
        <f>'Section 2 data'!$F$23</f>
        <v>20.71</v>
      </c>
      <c r="F25" s="263">
        <f t="shared" si="1"/>
        <v>2.5463200000000001</v>
      </c>
    </row>
    <row r="26" spans="2:6" ht="15" customHeight="1" x14ac:dyDescent="0.2">
      <c r="B26" s="133" t="s">
        <v>102</v>
      </c>
      <c r="C26" s="60">
        <f>'Section 2 data'!$D$24</f>
        <v>0</v>
      </c>
      <c r="D26" s="262">
        <f>'Section 2 data'!$E$24</f>
        <v>0.26318999999999998</v>
      </c>
      <c r="E26" s="202">
        <f>'Section 2 data'!$F$24</f>
        <v>51.16</v>
      </c>
      <c r="F26" s="263">
        <f t="shared" si="1"/>
        <v>0.26318999999999998</v>
      </c>
    </row>
    <row r="27" spans="2:6" ht="15" customHeight="1" x14ac:dyDescent="0.2">
      <c r="B27" s="133" t="s">
        <v>103</v>
      </c>
      <c r="C27" s="60">
        <f>'Section 2 data'!$D$25</f>
        <v>0</v>
      </c>
      <c r="D27" s="262">
        <f>'Section 2 data'!$E$25</f>
        <v>1.3913800000000001</v>
      </c>
      <c r="E27" s="202">
        <f>'Section 2 data'!$F$25</f>
        <v>32.950000000000003</v>
      </c>
      <c r="F27" s="263">
        <f t="shared" si="1"/>
        <v>1.3913800000000001</v>
      </c>
    </row>
    <row r="28" spans="2:6" ht="15" customHeight="1" x14ac:dyDescent="0.2">
      <c r="B28" s="133" t="s">
        <v>104</v>
      </c>
      <c r="C28" s="60">
        <f>'Section 2 data'!$D$26</f>
        <v>0.21925</v>
      </c>
      <c r="D28" s="262">
        <f>'Section 2 data'!$E$26</f>
        <v>9.3916000000000004</v>
      </c>
      <c r="E28" s="202">
        <f>'Section 2 data'!$F$26</f>
        <v>16.11</v>
      </c>
      <c r="F28" s="263">
        <f t="shared" si="1"/>
        <v>9.610850000000001</v>
      </c>
    </row>
    <row r="29" spans="2:6" ht="15" customHeight="1" x14ac:dyDescent="0.2">
      <c r="B29" s="132" t="s">
        <v>105</v>
      </c>
      <c r="C29" s="264">
        <f>'Section 2 data'!$D$7</f>
        <v>0.50458000000000003</v>
      </c>
      <c r="D29" s="265">
        <f>'Section 2 data'!$E$7</f>
        <v>29.561889999999998</v>
      </c>
      <c r="E29" s="206">
        <f>'Section 2 data'!$F$7</f>
        <v>2.68</v>
      </c>
      <c r="F29" s="266">
        <f t="shared" si="1"/>
        <v>30.066469999999999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64">
        <f>'Section 2 data'!$D$5</f>
        <v>0.72744000000000009</v>
      </c>
      <c r="D31" s="265">
        <f>'Section 2 data'!$E$5</f>
        <v>32.458410000000001</v>
      </c>
      <c r="E31" s="206">
        <f>'Section 2 data'!$F$5</f>
        <v>1.9</v>
      </c>
      <c r="F31" s="266">
        <f>SUM(C31,D31)</f>
        <v>33.185850000000002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6F64CF7-678C-480F-8022-01DFCA1407B4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4E0659B0-54A1-48A4-8F35-5348BDD3F2D1}">
            <xm:f>Sheet1!$D$5</xm:f>
            <xm:f>Sheet1!$E$5</xm:f>
            <x14:dxf>
              <numFmt numFmtId="174" formatCode="&quot;&lt; 0.1&quot;"/>
            </x14:dxf>
          </x14:cfRule>
          <xm:sqref>C8:D31 F8:F31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theme="8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70</v>
      </c>
      <c r="C3" t="s">
        <v>74</v>
      </c>
    </row>
    <row r="5" spans="2:6" ht="15" customHeight="1" x14ac:dyDescent="0.2">
      <c r="B5" s="840" t="s">
        <v>267</v>
      </c>
      <c r="C5" s="6" t="s">
        <v>78</v>
      </c>
      <c r="D5" s="842" t="s">
        <v>79</v>
      </c>
      <c r="E5" s="842"/>
      <c r="F5" s="7" t="s">
        <v>80</v>
      </c>
    </row>
    <row r="6" spans="2:6" ht="30" customHeight="1" x14ac:dyDescent="0.2">
      <c r="B6" s="841"/>
      <c r="C6" s="8" t="s">
        <v>81</v>
      </c>
      <c r="D6" s="8" t="s">
        <v>81</v>
      </c>
      <c r="E6" s="9" t="s">
        <v>82</v>
      </c>
      <c r="F6" s="10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57">
        <f>'Section 2 data'!$D$31</f>
        <v>7.1799999999999998E-3</v>
      </c>
      <c r="D8" s="256">
        <f>'Section 2 data'!$E$31</f>
        <v>1.5390000000000001E-2</v>
      </c>
      <c r="E8" s="220">
        <f>'Section 2 data'!$F$31</f>
        <v>55.43</v>
      </c>
      <c r="F8" s="257">
        <f>SUM(C8,D8)</f>
        <v>2.257E-2</v>
      </c>
    </row>
    <row r="9" spans="2:6" ht="15" customHeight="1" x14ac:dyDescent="0.2">
      <c r="B9" s="222" t="s">
        <v>360</v>
      </c>
      <c r="C9" s="57">
        <f>'Section 2 data'!$D$32</f>
        <v>2.7359999999999999E-2</v>
      </c>
      <c r="D9" s="261">
        <f>'Section 2 data'!$E$32</f>
        <v>3.9579999999999997E-2</v>
      </c>
      <c r="E9" s="220">
        <f>'Section 2 data'!$F$32</f>
        <v>47.25</v>
      </c>
      <c r="F9" s="257">
        <f t="shared" ref="F9:F15" si="0">SUM(C9,D9)</f>
        <v>6.694E-2</v>
      </c>
    </row>
    <row r="10" spans="2:6" ht="15" customHeight="1" x14ac:dyDescent="0.2">
      <c r="B10" s="219" t="s">
        <v>361</v>
      </c>
      <c r="C10" s="57">
        <f>'Section 2 data'!$D$33</f>
        <v>2.111E-2</v>
      </c>
      <c r="D10" s="256">
        <f>'Section 2 data'!$E$33</f>
        <v>1.14154</v>
      </c>
      <c r="E10" s="220">
        <f>'Section 2 data'!$F$33</f>
        <v>30.112309087300666</v>
      </c>
      <c r="F10" s="257">
        <f t="shared" si="0"/>
        <v>1.16265</v>
      </c>
    </row>
    <row r="11" spans="2:6" ht="15" customHeight="1" x14ac:dyDescent="0.2">
      <c r="B11" s="219" t="s">
        <v>362</v>
      </c>
      <c r="C11" s="57">
        <f>'Section 2 data'!$D$34</f>
        <v>0.16391999999999998</v>
      </c>
      <c r="D11" s="256">
        <f>'Section 2 data'!$E$34</f>
        <v>1.6833499999999999</v>
      </c>
      <c r="E11" s="243">
        <f>'Section 2 data'!$F$34</f>
        <v>24.760625285112855</v>
      </c>
      <c r="F11" s="257">
        <f t="shared" si="0"/>
        <v>1.84727</v>
      </c>
    </row>
    <row r="12" spans="2:6" ht="15" customHeight="1" x14ac:dyDescent="0.2">
      <c r="B12" s="219" t="s">
        <v>363</v>
      </c>
      <c r="C12" s="57">
        <f>'Section 2 data'!$D$35</f>
        <v>2.5800000000000003E-3</v>
      </c>
      <c r="D12" s="256">
        <f>'Section 2 data'!$E$35</f>
        <v>1.6660000000000001E-2</v>
      </c>
      <c r="E12" s="243">
        <f>'Section 2 data'!$F$35</f>
        <v>47.07</v>
      </c>
      <c r="F12" s="257">
        <f t="shared" si="0"/>
        <v>1.924E-2</v>
      </c>
    </row>
    <row r="13" spans="2:6" ht="15" customHeight="1" x14ac:dyDescent="0.2">
      <c r="B13" s="219" t="s">
        <v>364</v>
      </c>
      <c r="C13" s="57">
        <f>'Section 2 data'!$D$36</f>
        <v>7.1999999999999994E-4</v>
      </c>
      <c r="D13" s="256">
        <f>'Section 2 data'!$E$36</f>
        <v>0</v>
      </c>
      <c r="E13" s="220">
        <f>'Section 2 data'!$F$36</f>
        <v>0</v>
      </c>
      <c r="F13" s="257">
        <f t="shared" si="0"/>
        <v>7.1999999999999994E-4</v>
      </c>
    </row>
    <row r="14" spans="2:6" ht="15" customHeight="1" x14ac:dyDescent="0.2">
      <c r="B14" s="219" t="s">
        <v>365</v>
      </c>
      <c r="C14" s="57">
        <f>'Section 2 data'!$D$37</f>
        <v>0</v>
      </c>
      <c r="D14" s="256">
        <f>'Section 2 data'!$E$37</f>
        <v>0</v>
      </c>
      <c r="E14" s="220">
        <f>'Section 2 data'!$F$37</f>
        <v>0</v>
      </c>
      <c r="F14" s="257">
        <f t="shared" si="0"/>
        <v>0</v>
      </c>
    </row>
    <row r="15" spans="2:6" ht="15" customHeight="1" x14ac:dyDescent="0.2">
      <c r="B15" s="223" t="s">
        <v>80</v>
      </c>
      <c r="C15" s="73">
        <f>'Section 2 data'!$D$6</f>
        <v>0.22287000000000001</v>
      </c>
      <c r="D15" s="73">
        <f>'Section 2 data'!$E$6</f>
        <v>2.8965300000000003</v>
      </c>
      <c r="E15" s="244">
        <f>'Section 2 data'!$F$6</f>
        <v>17.07</v>
      </c>
      <c r="F15" s="258">
        <f t="shared" si="0"/>
        <v>3.1194000000000002</v>
      </c>
    </row>
    <row r="16" spans="2:6" ht="15" customHeight="1" x14ac:dyDescent="0.2">
      <c r="B16" s="217" t="s">
        <v>105</v>
      </c>
      <c r="C16" s="218"/>
      <c r="D16" s="218"/>
      <c r="E16" s="218"/>
      <c r="F16" s="218"/>
    </row>
    <row r="17" spans="2:6" ht="15" customHeight="1" x14ac:dyDescent="0.2">
      <c r="B17" s="219" t="s">
        <v>359</v>
      </c>
      <c r="C17" s="57">
        <f>'Section 2 data'!$D$39</f>
        <v>4.2479999999999997E-2</v>
      </c>
      <c r="D17" s="256">
        <f>'Section 2 data'!$E$39</f>
        <v>3.43893</v>
      </c>
      <c r="E17" s="220">
        <f>'Section 2 data'!$F$39</f>
        <v>25.49</v>
      </c>
      <c r="F17" s="257">
        <f t="shared" ref="F17:F24" si="1">SUM(C17,D17)</f>
        <v>3.4814099999999999</v>
      </c>
    </row>
    <row r="18" spans="2:6" ht="15" customHeight="1" x14ac:dyDescent="0.2">
      <c r="B18" s="222" t="s">
        <v>360</v>
      </c>
      <c r="C18" s="57">
        <f>'Section 2 data'!$D$40</f>
        <v>0.10773000000000001</v>
      </c>
      <c r="D18" s="261">
        <f>'Section 2 data'!$E$40</f>
        <v>3.9945200000000001</v>
      </c>
      <c r="E18" s="220">
        <f>'Section 2 data'!$F$40</f>
        <v>23.22</v>
      </c>
      <c r="F18" s="257">
        <f t="shared" si="1"/>
        <v>4.1022499999999997</v>
      </c>
    </row>
    <row r="19" spans="2:6" ht="15" customHeight="1" x14ac:dyDescent="0.2">
      <c r="B19" s="219" t="s">
        <v>361</v>
      </c>
      <c r="C19" s="57">
        <f>'Section 2 data'!$D$41</f>
        <v>2.5310000000000003E-2</v>
      </c>
      <c r="D19" s="256">
        <f>'Section 2 data'!$E$41</f>
        <v>7.2008600000000005</v>
      </c>
      <c r="E19" s="220">
        <f>'Section 2 data'!$F$41</f>
        <v>12.628938044857332</v>
      </c>
      <c r="F19" s="257">
        <f t="shared" si="1"/>
        <v>7.2261700000000006</v>
      </c>
    </row>
    <row r="20" spans="2:6" ht="15" customHeight="1" x14ac:dyDescent="0.2">
      <c r="B20" s="219" t="s">
        <v>362</v>
      </c>
      <c r="C20" s="57">
        <f>'Section 2 data'!$D$42</f>
        <v>0.16296000000000002</v>
      </c>
      <c r="D20" s="256">
        <f>'Section 2 data'!$E$42</f>
        <v>5.3488999999999995</v>
      </c>
      <c r="E20" s="243">
        <f>'Section 2 data'!$F$42</f>
        <v>14.612270319357659</v>
      </c>
      <c r="F20" s="257">
        <f t="shared" si="1"/>
        <v>5.5118599999999995</v>
      </c>
    </row>
    <row r="21" spans="2:6" ht="15" customHeight="1" x14ac:dyDescent="0.2">
      <c r="B21" s="219" t="s">
        <v>363</v>
      </c>
      <c r="C21" s="57">
        <f>'Section 2 data'!$D$43</f>
        <v>7.9019999999999993E-2</v>
      </c>
      <c r="D21" s="256">
        <f>'Section 2 data'!$E$43</f>
        <v>4.2554099999999995</v>
      </c>
      <c r="E21" s="243">
        <f>'Section 2 data'!$F$43</f>
        <v>19.510000000000002</v>
      </c>
      <c r="F21" s="257">
        <f t="shared" si="1"/>
        <v>4.3344299999999993</v>
      </c>
    </row>
    <row r="22" spans="2:6" ht="15" customHeight="1" x14ac:dyDescent="0.2">
      <c r="B22" s="219" t="s">
        <v>364</v>
      </c>
      <c r="C22" s="57">
        <f>'Section 2 data'!$D$44</f>
        <v>3.4810000000000001E-2</v>
      </c>
      <c r="D22" s="256">
        <f>'Section 2 data'!$E$44</f>
        <v>3.4648699999999999</v>
      </c>
      <c r="E22" s="243">
        <f>'Section 2 data'!$F$44</f>
        <v>23.98</v>
      </c>
      <c r="F22" s="257">
        <f t="shared" si="1"/>
        <v>3.4996799999999997</v>
      </c>
    </row>
    <row r="23" spans="2:6" ht="15" customHeight="1" x14ac:dyDescent="0.2">
      <c r="B23" s="219" t="s">
        <v>365</v>
      </c>
      <c r="C23" s="57">
        <f>'Section 2 data'!$D$45</f>
        <v>5.2249999999999998E-2</v>
      </c>
      <c r="D23" s="256">
        <f>'Section 2 data'!$E$45</f>
        <v>1.8583900000000002</v>
      </c>
      <c r="E23" s="220">
        <f>'Section 2 data'!$F$45</f>
        <v>35.643789814767011</v>
      </c>
      <c r="F23" s="257">
        <f t="shared" si="1"/>
        <v>1.9106400000000001</v>
      </c>
    </row>
    <row r="24" spans="2:6" ht="15" customHeight="1" x14ac:dyDescent="0.2">
      <c r="B24" s="223" t="s">
        <v>80</v>
      </c>
      <c r="C24" s="73">
        <f>'Section 2 data'!$D$7</f>
        <v>0.50458000000000003</v>
      </c>
      <c r="D24" s="73">
        <f>'Section 2 data'!$E$7</f>
        <v>29.561889999999998</v>
      </c>
      <c r="E24" s="244">
        <f>'Section 2 data'!$F$7</f>
        <v>2.68</v>
      </c>
      <c r="F24" s="258">
        <f t="shared" si="1"/>
        <v>30.066469999999999</v>
      </c>
    </row>
    <row r="25" spans="2:6" ht="15" customHeight="1" x14ac:dyDescent="0.2">
      <c r="B25" s="217" t="s">
        <v>106</v>
      </c>
      <c r="C25" s="218"/>
      <c r="D25" s="218"/>
      <c r="E25" s="218"/>
      <c r="F25" s="218"/>
    </row>
    <row r="26" spans="2:6" ht="15" customHeight="1" x14ac:dyDescent="0.2">
      <c r="B26" s="219" t="s">
        <v>359</v>
      </c>
      <c r="C26" s="57">
        <f>'Section 2 data'!$D$47</f>
        <v>4.9669999999999999E-2</v>
      </c>
      <c r="D26" s="256">
        <f>'Section 2 data'!$E$47</f>
        <v>3.4543200000000001</v>
      </c>
      <c r="E26" s="220">
        <f>'Section 2 data'!$F$47</f>
        <v>25.39</v>
      </c>
      <c r="F26" s="257">
        <f t="shared" ref="F26:F33" si="2">SUM(C26,D26)</f>
        <v>3.5039899999999999</v>
      </c>
    </row>
    <row r="27" spans="2:6" ht="15" customHeight="1" x14ac:dyDescent="0.2">
      <c r="B27" s="222" t="s">
        <v>360</v>
      </c>
      <c r="C27" s="57">
        <f>'Section 2 data'!$D$48</f>
        <v>0.1351</v>
      </c>
      <c r="D27" s="261">
        <f>'Section 2 data'!$E$48</f>
        <v>4.0340999999999996</v>
      </c>
      <c r="E27" s="220">
        <f>'Section 2 data'!$F$48</f>
        <v>22.92</v>
      </c>
      <c r="F27" s="257">
        <f t="shared" si="2"/>
        <v>4.1692</v>
      </c>
    </row>
    <row r="28" spans="2:6" ht="15" customHeight="1" x14ac:dyDescent="0.2">
      <c r="B28" s="219" t="s">
        <v>361</v>
      </c>
      <c r="C28" s="57">
        <f>'Section 2 data'!$D$49</f>
        <v>4.6429999999999999E-2</v>
      </c>
      <c r="D28" s="256">
        <f>'Section 2 data'!$E$49</f>
        <v>8.3424099999999992</v>
      </c>
      <c r="E28" s="220">
        <f>'Section 2 data'!$F$49</f>
        <v>11.741850539853505</v>
      </c>
      <c r="F28" s="257">
        <f t="shared" si="2"/>
        <v>8.3888400000000001</v>
      </c>
    </row>
    <row r="29" spans="2:6" ht="15" customHeight="1" x14ac:dyDescent="0.2">
      <c r="B29" s="219" t="s">
        <v>362</v>
      </c>
      <c r="C29" s="57">
        <f>'Section 2 data'!$D$50</f>
        <v>0.32688</v>
      </c>
      <c r="D29" s="256">
        <f>'Section 2 data'!$E$50</f>
        <v>7.03226</v>
      </c>
      <c r="E29" s="243">
        <f>'Section 2 data'!$F$50</f>
        <v>12.705982914680341</v>
      </c>
      <c r="F29" s="257">
        <f t="shared" si="2"/>
        <v>7.35914</v>
      </c>
    </row>
    <row r="30" spans="2:6" ht="15" customHeight="1" x14ac:dyDescent="0.2">
      <c r="B30" s="219" t="s">
        <v>363</v>
      </c>
      <c r="C30" s="57">
        <f>'Section 2 data'!$D$51</f>
        <v>8.159000000000001E-2</v>
      </c>
      <c r="D30" s="256">
        <f>'Section 2 data'!$E$51</f>
        <v>4.2720699999999994</v>
      </c>
      <c r="E30" s="243">
        <f>'Section 2 data'!$F$51</f>
        <v>19.43</v>
      </c>
      <c r="F30" s="257">
        <f t="shared" si="2"/>
        <v>4.3536599999999996</v>
      </c>
    </row>
    <row r="31" spans="2:6" ht="15" customHeight="1" x14ac:dyDescent="0.2">
      <c r="B31" s="219" t="s">
        <v>364</v>
      </c>
      <c r="C31" s="57">
        <f>'Section 2 data'!$D$52</f>
        <v>3.5529999999999999E-2</v>
      </c>
      <c r="D31" s="256">
        <f>'Section 2 data'!$E$52</f>
        <v>3.4648699999999999</v>
      </c>
      <c r="E31" s="243">
        <f>'Section 2 data'!$F$52</f>
        <v>23.98</v>
      </c>
      <c r="F31" s="257">
        <f t="shared" si="2"/>
        <v>3.5004</v>
      </c>
    </row>
    <row r="32" spans="2:6" ht="15" customHeight="1" x14ac:dyDescent="0.2">
      <c r="B32" s="219" t="s">
        <v>365</v>
      </c>
      <c r="C32" s="57">
        <f>'Section 2 data'!$D$53</f>
        <v>5.2249999999999998E-2</v>
      </c>
      <c r="D32" s="256">
        <f>'Section 2 data'!$E$53</f>
        <v>1.8583900000000002</v>
      </c>
      <c r="E32" s="220">
        <f>'Section 2 data'!$F$53</f>
        <v>35.643789814767011</v>
      </c>
      <c r="F32" s="257">
        <f t="shared" si="2"/>
        <v>1.9106400000000001</v>
      </c>
    </row>
    <row r="33" spans="2:6" ht="15" customHeight="1" x14ac:dyDescent="0.2">
      <c r="B33" s="225" t="s">
        <v>80</v>
      </c>
      <c r="C33" s="259">
        <f>'Section 2 data'!$D$5</f>
        <v>0.72744000000000009</v>
      </c>
      <c r="D33" s="259">
        <f>'Section 2 data'!$E$5</f>
        <v>32.458410000000001</v>
      </c>
      <c r="E33" s="245">
        <f>'Section 2 data'!$F$5</f>
        <v>1.9</v>
      </c>
      <c r="F33" s="260">
        <f t="shared" si="2"/>
        <v>33.185850000000002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A0D8417-89AA-436C-AA65-20057903227D}">
            <xm:f>IF($E8&gt;Sheet1!$F$4,1,)</xm:f>
            <x14:dxf>
              <font>
                <color rgb="FF808080"/>
              </font>
            </x14:dxf>
          </x14:cfRule>
          <xm:sqref>D8:F33</xm:sqref>
        </x14:conditionalFormatting>
        <x14:conditionalFormatting xmlns:xm="http://schemas.microsoft.com/office/excel/2006/main">
          <x14:cfRule type="cellIs" priority="1" operator="between" id="{E30DDD6B-0193-4971-B33E-31685793974C}">
            <xm:f>Sheet1!$D$5</xm:f>
            <xm:f>Sheet1!$E$5</xm:f>
            <x14:dxf>
              <numFmt numFmtId="174" formatCode="&quot;&lt; 0.1&quot;"/>
            </x14:dxf>
          </x14:cfRule>
          <xm:sqref>C8:D33 F8:F33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8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71</v>
      </c>
      <c r="C3" t="s">
        <v>75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216" t="s">
        <v>80</v>
      </c>
    </row>
    <row r="6" spans="2:6" ht="30" customHeight="1" x14ac:dyDescent="0.2">
      <c r="B6" s="844"/>
      <c r="C6" s="254" t="s">
        <v>81</v>
      </c>
      <c r="D6" s="254" t="s">
        <v>81</v>
      </c>
      <c r="E6" s="11" t="s">
        <v>82</v>
      </c>
      <c r="F6" s="255" t="s">
        <v>81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366</v>
      </c>
      <c r="C8" s="57">
        <f>'Section 2 data'!$D$58</f>
        <v>1.8690000000000002E-2</v>
      </c>
      <c r="D8" s="256">
        <f>'Section 2 data'!$E$58</f>
        <v>1.5390000000000001E-2</v>
      </c>
      <c r="E8" s="220">
        <f>'Section 2 data'!$F$58</f>
        <v>55.43</v>
      </c>
      <c r="F8" s="257">
        <f>SUM(C8,D8)</f>
        <v>3.4079999999999999E-2</v>
      </c>
    </row>
    <row r="9" spans="2:6" ht="15" customHeight="1" x14ac:dyDescent="0.2">
      <c r="B9" s="221" t="s">
        <v>367</v>
      </c>
      <c r="C9" s="57">
        <f>'Section 2 data'!$D$59</f>
        <v>0</v>
      </c>
      <c r="D9" s="256">
        <f>'Section 2 data'!$E$59</f>
        <v>3.9509999999999997E-2</v>
      </c>
      <c r="E9" s="220">
        <f>'Section 2 data'!$F$59</f>
        <v>52.7</v>
      </c>
      <c r="F9" s="257">
        <f t="shared" ref="F9:F17" si="0">SUM(C9,D9)</f>
        <v>3.9509999999999997E-2</v>
      </c>
    </row>
    <row r="10" spans="2:6" ht="15" customHeight="1" x14ac:dyDescent="0.2">
      <c r="B10" s="222" t="s">
        <v>368</v>
      </c>
      <c r="C10" s="57">
        <f>'Section 2 data'!$D$60</f>
        <v>2.5909999999999999E-2</v>
      </c>
      <c r="D10" s="256">
        <f>'Section 2 data'!$E$60</f>
        <v>0.1804</v>
      </c>
      <c r="E10" s="220">
        <f>'Section 2 data'!$F$60</f>
        <v>89.42</v>
      </c>
      <c r="F10" s="257">
        <f t="shared" si="0"/>
        <v>0.20630999999999999</v>
      </c>
    </row>
    <row r="11" spans="2:6" ht="15" customHeight="1" x14ac:dyDescent="0.2">
      <c r="B11" s="219" t="s">
        <v>369</v>
      </c>
      <c r="C11" s="57">
        <f>'Section 2 data'!$D$61</f>
        <v>9.2499999999999995E-3</v>
      </c>
      <c r="D11" s="256">
        <f>'Section 2 data'!$E$61</f>
        <v>0.61497000000000002</v>
      </c>
      <c r="E11" s="220">
        <f>'Section 2 data'!$F$61</f>
        <v>40.96</v>
      </c>
      <c r="F11" s="257">
        <f t="shared" si="0"/>
        <v>0.62422</v>
      </c>
    </row>
    <row r="12" spans="2:6" ht="15" customHeight="1" x14ac:dyDescent="0.2">
      <c r="B12" s="219" t="s">
        <v>370</v>
      </c>
      <c r="C12" s="57">
        <f>'Section 2 data'!$D$62</f>
        <v>5.8070000000000004E-2</v>
      </c>
      <c r="D12" s="256">
        <f>'Section 2 data'!$E$62</f>
        <v>0.92876999999999998</v>
      </c>
      <c r="E12" s="220">
        <f>'Section 2 data'!$F$62</f>
        <v>27.78</v>
      </c>
      <c r="F12" s="257">
        <f t="shared" si="0"/>
        <v>0.98683999999999994</v>
      </c>
    </row>
    <row r="13" spans="2:6" ht="15" customHeight="1" x14ac:dyDescent="0.2">
      <c r="B13" s="219" t="s">
        <v>371</v>
      </c>
      <c r="C13" s="57">
        <f>'Section 2 data'!$D$63</f>
        <v>8.929999999999999E-2</v>
      </c>
      <c r="D13" s="256">
        <f>'Section 2 data'!$E$63</f>
        <v>0.46704000000000001</v>
      </c>
      <c r="E13" s="220">
        <f>'Section 2 data'!$F$63</f>
        <v>45.28</v>
      </c>
      <c r="F13" s="257">
        <f t="shared" si="0"/>
        <v>0.55634000000000006</v>
      </c>
    </row>
    <row r="14" spans="2:6" ht="15" customHeight="1" x14ac:dyDescent="0.2">
      <c r="B14" s="219" t="s">
        <v>372</v>
      </c>
      <c r="C14" s="57">
        <f>'Section 2 data'!$D$64</f>
        <v>2.0920000000000001E-2</v>
      </c>
      <c r="D14" s="256">
        <f>'Section 2 data'!$E$64</f>
        <v>0.65044000000000002</v>
      </c>
      <c r="E14" s="220">
        <f>'Section 2 data'!$F$64</f>
        <v>40.020000000000003</v>
      </c>
      <c r="F14" s="257">
        <f t="shared" si="0"/>
        <v>0.67136000000000007</v>
      </c>
    </row>
    <row r="15" spans="2:6" ht="15" customHeight="1" x14ac:dyDescent="0.2">
      <c r="B15" s="219" t="s">
        <v>373</v>
      </c>
      <c r="C15" s="57">
        <f>'Section 2 data'!$D$65</f>
        <v>7.1999999999999994E-4</v>
      </c>
      <c r="D15" s="256">
        <f>'Section 2 data'!$E$65</f>
        <v>0</v>
      </c>
      <c r="E15" s="220">
        <f>'Section 2 data'!$F$65</f>
        <v>0</v>
      </c>
      <c r="F15" s="257">
        <f t="shared" si="0"/>
        <v>7.1999999999999994E-4</v>
      </c>
    </row>
    <row r="16" spans="2:6" ht="15" customHeight="1" x14ac:dyDescent="0.2">
      <c r="B16" s="219" t="s">
        <v>374</v>
      </c>
      <c r="C16" s="57">
        <f>'Section 2 data'!$D$66</f>
        <v>0</v>
      </c>
      <c r="D16" s="256">
        <f>'Section 2 data'!$E$66</f>
        <v>0</v>
      </c>
      <c r="E16" s="220">
        <f>'Section 2 data'!$F$66</f>
        <v>0</v>
      </c>
      <c r="F16" s="257">
        <f t="shared" si="0"/>
        <v>0</v>
      </c>
    </row>
    <row r="17" spans="2:6" ht="15" customHeight="1" x14ac:dyDescent="0.2">
      <c r="B17" s="223" t="s">
        <v>80</v>
      </c>
      <c r="C17" s="73">
        <f>'Section 2 data'!$D$6</f>
        <v>0.22287000000000001</v>
      </c>
      <c r="D17" s="73">
        <f>'Section 2 data'!$E$6</f>
        <v>2.8965300000000003</v>
      </c>
      <c r="E17" s="224">
        <f>'Section 2 data'!$F$6</f>
        <v>17.07</v>
      </c>
      <c r="F17" s="258">
        <f t="shared" si="0"/>
        <v>3.1194000000000002</v>
      </c>
    </row>
    <row r="18" spans="2:6" ht="15" customHeight="1" x14ac:dyDescent="0.2">
      <c r="B18" s="217" t="s">
        <v>105</v>
      </c>
      <c r="C18" s="218"/>
      <c r="D18" s="218"/>
      <c r="E18" s="218"/>
      <c r="F18" s="218"/>
    </row>
    <row r="19" spans="2:6" ht="15" customHeight="1" x14ac:dyDescent="0.2">
      <c r="B19" s="219" t="s">
        <v>366</v>
      </c>
      <c r="C19" s="57">
        <f>'Section 2 data'!$D$68</f>
        <v>0.12834000000000001</v>
      </c>
      <c r="D19" s="256">
        <f>'Section 2 data'!$E$68</f>
        <v>5.1942899999999996</v>
      </c>
      <c r="E19" s="220">
        <f>'Section 2 data'!$F$68</f>
        <v>30.43</v>
      </c>
      <c r="F19" s="257">
        <f t="shared" ref="F19:F28" si="1">SUM(C19,D19)</f>
        <v>5.3226299999999993</v>
      </c>
    </row>
    <row r="20" spans="2:6" ht="15" customHeight="1" x14ac:dyDescent="0.2">
      <c r="B20" s="221" t="s">
        <v>367</v>
      </c>
      <c r="C20" s="57">
        <f>'Section 2 data'!$D$69</f>
        <v>4.6909999999999993E-2</v>
      </c>
      <c r="D20" s="256">
        <f>'Section 2 data'!$E$69</f>
        <v>4.2358599999999997</v>
      </c>
      <c r="E20" s="220">
        <f>'Section 2 data'!$F$69</f>
        <v>14.62</v>
      </c>
      <c r="F20" s="257">
        <f t="shared" si="1"/>
        <v>4.2827699999999993</v>
      </c>
    </row>
    <row r="21" spans="2:6" ht="15" customHeight="1" x14ac:dyDescent="0.2">
      <c r="B21" s="222" t="s">
        <v>368</v>
      </c>
      <c r="C21" s="57">
        <f>'Section 2 data'!$D$70</f>
        <v>5.8430000000000003E-2</v>
      </c>
      <c r="D21" s="256">
        <f>'Section 2 data'!$E$70</f>
        <v>3.6510599999999998</v>
      </c>
      <c r="E21" s="220">
        <f>'Section 2 data'!$F$70</f>
        <v>15.61</v>
      </c>
      <c r="F21" s="257">
        <f t="shared" si="1"/>
        <v>3.7094899999999997</v>
      </c>
    </row>
    <row r="22" spans="2:6" ht="15" customHeight="1" x14ac:dyDescent="0.2">
      <c r="B22" s="219" t="s">
        <v>369</v>
      </c>
      <c r="C22" s="57">
        <f>'Section 2 data'!$D$71</f>
        <v>5.9859999999999997E-2</v>
      </c>
      <c r="D22" s="256">
        <f>'Section 2 data'!$E$71</f>
        <v>2.7362100000000003</v>
      </c>
      <c r="E22" s="220">
        <f>'Section 2 data'!$F$71</f>
        <v>20.34</v>
      </c>
      <c r="F22" s="257">
        <f t="shared" si="1"/>
        <v>2.7960700000000003</v>
      </c>
    </row>
    <row r="23" spans="2:6" ht="15" customHeight="1" x14ac:dyDescent="0.2">
      <c r="B23" s="219" t="s">
        <v>370</v>
      </c>
      <c r="C23" s="57">
        <f>'Section 2 data'!$D$72</f>
        <v>0.14394999999999999</v>
      </c>
      <c r="D23" s="256">
        <f>'Section 2 data'!$E$72</f>
        <v>4.8579600000000003</v>
      </c>
      <c r="E23" s="220">
        <f>'Section 2 data'!$F$72</f>
        <v>15.21</v>
      </c>
      <c r="F23" s="257">
        <f t="shared" si="1"/>
        <v>5.0019100000000005</v>
      </c>
    </row>
    <row r="24" spans="2:6" ht="15" customHeight="1" x14ac:dyDescent="0.2">
      <c r="B24" s="219" t="s">
        <v>371</v>
      </c>
      <c r="C24" s="57">
        <f>'Section 2 data'!$D$73</f>
        <v>3.431E-2</v>
      </c>
      <c r="D24" s="256">
        <f>'Section 2 data'!$E$73</f>
        <v>2.7693099999999999</v>
      </c>
      <c r="E24" s="220">
        <f>'Section 2 data'!$F$73</f>
        <v>22.7</v>
      </c>
      <c r="F24" s="257">
        <f t="shared" si="1"/>
        <v>2.80362</v>
      </c>
    </row>
    <row r="25" spans="2:6" ht="15" customHeight="1" x14ac:dyDescent="0.2">
      <c r="B25" s="219" t="s">
        <v>372</v>
      </c>
      <c r="C25" s="57">
        <f>'Section 2 data'!$D$74</f>
        <v>2.401E-2</v>
      </c>
      <c r="D25" s="256">
        <f>'Section 2 data'!$E$74</f>
        <v>3.1695500000000001</v>
      </c>
      <c r="E25" s="220">
        <f>'Section 2 data'!$F$74</f>
        <v>20.68</v>
      </c>
      <c r="F25" s="257">
        <f t="shared" si="1"/>
        <v>3.1935600000000002</v>
      </c>
    </row>
    <row r="26" spans="2:6" ht="15" customHeight="1" x14ac:dyDescent="0.2">
      <c r="B26" s="219" t="s">
        <v>373</v>
      </c>
      <c r="C26" s="57">
        <f>'Section 2 data'!$D$75</f>
        <v>4.0899999999999999E-3</v>
      </c>
      <c r="D26" s="256">
        <f>'Section 2 data'!$E$75</f>
        <v>1.3837699999999999</v>
      </c>
      <c r="E26" s="220">
        <f>'Section 2 data'!$F$75</f>
        <v>32.770000000000003</v>
      </c>
      <c r="F26" s="257">
        <f t="shared" si="1"/>
        <v>1.3878599999999999</v>
      </c>
    </row>
    <row r="27" spans="2:6" ht="15" customHeight="1" x14ac:dyDescent="0.2">
      <c r="B27" s="219" t="s">
        <v>374</v>
      </c>
      <c r="C27" s="57">
        <f>'Section 2 data'!$D$76</f>
        <v>4.6600000000000001E-3</v>
      </c>
      <c r="D27" s="256">
        <f>'Section 2 data'!$E$76</f>
        <v>1.5638599999999998</v>
      </c>
      <c r="E27" s="220">
        <f>'Section 2 data'!$F$76</f>
        <v>41.79</v>
      </c>
      <c r="F27" s="257">
        <f t="shared" si="1"/>
        <v>1.5685199999999999</v>
      </c>
    </row>
    <row r="28" spans="2:6" ht="15" customHeight="1" x14ac:dyDescent="0.2">
      <c r="B28" s="223" t="s">
        <v>80</v>
      </c>
      <c r="C28" s="73">
        <f>'Section 2 data'!$D$7</f>
        <v>0.50458000000000003</v>
      </c>
      <c r="D28" s="73">
        <f>'Section 2 data'!$E$7</f>
        <v>29.561889999999998</v>
      </c>
      <c r="E28" s="224">
        <f>'Section 2 data'!$F$7</f>
        <v>2.68</v>
      </c>
      <c r="F28" s="258">
        <f t="shared" si="1"/>
        <v>30.066469999999999</v>
      </c>
    </row>
    <row r="29" spans="2:6" ht="15" customHeight="1" x14ac:dyDescent="0.2">
      <c r="B29" s="217" t="s">
        <v>106</v>
      </c>
      <c r="C29" s="218"/>
      <c r="D29" s="218"/>
      <c r="E29" s="218"/>
      <c r="F29" s="218"/>
    </row>
    <row r="30" spans="2:6" ht="15" customHeight="1" x14ac:dyDescent="0.2">
      <c r="B30" s="219" t="s">
        <v>366</v>
      </c>
      <c r="C30" s="57">
        <f>'Section 2 data'!$D$78</f>
        <v>0.14704</v>
      </c>
      <c r="D30" s="256">
        <f>'Section 2 data'!$E$78</f>
        <v>5.2096800000000005</v>
      </c>
      <c r="E30" s="220">
        <f>'Section 2 data'!$F$78</f>
        <v>30.34</v>
      </c>
      <c r="F30" s="257">
        <f t="shared" ref="F30:F39" si="2">SUM(C30,D30)</f>
        <v>5.3567200000000001</v>
      </c>
    </row>
    <row r="31" spans="2:6" ht="15" customHeight="1" x14ac:dyDescent="0.2">
      <c r="B31" s="221" t="s">
        <v>367</v>
      </c>
      <c r="C31" s="57">
        <f>'Section 2 data'!$D$79</f>
        <v>4.6909999999999993E-2</v>
      </c>
      <c r="D31" s="256">
        <f>'Section 2 data'!$E$79</f>
        <v>4.2753699999999997</v>
      </c>
      <c r="E31" s="220">
        <f>'Section 2 data'!$F$79</f>
        <v>14.48</v>
      </c>
      <c r="F31" s="257">
        <f t="shared" si="2"/>
        <v>4.3222799999999992</v>
      </c>
    </row>
    <row r="32" spans="2:6" ht="15" customHeight="1" x14ac:dyDescent="0.2">
      <c r="B32" s="222" t="s">
        <v>368</v>
      </c>
      <c r="C32" s="57">
        <f>'Section 2 data'!$D$80</f>
        <v>8.4349999999999994E-2</v>
      </c>
      <c r="D32" s="256">
        <f>'Section 2 data'!$E$80</f>
        <v>3.8314699999999999</v>
      </c>
      <c r="E32" s="220">
        <f>'Section 2 data'!$F$80</f>
        <v>15.29</v>
      </c>
      <c r="F32" s="257">
        <f t="shared" si="2"/>
        <v>3.9158200000000001</v>
      </c>
    </row>
    <row r="33" spans="2:6" ht="15" customHeight="1" x14ac:dyDescent="0.2">
      <c r="B33" s="219" t="s">
        <v>369</v>
      </c>
      <c r="C33" s="57">
        <f>'Section 2 data'!$D$81</f>
        <v>6.9110000000000005E-2</v>
      </c>
      <c r="D33" s="256">
        <f>'Section 2 data'!$E$81</f>
        <v>3.3511899999999999</v>
      </c>
      <c r="E33" s="220">
        <f>'Section 2 data'!$F$81</f>
        <v>18.670000000000002</v>
      </c>
      <c r="F33" s="257">
        <f t="shared" si="2"/>
        <v>3.4203000000000001</v>
      </c>
    </row>
    <row r="34" spans="2:6" ht="15" customHeight="1" x14ac:dyDescent="0.2">
      <c r="B34" s="219" t="s">
        <v>370</v>
      </c>
      <c r="C34" s="57">
        <f>'Section 2 data'!$D$82</f>
        <v>0.20202000000000001</v>
      </c>
      <c r="D34" s="256">
        <f>'Section 2 data'!$E$82</f>
        <v>5.7867299999999995</v>
      </c>
      <c r="E34" s="220">
        <f>'Section 2 data'!$F$82</f>
        <v>13.54</v>
      </c>
      <c r="F34" s="257">
        <f t="shared" si="2"/>
        <v>5.9887499999999996</v>
      </c>
    </row>
    <row r="35" spans="2:6" ht="15" customHeight="1" x14ac:dyDescent="0.2">
      <c r="B35" s="219" t="s">
        <v>371</v>
      </c>
      <c r="C35" s="57">
        <f>'Section 2 data'!$D$83</f>
        <v>0.12361</v>
      </c>
      <c r="D35" s="256">
        <f>'Section 2 data'!$E$83</f>
        <v>3.2363499999999998</v>
      </c>
      <c r="E35" s="220">
        <f>'Section 2 data'!$F$83</f>
        <v>20.32</v>
      </c>
      <c r="F35" s="257">
        <f t="shared" si="2"/>
        <v>3.3599600000000001</v>
      </c>
    </row>
    <row r="36" spans="2:6" ht="15" customHeight="1" x14ac:dyDescent="0.2">
      <c r="B36" s="219" t="s">
        <v>372</v>
      </c>
      <c r="C36" s="57">
        <f>'Section 2 data'!$D$84</f>
        <v>4.4929999999999998E-2</v>
      </c>
      <c r="D36" s="256">
        <f>'Section 2 data'!$E$84</f>
        <v>3.82</v>
      </c>
      <c r="E36" s="220">
        <f>'Section 2 data'!$F$84</f>
        <v>18.84</v>
      </c>
      <c r="F36" s="257">
        <f t="shared" si="2"/>
        <v>3.8649299999999998</v>
      </c>
    </row>
    <row r="37" spans="2:6" ht="15" customHeight="1" x14ac:dyDescent="0.2">
      <c r="B37" s="219" t="s">
        <v>373</v>
      </c>
      <c r="C37" s="57">
        <f>'Section 2 data'!$D$85</f>
        <v>4.7999999999999996E-3</v>
      </c>
      <c r="D37" s="256">
        <f>'Section 2 data'!$E$85</f>
        <v>1.3837699999999999</v>
      </c>
      <c r="E37" s="220">
        <f>'Section 2 data'!$F$85</f>
        <v>32.770000000000003</v>
      </c>
      <c r="F37" s="257">
        <f t="shared" si="2"/>
        <v>1.3885699999999999</v>
      </c>
    </row>
    <row r="38" spans="2:6" ht="15" customHeight="1" x14ac:dyDescent="0.2">
      <c r="B38" s="219" t="s">
        <v>374</v>
      </c>
      <c r="C38" s="57">
        <f>'Section 2 data'!$D$86</f>
        <v>4.6600000000000001E-3</v>
      </c>
      <c r="D38" s="256">
        <f>'Section 2 data'!$E$86</f>
        <v>1.5638599999999998</v>
      </c>
      <c r="E38" s="220">
        <f>'Section 2 data'!$F$86</f>
        <v>41.79</v>
      </c>
      <c r="F38" s="257">
        <f t="shared" si="2"/>
        <v>1.5685199999999999</v>
      </c>
    </row>
    <row r="39" spans="2:6" ht="15" customHeight="1" x14ac:dyDescent="0.2">
      <c r="B39" s="225" t="s">
        <v>80</v>
      </c>
      <c r="C39" s="259">
        <f>'Section 2 data'!$D$5</f>
        <v>0.72744000000000009</v>
      </c>
      <c r="D39" s="259">
        <f>'Section 2 data'!$E$5</f>
        <v>32.458410000000001</v>
      </c>
      <c r="E39" s="227">
        <f>'Section 2 data'!$F$5</f>
        <v>1.9</v>
      </c>
      <c r="F39" s="260">
        <f t="shared" si="2"/>
        <v>33.185850000000002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6AA8651-CB65-4E8F-B3B3-012E34CC7561}">
            <xm:f>IF($E8&gt;Sheet1!$F$4,1,)</xm:f>
            <x14:dxf>
              <font>
                <color rgb="FF808080"/>
              </font>
            </x14:dxf>
          </x14:cfRule>
          <xm:sqref>D8:F39</xm:sqref>
        </x14:conditionalFormatting>
        <x14:conditionalFormatting xmlns:xm="http://schemas.microsoft.com/office/excel/2006/main">
          <x14:cfRule type="cellIs" priority="1" operator="between" id="{6B3140B0-605F-40FA-959D-73B900F7332F}">
            <xm:f>Sheet1!$D$5</xm:f>
            <xm:f>Sheet1!$E$5</xm:f>
            <x14:dxf>
              <numFmt numFmtId="174" formatCode="&quot;&lt; 0.1&quot;"/>
            </x14:dxf>
          </x14:cfRule>
          <xm:sqref>C8:D39 F8:F39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tabColor theme="8" tint="0.59999389629810485"/>
  </sheetPr>
  <dimension ref="B3:F7"/>
  <sheetViews>
    <sheetView workbookViewId="0"/>
  </sheetViews>
  <sheetFormatPr defaultRowHeight="15" customHeight="1" x14ac:dyDescent="0.2"/>
  <cols>
    <col min="2" max="2" width="3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72</v>
      </c>
      <c r="C3" t="s">
        <v>76</v>
      </c>
    </row>
    <row r="5" spans="2:6" ht="15" customHeight="1" x14ac:dyDescent="0.2">
      <c r="B5" s="840" t="s">
        <v>76</v>
      </c>
      <c r="C5" s="14" t="s">
        <v>78</v>
      </c>
      <c r="D5" s="846" t="s">
        <v>79</v>
      </c>
      <c r="E5" s="847"/>
      <c r="F5" s="15" t="s">
        <v>80</v>
      </c>
    </row>
    <row r="6" spans="2:6" ht="30" customHeight="1" x14ac:dyDescent="0.2">
      <c r="B6" s="841"/>
      <c r="C6" s="31" t="s">
        <v>81</v>
      </c>
      <c r="D6" s="31" t="s">
        <v>81</v>
      </c>
      <c r="E6" s="12" t="s">
        <v>82</v>
      </c>
      <c r="F6" s="32" t="s">
        <v>81</v>
      </c>
    </row>
    <row r="7" spans="2:6" ht="15" customHeight="1" x14ac:dyDescent="0.2">
      <c r="B7" s="250" t="str">
        <f>Index!$B$4</f>
        <v>Hertfordshire and North London</v>
      </c>
      <c r="C7" s="251">
        <f>'Section 2 data'!$D$91</f>
        <v>3.6900000000000001E-3</v>
      </c>
      <c r="D7" s="251">
        <f>'Section 2 data'!$E$91</f>
        <v>0.11069</v>
      </c>
      <c r="E7" s="252">
        <f>'Section 2 data'!$F$91</f>
        <v>80.53</v>
      </c>
      <c r="F7" s="253">
        <f>SUM(C7,D7)</f>
        <v>0.11438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CF5440E-2A4C-4A36-86FC-1D1673FBA67B}">
            <xm:f>IF($E8&gt;Sheet1!$F$4,1,)</xm:f>
            <x14:dxf>
              <font>
                <color rgb="FF808080"/>
              </font>
            </x14:dxf>
          </x14:cfRule>
          <xm:sqref>D7:F7</xm:sqref>
        </x14:conditionalFormatting>
        <x14:conditionalFormatting xmlns:xm="http://schemas.microsoft.com/office/excel/2006/main">
          <x14:cfRule type="cellIs" priority="1" operator="between" id="{1DEA4190-CB43-48C3-B299-C214B979F04D}">
            <xm:f>Sheet1!$D$5</xm:f>
            <xm:f>Sheet1!$E$5</xm:f>
            <x14:dxf>
              <numFmt numFmtId="174" formatCode="&quot;&lt; 0.1&quot;"/>
            </x14:dxf>
          </x14:cfRule>
          <xm:sqref>C7:D7 F7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>
    <tabColor theme="8" tint="0.59999389629810485"/>
  </sheetPr>
  <dimension ref="B3:D9"/>
  <sheetViews>
    <sheetView workbookViewId="0">
      <selection activeCell="D9" sqref="B5:D9"/>
    </sheetView>
  </sheetViews>
  <sheetFormatPr defaultRowHeight="15" customHeight="1" x14ac:dyDescent="0.2"/>
  <cols>
    <col min="2" max="2" width="25.625" customWidth="1"/>
    <col min="3" max="4" width="15.625" customWidth="1"/>
  </cols>
  <sheetData>
    <row r="3" spans="2:4" ht="15" customHeight="1" x14ac:dyDescent="0.2">
      <c r="B3" t="s">
        <v>73</v>
      </c>
      <c r="C3" t="s">
        <v>750</v>
      </c>
    </row>
    <row r="5" spans="2:4" ht="30" customHeight="1" x14ac:dyDescent="0.2">
      <c r="B5" s="837"/>
      <c r="C5" s="40" t="s">
        <v>671</v>
      </c>
      <c r="D5" s="229" t="s">
        <v>672</v>
      </c>
    </row>
    <row r="6" spans="2:4" ht="30" customHeight="1" x14ac:dyDescent="0.2">
      <c r="B6" s="838"/>
      <c r="C6" s="848" t="s">
        <v>81</v>
      </c>
      <c r="D6" s="849"/>
    </row>
    <row r="7" spans="2:4" ht="15" customHeight="1" x14ac:dyDescent="0.2">
      <c r="B7" s="200" t="str">
        <f>Index!$B$4</f>
        <v>Hertfordshire and North London</v>
      </c>
      <c r="C7" s="201"/>
      <c r="D7" s="201"/>
    </row>
    <row r="8" spans="2:4" ht="15" customHeight="1" x14ac:dyDescent="0.2">
      <c r="B8" s="133" t="s">
        <v>19</v>
      </c>
      <c r="C8" s="60">
        <f>'Section 2 data'!$H$96</f>
        <v>29.483052995748078</v>
      </c>
      <c r="D8" s="505">
        <f>'Section 2 data'!$H$7</f>
        <v>30.066469999999999</v>
      </c>
    </row>
    <row r="9" spans="2:4" ht="15" customHeight="1" x14ac:dyDescent="0.2">
      <c r="B9" s="506" t="s">
        <v>20</v>
      </c>
      <c r="C9" s="62">
        <f>'Section 2 data'!$H$97</f>
        <v>3.9315979851933012</v>
      </c>
      <c r="D9" s="507">
        <f>'Section 2 data'!$H$6</f>
        <v>3.1194000000000002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456C3BEE-A9CC-40EB-A3D9-59B2FD17374D}">
            <xm:f>Sheet1!$D$5</xm:f>
            <xm:f>Sheet1!$E$5</xm:f>
            <x14:dxf>
              <numFmt numFmtId="174" formatCode="&quot;&lt; 0.1&quot;"/>
            </x14:dxf>
          </x14:cfRule>
          <xm:sqref>C8:D9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Index!$E$25</f>
        <v>Standing volume</v>
      </c>
    </row>
  </sheetData>
  <hyperlinks>
    <hyperlink ref="A1" location="Index!B25" display="Return to index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7" t="s">
        <v>682</v>
      </c>
      <c r="C3" s="788"/>
      <c r="D3" s="788"/>
      <c r="E3" s="788"/>
      <c r="F3" s="788"/>
      <c r="G3" s="788"/>
      <c r="H3" s="788"/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84.76</v>
      </c>
      <c r="E5" s="431">
        <v>5276.49</v>
      </c>
      <c r="F5" s="436">
        <v>12.02</v>
      </c>
      <c r="G5" s="443">
        <f>E5*F5/100</f>
        <v>634.2340979999999</v>
      </c>
      <c r="H5" s="444">
        <f>SUM(D5,E5)</f>
        <v>5361.25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31.231999999999999</v>
      </c>
      <c r="E6" s="431">
        <v>555.38099999999997</v>
      </c>
      <c r="F6" s="436">
        <v>17.23</v>
      </c>
      <c r="G6" s="443">
        <f t="shared" ref="G6:G26" si="0">E6*F6/100</f>
        <v>95.692146300000005</v>
      </c>
      <c r="H6" s="444">
        <f>SUM(D6,E6)</f>
        <v>586.61299999999994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53.527999999999999</v>
      </c>
      <c r="E7" s="431">
        <v>4721.1080000000002</v>
      </c>
      <c r="F7" s="436">
        <v>13.32</v>
      </c>
      <c r="G7" s="443">
        <f>E7*F7/100</f>
        <v>628.85158560000002</v>
      </c>
      <c r="H7" s="444">
        <f>SUM(D7,E7)</f>
        <v>4774.6360000000004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0</v>
      </c>
      <c r="E8" s="433">
        <v>0.61599999999999999</v>
      </c>
      <c r="F8" s="436">
        <v>92.58</v>
      </c>
      <c r="G8" s="443">
        <f t="shared" si="0"/>
        <v>0.57029280000000004</v>
      </c>
      <c r="H8" s="444">
        <f>SUM(D8,E8)</f>
        <v>0.61599999999999999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2.181</v>
      </c>
      <c r="E9" s="433">
        <v>170.70400000000001</v>
      </c>
      <c r="F9" s="436">
        <v>29.7</v>
      </c>
      <c r="G9" s="443">
        <f t="shared" si="0"/>
        <v>50.699088000000003</v>
      </c>
      <c r="H9" s="444">
        <f t="shared" ref="H9:H26" si="1">SUM(D9,E9)</f>
        <v>172.88500000000002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10.327</v>
      </c>
      <c r="E10" s="433">
        <v>75.680999999999997</v>
      </c>
      <c r="F10" s="436">
        <v>83.39</v>
      </c>
      <c r="G10" s="443">
        <f t="shared" si="0"/>
        <v>63.110385900000004</v>
      </c>
      <c r="H10" s="444">
        <f t="shared" si="1"/>
        <v>86.007999999999996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4.4169999999999998</v>
      </c>
      <c r="E11" s="433">
        <v>41.25</v>
      </c>
      <c r="F11" s="436">
        <v>49.93</v>
      </c>
      <c r="G11" s="443">
        <f t="shared" si="0"/>
        <v>20.596125000000001</v>
      </c>
      <c r="H11" s="444">
        <f t="shared" si="1"/>
        <v>45.667000000000002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9.6739999999999995</v>
      </c>
      <c r="E12" s="433">
        <v>180.24100000000001</v>
      </c>
      <c r="F12" s="436">
        <v>32.64</v>
      </c>
      <c r="G12" s="443">
        <f t="shared" si="0"/>
        <v>58.830662400000001</v>
      </c>
      <c r="H12" s="444">
        <f t="shared" si="1"/>
        <v>189.91500000000002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0.66700000000000004</v>
      </c>
      <c r="E13" s="433">
        <v>31.247</v>
      </c>
      <c r="F13" s="436">
        <v>61.02</v>
      </c>
      <c r="G13" s="443">
        <f t="shared" si="0"/>
        <v>19.066919400000003</v>
      </c>
      <c r="H13" s="444">
        <f t="shared" si="1"/>
        <v>31.914000000000001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3.9660000000000002</v>
      </c>
      <c r="E15" s="433">
        <v>55.642000000000003</v>
      </c>
      <c r="F15" s="436">
        <v>55.02</v>
      </c>
      <c r="G15" s="443">
        <f t="shared" si="0"/>
        <v>30.614228400000002</v>
      </c>
      <c r="H15" s="444">
        <f t="shared" si="1"/>
        <v>59.608000000000004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7.7489999999999997</v>
      </c>
      <c r="E16" s="433">
        <v>1581.6610000000001</v>
      </c>
      <c r="F16" s="436">
        <v>19.329999999999998</v>
      </c>
      <c r="G16" s="443">
        <f t="shared" si="0"/>
        <v>305.73507129999996</v>
      </c>
      <c r="H16" s="444">
        <f t="shared" si="1"/>
        <v>1589.41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28.068000000000001</v>
      </c>
      <c r="E17" s="433">
        <v>923.49099999999999</v>
      </c>
      <c r="F17" s="436">
        <v>51.15</v>
      </c>
      <c r="G17" s="443">
        <f t="shared" si="0"/>
        <v>472.36564650000003</v>
      </c>
      <c r="H17" s="444">
        <f t="shared" si="1"/>
        <v>951.55899999999997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1.6779999999999999</v>
      </c>
      <c r="E18" s="433">
        <v>422.84199999999998</v>
      </c>
      <c r="F18" s="436">
        <v>31.79</v>
      </c>
      <c r="G18" s="443">
        <f t="shared" si="0"/>
        <v>134.42147180000001</v>
      </c>
      <c r="H18" s="444">
        <f t="shared" si="1"/>
        <v>424.52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2.0529999999999999</v>
      </c>
      <c r="E19" s="433">
        <v>310.09800000000001</v>
      </c>
      <c r="F19" s="436">
        <v>33.67</v>
      </c>
      <c r="G19" s="443">
        <f t="shared" si="0"/>
        <v>104.40999660000001</v>
      </c>
      <c r="H19" s="444">
        <f t="shared" si="1"/>
        <v>312.15100000000001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4.6589999999999998</v>
      </c>
      <c r="E20" s="433">
        <v>202.59800000000001</v>
      </c>
      <c r="F20" s="436">
        <v>33.869999999999997</v>
      </c>
      <c r="G20" s="443">
        <f t="shared" si="0"/>
        <v>68.619942600000002</v>
      </c>
      <c r="H20" s="444">
        <f t="shared" si="1"/>
        <v>207.25700000000001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6.9000000000000006E-2</v>
      </c>
      <c r="E21" s="433">
        <v>23.728999999999999</v>
      </c>
      <c r="F21" s="436">
        <v>79.739999999999995</v>
      </c>
      <c r="G21" s="443">
        <f t="shared" si="0"/>
        <v>18.921504599999999</v>
      </c>
      <c r="H21" s="444">
        <f t="shared" si="1"/>
        <v>23.797999999999998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28.795999999999999</v>
      </c>
      <c r="F22" s="436">
        <v>29.59</v>
      </c>
      <c r="G22" s="443">
        <f t="shared" si="0"/>
        <v>8.5207363999999988</v>
      </c>
      <c r="H22" s="444">
        <f t="shared" si="1"/>
        <v>28.795999999999999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154.72</v>
      </c>
      <c r="F23" s="436">
        <v>29.03</v>
      </c>
      <c r="G23" s="443">
        <f t="shared" si="0"/>
        <v>44.915216000000001</v>
      </c>
      <c r="H23" s="444">
        <f t="shared" si="1"/>
        <v>154.72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</v>
      </c>
      <c r="E24" s="433">
        <v>37.811</v>
      </c>
      <c r="F24" s="436">
        <v>66.459999999999994</v>
      </c>
      <c r="G24" s="443">
        <f t="shared" si="0"/>
        <v>25.129190599999998</v>
      </c>
      <c r="H24" s="444">
        <f t="shared" si="1"/>
        <v>37.811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121.387</v>
      </c>
      <c r="F25" s="436">
        <v>34.549999999999997</v>
      </c>
      <c r="G25" s="443">
        <f t="shared" si="0"/>
        <v>41.939208499999992</v>
      </c>
      <c r="H25" s="444">
        <f t="shared" si="1"/>
        <v>121.387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9.2520000000000007</v>
      </c>
      <c r="E26" s="437">
        <v>913.976</v>
      </c>
      <c r="F26" s="435">
        <v>20.059999999999999</v>
      </c>
      <c r="G26" s="333">
        <f t="shared" si="0"/>
        <v>183.34358560000001</v>
      </c>
      <c r="H26" s="341">
        <f t="shared" si="1"/>
        <v>923.22799999999995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7" t="s">
        <v>682</v>
      </c>
      <c r="C29" s="788"/>
      <c r="D29" s="788"/>
      <c r="E29" s="788"/>
      <c r="F29" s="788"/>
      <c r="G29" s="788"/>
      <c r="H29" s="788"/>
    </row>
    <row r="30" spans="1:10" s="24" customFormat="1" x14ac:dyDescent="0.2">
      <c r="B30" s="283"/>
      <c r="C30" s="283" t="s">
        <v>680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7" t="s">
        <v>682</v>
      </c>
      <c r="C56" s="788"/>
      <c r="D56" s="788"/>
      <c r="E56" s="788"/>
      <c r="F56" s="788"/>
      <c r="G56" s="788"/>
      <c r="H56" s="788"/>
    </row>
    <row r="57" spans="2:8" s="23" customFormat="1" ht="25.5" x14ac:dyDescent="0.2">
      <c r="B57" s="283"/>
      <c r="C57" s="530" t="s">
        <v>681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theme="7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137</v>
      </c>
      <c r="C3" t="s">
        <v>437</v>
      </c>
    </row>
    <row r="5" spans="2:6" ht="15" customHeight="1" x14ac:dyDescent="0.2">
      <c r="B5" s="850" t="s">
        <v>77</v>
      </c>
      <c r="C5" s="172" t="s">
        <v>78</v>
      </c>
      <c r="D5" s="852" t="s">
        <v>79</v>
      </c>
      <c r="E5" s="852"/>
      <c r="F5" s="248" t="s">
        <v>80</v>
      </c>
    </row>
    <row r="6" spans="2:6" ht="30" customHeight="1" x14ac:dyDescent="0.2">
      <c r="B6" s="851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83</v>
      </c>
      <c r="C7" s="218"/>
      <c r="D7" s="218"/>
      <c r="E7" s="218"/>
      <c r="F7" s="218"/>
    </row>
    <row r="8" spans="2:6" ht="15" customHeight="1" x14ac:dyDescent="0.2">
      <c r="B8" s="219" t="s">
        <v>84</v>
      </c>
      <c r="C8" s="43">
        <f>'Section 3 data'!$D$8</f>
        <v>0</v>
      </c>
      <c r="D8" s="44">
        <f>'Section 3 data'!$E$8</f>
        <v>0.95499999999999996</v>
      </c>
      <c r="E8" s="202">
        <f>'Section 3 data'!$F$8</f>
        <v>92.58</v>
      </c>
      <c r="F8" s="203">
        <f>SUM(C8,D8)</f>
        <v>0.95499999999999996</v>
      </c>
    </row>
    <row r="9" spans="2:6" ht="15" customHeight="1" x14ac:dyDescent="0.2">
      <c r="B9" s="219" t="s">
        <v>85</v>
      </c>
      <c r="C9" s="43">
        <f>'Section 3 data'!$D$9</f>
        <v>3.1030000000000002</v>
      </c>
      <c r="D9" s="44">
        <f>'Section 3 data'!$E$9</f>
        <v>246.64699999999999</v>
      </c>
      <c r="E9" s="202">
        <f>'Section 3 data'!$F$9</f>
        <v>30.2</v>
      </c>
      <c r="F9" s="203">
        <f t="shared" ref="F9:F16" si="0">SUM(C9,D9)</f>
        <v>249.75</v>
      </c>
    </row>
    <row r="10" spans="2:6" ht="15" customHeight="1" x14ac:dyDescent="0.2">
      <c r="B10" s="219" t="s">
        <v>86</v>
      </c>
      <c r="C10" s="43">
        <f>'Section 3 data'!$D$10</f>
        <v>17.719000000000001</v>
      </c>
      <c r="D10" s="44">
        <f>'Section 3 data'!$E$10</f>
        <v>140.47900000000001</v>
      </c>
      <c r="E10" s="202">
        <f>'Section 3 data'!$F$10</f>
        <v>83.57</v>
      </c>
      <c r="F10" s="203">
        <f t="shared" si="0"/>
        <v>158.19800000000001</v>
      </c>
    </row>
    <row r="11" spans="2:6" ht="15" customHeight="1" x14ac:dyDescent="0.2">
      <c r="B11" s="219" t="s">
        <v>87</v>
      </c>
      <c r="C11" s="43">
        <f>'Section 3 data'!$D$11</f>
        <v>7.9749999999999996</v>
      </c>
      <c r="D11" s="44">
        <f>'Section 3 data'!$E$11</f>
        <v>79.353999999999999</v>
      </c>
      <c r="E11" s="202">
        <f>'Section 3 data'!$F$11</f>
        <v>50.5</v>
      </c>
      <c r="F11" s="203">
        <f t="shared" si="0"/>
        <v>87.328999999999994</v>
      </c>
    </row>
    <row r="12" spans="2:6" ht="15" customHeight="1" x14ac:dyDescent="0.2">
      <c r="B12" s="219" t="s">
        <v>88</v>
      </c>
      <c r="C12" s="43">
        <f>'Section 3 data'!$D$12</f>
        <v>13.875999999999999</v>
      </c>
      <c r="D12" s="44">
        <f>'Section 3 data'!$E$12</f>
        <v>310.005</v>
      </c>
      <c r="E12" s="202">
        <f>'Section 3 data'!$F$12</f>
        <v>33.4</v>
      </c>
      <c r="F12" s="203">
        <f t="shared" si="0"/>
        <v>323.88099999999997</v>
      </c>
    </row>
    <row r="13" spans="2:6" ht="15" customHeight="1" x14ac:dyDescent="0.2">
      <c r="B13" s="219" t="s">
        <v>89</v>
      </c>
      <c r="C13" s="43">
        <f>'Section 3 data'!$D$13</f>
        <v>0.96099999999999997</v>
      </c>
      <c r="D13" s="44">
        <f>'Section 3 data'!$E$13</f>
        <v>46.612000000000002</v>
      </c>
      <c r="E13" s="202">
        <f>'Section 3 data'!$F$13</f>
        <v>61.3</v>
      </c>
      <c r="F13" s="203">
        <f t="shared" si="0"/>
        <v>47.573</v>
      </c>
    </row>
    <row r="14" spans="2:6" ht="15" customHeight="1" x14ac:dyDescent="0.2">
      <c r="B14" s="219" t="s">
        <v>90</v>
      </c>
      <c r="C14" s="43">
        <f>'Section 3 data'!$D$14</f>
        <v>0</v>
      </c>
      <c r="D14" s="44">
        <f>'Section 3 data'!$E$14</f>
        <v>0</v>
      </c>
      <c r="E14" s="202">
        <f>'Section 3 data'!$F$14</f>
        <v>0</v>
      </c>
      <c r="F14" s="203">
        <f t="shared" si="0"/>
        <v>0</v>
      </c>
    </row>
    <row r="15" spans="2:6" ht="15" customHeight="1" x14ac:dyDescent="0.2">
      <c r="B15" s="219" t="s">
        <v>91</v>
      </c>
      <c r="C15" s="43">
        <f>'Section 3 data'!$D$15</f>
        <v>7.3239999999999998</v>
      </c>
      <c r="D15" s="44">
        <f>'Section 3 data'!$E$15</f>
        <v>100.943</v>
      </c>
      <c r="E15" s="202">
        <f>'Section 3 data'!$F$15</f>
        <v>56.22</v>
      </c>
      <c r="F15" s="203">
        <f t="shared" si="0"/>
        <v>108.267</v>
      </c>
    </row>
    <row r="16" spans="2:6" ht="15" customHeight="1" x14ac:dyDescent="0.2">
      <c r="B16" s="223" t="s">
        <v>92</v>
      </c>
      <c r="C16" s="204">
        <f>'Section 3 data'!$D$6</f>
        <v>50.957999999999998</v>
      </c>
      <c r="D16" s="205">
        <f>'Section 3 data'!$E$6</f>
        <v>924.99400000000003</v>
      </c>
      <c r="E16" s="206">
        <f>'Section 3 data'!$F$6</f>
        <v>17.899999999999999</v>
      </c>
      <c r="F16" s="207">
        <f t="shared" si="0"/>
        <v>975.952</v>
      </c>
    </row>
    <row r="17" spans="2:6" ht="15" customHeight="1" x14ac:dyDescent="0.2">
      <c r="B17" s="217" t="s">
        <v>93</v>
      </c>
      <c r="C17" s="201"/>
      <c r="D17" s="201"/>
      <c r="E17" s="708"/>
      <c r="F17" s="201"/>
    </row>
    <row r="18" spans="2:6" ht="15" customHeight="1" x14ac:dyDescent="0.2">
      <c r="B18" s="219" t="s">
        <v>94</v>
      </c>
      <c r="C18" s="43">
        <f>'Section 3 data'!$D$16</f>
        <v>8.2620000000000005</v>
      </c>
      <c r="D18" s="44">
        <f>'Section 3 data'!$E$16</f>
        <v>1858.7739999999999</v>
      </c>
      <c r="E18" s="202">
        <f>'Section 3 data'!$F$16</f>
        <v>19.5</v>
      </c>
      <c r="F18" s="203">
        <f t="shared" ref="F18:F29" si="1">SUM(C18,D18)</f>
        <v>1867.0359999999998</v>
      </c>
    </row>
    <row r="19" spans="2:6" ht="15" customHeight="1" x14ac:dyDescent="0.2">
      <c r="B19" s="219" t="s">
        <v>95</v>
      </c>
      <c r="C19" s="43">
        <f>'Section 3 data'!$D$17</f>
        <v>29.547999999999998</v>
      </c>
      <c r="D19" s="44">
        <f>'Section 3 data'!$E$17</f>
        <v>1121.1279999999999</v>
      </c>
      <c r="E19" s="202">
        <f>'Section 3 data'!$F$17</f>
        <v>52.58</v>
      </c>
      <c r="F19" s="203">
        <f t="shared" si="1"/>
        <v>1150.6759999999999</v>
      </c>
    </row>
    <row r="20" spans="2:6" ht="15" customHeight="1" x14ac:dyDescent="0.2">
      <c r="B20" s="219" t="s">
        <v>96</v>
      </c>
      <c r="C20" s="43">
        <f>'Section 3 data'!$D$18</f>
        <v>1.8340000000000001</v>
      </c>
      <c r="D20" s="44">
        <f>'Section 3 data'!$E$18</f>
        <v>528.67999999999995</v>
      </c>
      <c r="E20" s="202">
        <f>'Section 3 data'!$F$18</f>
        <v>32.979999999999997</v>
      </c>
      <c r="F20" s="203">
        <f t="shared" si="1"/>
        <v>530.5139999999999</v>
      </c>
    </row>
    <row r="21" spans="2:6" ht="15" customHeight="1" x14ac:dyDescent="0.2">
      <c r="B21" s="219" t="s">
        <v>97</v>
      </c>
      <c r="C21" s="43">
        <f>'Section 3 data'!$D$19</f>
        <v>2.1909999999999998</v>
      </c>
      <c r="D21" s="44">
        <f>'Section 3 data'!$E$19</f>
        <v>362.23700000000002</v>
      </c>
      <c r="E21" s="202">
        <f>'Section 3 data'!$F$19</f>
        <v>35.5</v>
      </c>
      <c r="F21" s="203">
        <f t="shared" si="1"/>
        <v>364.428</v>
      </c>
    </row>
    <row r="22" spans="2:6" ht="15" customHeight="1" x14ac:dyDescent="0.2">
      <c r="B22" s="219" t="s">
        <v>98</v>
      </c>
      <c r="C22" s="43">
        <f>'Section 3 data'!$D$20</f>
        <v>4.88</v>
      </c>
      <c r="D22" s="44">
        <f>'Section 3 data'!$E$20</f>
        <v>226.65799999999999</v>
      </c>
      <c r="E22" s="202">
        <f>'Section 3 data'!$F$20</f>
        <v>35.71</v>
      </c>
      <c r="F22" s="203">
        <f t="shared" si="1"/>
        <v>231.53799999999998</v>
      </c>
    </row>
    <row r="23" spans="2:6" ht="15" customHeight="1" x14ac:dyDescent="0.2">
      <c r="B23" s="219" t="s">
        <v>99</v>
      </c>
      <c r="C23" s="43">
        <f>'Section 3 data'!$D$21</f>
        <v>8.5999999999999993E-2</v>
      </c>
      <c r="D23" s="44">
        <f>'Section 3 data'!$E$21</f>
        <v>29.571000000000002</v>
      </c>
      <c r="E23" s="202">
        <f>'Section 3 data'!$F$21</f>
        <v>82.93</v>
      </c>
      <c r="F23" s="203">
        <f t="shared" si="1"/>
        <v>29.657</v>
      </c>
    </row>
    <row r="24" spans="2:6" ht="15" customHeight="1" x14ac:dyDescent="0.2">
      <c r="B24" s="219" t="s">
        <v>100</v>
      </c>
      <c r="C24" s="43">
        <f>'Section 3 data'!$D$22</f>
        <v>0</v>
      </c>
      <c r="D24" s="44">
        <f>'Section 3 data'!$E$22</f>
        <v>29.071999999999999</v>
      </c>
      <c r="E24" s="202">
        <f>'Section 3 data'!$F$22</f>
        <v>30.9</v>
      </c>
      <c r="F24" s="203">
        <f t="shared" si="1"/>
        <v>29.071999999999999</v>
      </c>
    </row>
    <row r="25" spans="2:6" ht="15" customHeight="1" x14ac:dyDescent="0.2">
      <c r="B25" s="219" t="s">
        <v>101</v>
      </c>
      <c r="C25" s="43">
        <f>'Section 3 data'!$D$23</f>
        <v>0</v>
      </c>
      <c r="D25" s="44">
        <f>'Section 3 data'!$E$23</f>
        <v>134.90600000000001</v>
      </c>
      <c r="E25" s="202">
        <f>'Section 3 data'!$F$23</f>
        <v>31.28</v>
      </c>
      <c r="F25" s="203">
        <f t="shared" si="1"/>
        <v>134.90600000000001</v>
      </c>
    </row>
    <row r="26" spans="2:6" ht="15" customHeight="1" x14ac:dyDescent="0.2">
      <c r="B26" s="219" t="s">
        <v>102</v>
      </c>
      <c r="C26" s="43">
        <f>'Section 3 data'!$D$24</f>
        <v>0</v>
      </c>
      <c r="D26" s="44">
        <f>'Section 3 data'!$E$24</f>
        <v>51.686999999999998</v>
      </c>
      <c r="E26" s="202">
        <f>'Section 3 data'!$F$24</f>
        <v>69</v>
      </c>
      <c r="F26" s="203">
        <f t="shared" si="1"/>
        <v>51.686999999999998</v>
      </c>
    </row>
    <row r="27" spans="2:6" ht="15" customHeight="1" x14ac:dyDescent="0.2">
      <c r="B27" s="219" t="s">
        <v>103</v>
      </c>
      <c r="C27" s="43">
        <f>'Section 3 data'!$D$25</f>
        <v>0</v>
      </c>
      <c r="D27" s="44">
        <f>'Section 3 data'!$E$25</f>
        <v>121.86799999999999</v>
      </c>
      <c r="E27" s="202">
        <f>'Section 3 data'!$F$25</f>
        <v>37.6</v>
      </c>
      <c r="F27" s="203">
        <f t="shared" si="1"/>
        <v>121.86799999999999</v>
      </c>
    </row>
    <row r="28" spans="2:6" ht="15" customHeight="1" x14ac:dyDescent="0.2">
      <c r="B28" s="219" t="s">
        <v>104</v>
      </c>
      <c r="C28" s="43">
        <f>'Section 3 data'!$D$26</f>
        <v>9.7379999999999995</v>
      </c>
      <c r="D28" s="44">
        <f>'Section 3 data'!$E$26</f>
        <v>968.12199999999996</v>
      </c>
      <c r="E28" s="202">
        <f>'Section 3 data'!$F$26</f>
        <v>22.07</v>
      </c>
      <c r="F28" s="203">
        <f t="shared" si="1"/>
        <v>977.8599999999999</v>
      </c>
    </row>
    <row r="29" spans="2:6" ht="15" customHeight="1" x14ac:dyDescent="0.2">
      <c r="B29" s="223" t="s">
        <v>105</v>
      </c>
      <c r="C29" s="204">
        <f>'Section 3 data'!$D$7</f>
        <v>56.539000000000001</v>
      </c>
      <c r="D29" s="205">
        <f>'Section 3 data'!$E$7</f>
        <v>5432.7039999999997</v>
      </c>
      <c r="E29" s="206">
        <f>'Section 3 data'!$F$7</f>
        <v>14.36</v>
      </c>
      <c r="F29" s="207">
        <f t="shared" si="1"/>
        <v>5489.2429999999995</v>
      </c>
    </row>
    <row r="30" spans="2:6" ht="15" customHeight="1" x14ac:dyDescent="0.2">
      <c r="B30" s="217" t="s">
        <v>106</v>
      </c>
      <c r="C30" s="208"/>
      <c r="D30" s="208"/>
      <c r="E30" s="5"/>
      <c r="F30" s="208"/>
    </row>
    <row r="31" spans="2:6" ht="15" customHeight="1" x14ac:dyDescent="0.2">
      <c r="B31" s="223" t="s">
        <v>106</v>
      </c>
      <c r="C31" s="204">
        <f>'Section 3 data'!$D$5</f>
        <v>107.497</v>
      </c>
      <c r="D31" s="205">
        <f>'Section 3 data'!$E$5</f>
        <v>6357.6980000000003</v>
      </c>
      <c r="E31" s="206">
        <f>'Section 3 data'!$F$5</f>
        <v>12.52</v>
      </c>
      <c r="F31" s="207">
        <f>SUM(C31,D31)</f>
        <v>6465.1950000000006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E6B028-3342-4079-80E2-282C7BF3A06C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3140D17D-A421-43E4-9A37-2E9AA0356F82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>
    <tabColor theme="7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138</v>
      </c>
      <c r="C3" t="s">
        <v>143</v>
      </c>
    </row>
    <row r="5" spans="2:6" ht="15" customHeight="1" x14ac:dyDescent="0.2">
      <c r="B5" s="850" t="s">
        <v>267</v>
      </c>
      <c r="C5" s="172" t="s">
        <v>78</v>
      </c>
      <c r="D5" s="852" t="s">
        <v>79</v>
      </c>
      <c r="E5" s="852"/>
      <c r="F5" s="248" t="s">
        <v>80</v>
      </c>
    </row>
    <row r="6" spans="2:6" ht="30" customHeight="1" x14ac:dyDescent="0.2">
      <c r="B6" s="851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17" t="s">
        <v>92</v>
      </c>
      <c r="C7" s="218"/>
      <c r="D7" s="218"/>
      <c r="E7" s="218"/>
      <c r="F7" s="218"/>
    </row>
    <row r="8" spans="2:6" ht="15" customHeight="1" x14ac:dyDescent="0.2">
      <c r="B8" s="219" t="s">
        <v>359</v>
      </c>
      <c r="C8" s="43">
        <f>'Section 3 data'!$D$31</f>
        <v>0</v>
      </c>
      <c r="D8" s="44">
        <f>'Section 3 data'!$E$31</f>
        <v>0</v>
      </c>
      <c r="E8" s="202">
        <f>'Section 3 data'!$F$31</f>
        <v>0</v>
      </c>
      <c r="F8" s="203">
        <f>SUM(C8,D8)</f>
        <v>0</v>
      </c>
    </row>
    <row r="9" spans="2:6" ht="15" customHeight="1" x14ac:dyDescent="0.2">
      <c r="B9" s="222" t="s">
        <v>360</v>
      </c>
      <c r="C9" s="43">
        <f>'Section 3 data'!$D$32</f>
        <v>0.81899999999999995</v>
      </c>
      <c r="D9" s="246">
        <f>'Section 3 data'!$E$32</f>
        <v>4.96</v>
      </c>
      <c r="E9" s="202">
        <f>'Section 3 data'!$F$32</f>
        <v>73.239999999999995</v>
      </c>
      <c r="F9" s="203">
        <f t="shared" ref="F9:F15" si="0">SUM(C9,D9)</f>
        <v>5.7789999999999999</v>
      </c>
    </row>
    <row r="10" spans="2:6" ht="15" customHeight="1" x14ac:dyDescent="0.2">
      <c r="B10" s="219" t="s">
        <v>361</v>
      </c>
      <c r="C10" s="43">
        <f>'Section 3 data'!$D$33</f>
        <v>3.2130000000000001</v>
      </c>
      <c r="D10" s="44">
        <f>'Section 3 data'!$E$33</f>
        <v>362.37900000000002</v>
      </c>
      <c r="E10" s="202">
        <f>'Section 3 data'!$F$33</f>
        <v>38.357110988168373</v>
      </c>
      <c r="F10" s="203">
        <f t="shared" si="0"/>
        <v>365.59200000000004</v>
      </c>
    </row>
    <row r="11" spans="2:6" ht="15" customHeight="1" x14ac:dyDescent="0.2">
      <c r="B11" s="219" t="s">
        <v>362</v>
      </c>
      <c r="C11" s="43">
        <f>'Section 3 data'!$D$34</f>
        <v>45.843000000000004</v>
      </c>
      <c r="D11" s="44">
        <f>'Section 3 data'!$E$34</f>
        <v>546.67700000000002</v>
      </c>
      <c r="E11" s="247">
        <f>'Section 3 data'!$F$34</f>
        <v>24.081125600788742</v>
      </c>
      <c r="F11" s="203">
        <f t="shared" si="0"/>
        <v>592.52</v>
      </c>
    </row>
    <row r="12" spans="2:6" ht="15" customHeight="1" x14ac:dyDescent="0.2">
      <c r="B12" s="219" t="s">
        <v>363</v>
      </c>
      <c r="C12" s="43">
        <f>'Section 3 data'!$D$35</f>
        <v>0.82599999999999996</v>
      </c>
      <c r="D12" s="44">
        <f>'Section 3 data'!$E$35</f>
        <v>10.977</v>
      </c>
      <c r="E12" s="247">
        <f>'Section 3 data'!$F$35</f>
        <v>70.680000000000007</v>
      </c>
      <c r="F12" s="203">
        <f t="shared" si="0"/>
        <v>11.803000000000001</v>
      </c>
    </row>
    <row r="13" spans="2:6" ht="15" customHeight="1" x14ac:dyDescent="0.2">
      <c r="B13" s="219" t="s">
        <v>364</v>
      </c>
      <c r="C13" s="43">
        <f>'Section 3 data'!$D$36</f>
        <v>0.25600000000000001</v>
      </c>
      <c r="D13" s="44">
        <f>'Section 3 data'!$E$36</f>
        <v>0</v>
      </c>
      <c r="E13" s="202">
        <f>'Section 3 data'!$F$36</f>
        <v>0</v>
      </c>
      <c r="F13" s="203">
        <f t="shared" si="0"/>
        <v>0.25600000000000001</v>
      </c>
    </row>
    <row r="14" spans="2:6" ht="15" customHeight="1" x14ac:dyDescent="0.2">
      <c r="B14" s="219" t="s">
        <v>365</v>
      </c>
      <c r="C14" s="43">
        <f>'Section 3 data'!$D$37</f>
        <v>0</v>
      </c>
      <c r="D14" s="44">
        <f>'Section 3 data'!$E$37</f>
        <v>0</v>
      </c>
      <c r="E14" s="202">
        <f>'Section 3 data'!$F$37</f>
        <v>0</v>
      </c>
      <c r="F14" s="203">
        <f t="shared" si="0"/>
        <v>0</v>
      </c>
    </row>
    <row r="15" spans="2:6" ht="15" customHeight="1" x14ac:dyDescent="0.2">
      <c r="B15" s="223" t="s">
        <v>80</v>
      </c>
      <c r="C15" s="66">
        <f>'Section 3 data'!$D$6</f>
        <v>50.957999999999998</v>
      </c>
      <c r="D15" s="66">
        <f>'Section 3 data'!$E$6</f>
        <v>924.99400000000003</v>
      </c>
      <c r="E15" s="206">
        <f>'Section 3 data'!$F$6</f>
        <v>17.899999999999999</v>
      </c>
      <c r="F15" s="235">
        <f t="shared" si="0"/>
        <v>975.952</v>
      </c>
    </row>
    <row r="16" spans="2:6" ht="15" customHeight="1" x14ac:dyDescent="0.2">
      <c r="B16" s="217" t="s">
        <v>105</v>
      </c>
      <c r="C16" s="241"/>
      <c r="D16" s="241"/>
      <c r="E16" s="241"/>
      <c r="F16" s="241"/>
    </row>
    <row r="17" spans="2:6" ht="15" customHeight="1" x14ac:dyDescent="0.2">
      <c r="B17" s="219" t="s">
        <v>359</v>
      </c>
      <c r="C17" s="43">
        <f>'Section 3 data'!D39</f>
        <v>3.2000000000000001E-2</v>
      </c>
      <c r="D17" s="43">
        <f>'Section 3 data'!E39</f>
        <v>4.3470000000000004</v>
      </c>
      <c r="E17" s="202">
        <f>'Section 3 data'!F39</f>
        <v>51.38</v>
      </c>
      <c r="F17" s="203">
        <f>C17+D17</f>
        <v>4.3790000000000004</v>
      </c>
    </row>
    <row r="18" spans="2:6" ht="15" customHeight="1" x14ac:dyDescent="0.2">
      <c r="B18" s="222" t="s">
        <v>360</v>
      </c>
      <c r="C18" s="43">
        <f>'Section 3 data'!D40</f>
        <v>0.27100000000000002</v>
      </c>
      <c r="D18" s="246">
        <f>'Section 3 data'!E40</f>
        <v>108.756</v>
      </c>
      <c r="E18" s="202">
        <f>'Section 3 data'!F40</f>
        <v>20.79</v>
      </c>
      <c r="F18" s="203">
        <f t="shared" ref="F18:F24" si="1">C18+D18</f>
        <v>109.027</v>
      </c>
    </row>
    <row r="19" spans="2:6" ht="15" customHeight="1" x14ac:dyDescent="0.2">
      <c r="B19" s="219" t="s">
        <v>361</v>
      </c>
      <c r="C19" s="43">
        <f>'Section 3 data'!D41</f>
        <v>1.1479999999999999</v>
      </c>
      <c r="D19" s="44">
        <f>'Section 3 data'!E41</f>
        <v>621.97699999999998</v>
      </c>
      <c r="E19" s="202">
        <f>'Section 3 data'!F41</f>
        <v>14.748145222853024</v>
      </c>
      <c r="F19" s="203">
        <f t="shared" si="1"/>
        <v>623.125</v>
      </c>
    </row>
    <row r="20" spans="2:6" ht="15" customHeight="1" x14ac:dyDescent="0.2">
      <c r="B20" s="219" t="s">
        <v>362</v>
      </c>
      <c r="C20" s="43">
        <f>'Section 3 data'!D42</f>
        <v>22.079000000000001</v>
      </c>
      <c r="D20" s="44">
        <f>'Section 3 data'!E42</f>
        <v>1072.807</v>
      </c>
      <c r="E20" s="247">
        <f>'Section 3 data'!F42</f>
        <v>16.720749416802285</v>
      </c>
      <c r="F20" s="203">
        <f t="shared" si="1"/>
        <v>1094.886</v>
      </c>
    </row>
    <row r="21" spans="2:6" ht="15" customHeight="1" x14ac:dyDescent="0.2">
      <c r="B21" s="219" t="s">
        <v>363</v>
      </c>
      <c r="C21" s="43">
        <f>'Section 3 data'!D43</f>
        <v>10.608000000000001</v>
      </c>
      <c r="D21" s="44">
        <f>'Section 3 data'!E43</f>
        <v>1129.7239999999999</v>
      </c>
      <c r="E21" s="247">
        <f>'Section 3 data'!F43</f>
        <v>21.54</v>
      </c>
      <c r="F21" s="203">
        <f t="shared" si="1"/>
        <v>1140.3319999999999</v>
      </c>
    </row>
    <row r="22" spans="2:6" ht="15" customHeight="1" x14ac:dyDescent="0.2">
      <c r="B22" s="219" t="s">
        <v>364</v>
      </c>
      <c r="C22" s="43">
        <f>'Section 3 data'!D44</f>
        <v>7.4779999999999998</v>
      </c>
      <c r="D22" s="44">
        <f>'Section 3 data'!E44</f>
        <v>1476.107</v>
      </c>
      <c r="E22" s="247">
        <f>'Section 3 data'!F44</f>
        <v>25.67</v>
      </c>
      <c r="F22" s="203">
        <f t="shared" si="1"/>
        <v>1483.585</v>
      </c>
    </row>
    <row r="23" spans="2:6" ht="15" customHeight="1" x14ac:dyDescent="0.2">
      <c r="B23" s="219" t="s">
        <v>365</v>
      </c>
      <c r="C23" s="43">
        <f>'Section 3 data'!D45</f>
        <v>14.923</v>
      </c>
      <c r="D23" s="44">
        <f>'Section 3 data'!E45</f>
        <v>1018.986</v>
      </c>
      <c r="E23" s="202">
        <f>'Section 3 data'!F45</f>
        <v>59.14087517509121</v>
      </c>
      <c r="F23" s="203">
        <f t="shared" si="1"/>
        <v>1033.9089999999999</v>
      </c>
    </row>
    <row r="24" spans="2:6" ht="15" customHeight="1" x14ac:dyDescent="0.2">
      <c r="B24" s="223" t="s">
        <v>80</v>
      </c>
      <c r="C24" s="66">
        <f>'Section 3 data'!$D$7</f>
        <v>56.539000000000001</v>
      </c>
      <c r="D24" s="66">
        <f>'Section 3 data'!$E$7</f>
        <v>5432.7039999999997</v>
      </c>
      <c r="E24" s="206">
        <f>'Section 3 data'!$F$7</f>
        <v>14.36</v>
      </c>
      <c r="F24" s="235">
        <f t="shared" si="1"/>
        <v>5489.2429999999995</v>
      </c>
    </row>
    <row r="25" spans="2:6" ht="15" customHeight="1" x14ac:dyDescent="0.2">
      <c r="B25" s="217" t="s">
        <v>106</v>
      </c>
      <c r="C25" s="241"/>
      <c r="D25" s="241"/>
      <c r="E25" s="241"/>
      <c r="F25" s="241"/>
    </row>
    <row r="26" spans="2:6" ht="15" customHeight="1" x14ac:dyDescent="0.2">
      <c r="B26" s="219" t="s">
        <v>359</v>
      </c>
      <c r="C26" s="43">
        <f>'Section 3 data'!$D$47</f>
        <v>3.2000000000000001E-2</v>
      </c>
      <c r="D26" s="44">
        <f>'Section 3 data'!$E$47</f>
        <v>4.3470000000000004</v>
      </c>
      <c r="E26" s="202">
        <f>'Section 3 data'!$F$47</f>
        <v>51.38</v>
      </c>
      <c r="F26" s="203">
        <f t="shared" ref="F26:F33" si="2">SUM(C26,D26)</f>
        <v>4.3790000000000004</v>
      </c>
    </row>
    <row r="27" spans="2:6" ht="15" customHeight="1" x14ac:dyDescent="0.2">
      <c r="B27" s="222" t="s">
        <v>360</v>
      </c>
      <c r="C27" s="43">
        <f>'Section 3 data'!$D$48</f>
        <v>1.0900000000000001</v>
      </c>
      <c r="D27" s="246">
        <f>'Section 3 data'!$E$48</f>
        <v>113.71599999999999</v>
      </c>
      <c r="E27" s="202">
        <f>'Section 3 data'!$F$48</f>
        <v>20.5</v>
      </c>
      <c r="F27" s="203">
        <f t="shared" si="2"/>
        <v>114.806</v>
      </c>
    </row>
    <row r="28" spans="2:6" ht="15" customHeight="1" x14ac:dyDescent="0.2">
      <c r="B28" s="219" t="s">
        <v>361</v>
      </c>
      <c r="C28" s="43">
        <f>'Section 3 data'!$D$49</f>
        <v>4.3609999999999998</v>
      </c>
      <c r="D28" s="44">
        <f>'Section 3 data'!$E$49</f>
        <v>984.35599999999999</v>
      </c>
      <c r="E28" s="202">
        <f>'Section 3 data'!$F$49</f>
        <v>17.562049252418195</v>
      </c>
      <c r="F28" s="203">
        <f t="shared" si="2"/>
        <v>988.71699999999998</v>
      </c>
    </row>
    <row r="29" spans="2:6" ht="15" customHeight="1" x14ac:dyDescent="0.2">
      <c r="B29" s="219" t="s">
        <v>362</v>
      </c>
      <c r="C29" s="43">
        <f>'Section 3 data'!$D$50</f>
        <v>67.921999999999997</v>
      </c>
      <c r="D29" s="44">
        <f>'Section 3 data'!$E$50</f>
        <v>1619.4849999999999</v>
      </c>
      <c r="E29" s="247">
        <f>'Section 3 data'!$F$50</f>
        <v>13.782849887343096</v>
      </c>
      <c r="F29" s="203">
        <f t="shared" si="2"/>
        <v>1687.4069999999999</v>
      </c>
    </row>
    <row r="30" spans="2:6" ht="15" customHeight="1" x14ac:dyDescent="0.2">
      <c r="B30" s="219" t="s">
        <v>363</v>
      </c>
      <c r="C30" s="43">
        <f>'Section 3 data'!$D$51</f>
        <v>11.433999999999999</v>
      </c>
      <c r="D30" s="44">
        <f>'Section 3 data'!$E$51</f>
        <v>1140.701</v>
      </c>
      <c r="E30" s="247">
        <f>'Section 3 data'!$F$51</f>
        <v>21.34</v>
      </c>
      <c r="F30" s="203">
        <f t="shared" si="2"/>
        <v>1152.135</v>
      </c>
    </row>
    <row r="31" spans="2:6" ht="15" customHeight="1" x14ac:dyDescent="0.2">
      <c r="B31" s="219" t="s">
        <v>364</v>
      </c>
      <c r="C31" s="43">
        <f>'Section 3 data'!$D$52</f>
        <v>7.7350000000000003</v>
      </c>
      <c r="D31" s="44">
        <f>'Section 3 data'!$E$52</f>
        <v>1476.107</v>
      </c>
      <c r="E31" s="247">
        <f>'Section 3 data'!$F$52</f>
        <v>25.67</v>
      </c>
      <c r="F31" s="203">
        <f t="shared" si="2"/>
        <v>1483.8419999999999</v>
      </c>
    </row>
    <row r="32" spans="2:6" ht="15" customHeight="1" x14ac:dyDescent="0.2">
      <c r="B32" s="219" t="s">
        <v>365</v>
      </c>
      <c r="C32" s="43">
        <f>'Section 3 data'!$D$53</f>
        <v>14.923</v>
      </c>
      <c r="D32" s="44">
        <f>'Section 3 data'!$E$53</f>
        <v>1018.986</v>
      </c>
      <c r="E32" s="202">
        <f>'Section 3 data'!$F$53</f>
        <v>59.14087517509121</v>
      </c>
      <c r="F32" s="203">
        <f t="shared" si="2"/>
        <v>1033.9089999999999</v>
      </c>
    </row>
    <row r="33" spans="2:6" ht="15" customHeight="1" x14ac:dyDescent="0.2">
      <c r="B33" s="225" t="s">
        <v>80</v>
      </c>
      <c r="C33" s="237">
        <f>'Section 3 data'!$D$5</f>
        <v>107.497</v>
      </c>
      <c r="D33" s="237">
        <f>'Section 3 data'!$E$5</f>
        <v>6357.6980000000003</v>
      </c>
      <c r="E33" s="210">
        <f>'Section 3 data'!$F$5</f>
        <v>12.52</v>
      </c>
      <c r="F33" s="239">
        <f t="shared" si="2"/>
        <v>6465.1950000000006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62C73CAD-0174-4EC8-BC67-DD50F07E6DDA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8F9287ED-1FA1-46DE-9066-D93C39FB9CB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0E1D7AD0-D130-4DC1-99C4-C45E6B4888A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CF90E9B3-E620-4F49-B03B-CACB5B60C8AD}">
            <xm:f>Sheet1!$D$4</xm:f>
            <xm:f>Sheet1!$E$4</xm:f>
            <x14:dxf>
              <numFmt numFmtId="173" formatCode="&quot;&lt; 1&quot;"/>
            </x14:dxf>
          </x14:cfRule>
          <xm:sqref>C8:D15 F8:F15 F17:F24 C26:D33 F26:F33 C17:D24 E17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theme="7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139</v>
      </c>
      <c r="C3" t="s">
        <v>144</v>
      </c>
    </row>
    <row r="5" spans="2:6" ht="15" customHeight="1" x14ac:dyDescent="0.2">
      <c r="B5" s="850" t="s">
        <v>269</v>
      </c>
      <c r="C5" s="172" t="s">
        <v>78</v>
      </c>
      <c r="D5" s="852" t="s">
        <v>79</v>
      </c>
      <c r="E5" s="852"/>
      <c r="F5" s="248" t="s">
        <v>80</v>
      </c>
    </row>
    <row r="6" spans="2:6" ht="30" customHeight="1" x14ac:dyDescent="0.2">
      <c r="B6" s="851"/>
      <c r="C6" s="171" t="s">
        <v>325</v>
      </c>
      <c r="D6" s="171" t="s">
        <v>325</v>
      </c>
      <c r="E6" s="214" t="s">
        <v>82</v>
      </c>
      <c r="F6" s="249" t="s">
        <v>325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366</v>
      </c>
      <c r="C8" s="43">
        <f>'Section 3 data'!$D$58</f>
        <v>0</v>
      </c>
      <c r="D8" s="44">
        <f>'Section 3 data'!$E$58</f>
        <v>0</v>
      </c>
      <c r="E8" s="202">
        <f>'Section 3 data'!$F$58</f>
        <v>0</v>
      </c>
      <c r="F8" s="203">
        <f>SUM(C8,D8)</f>
        <v>0</v>
      </c>
    </row>
    <row r="9" spans="2:6" ht="15" customHeight="1" x14ac:dyDescent="0.2">
      <c r="B9" s="231" t="s">
        <v>367</v>
      </c>
      <c r="C9" s="43">
        <f>'Section 3 data'!$D$59</f>
        <v>0</v>
      </c>
      <c r="D9" s="44">
        <f>'Section 3 data'!$E$59</f>
        <v>0.875</v>
      </c>
      <c r="E9" s="202">
        <f>'Section 3 data'!$F$59</f>
        <v>74.569999999999993</v>
      </c>
      <c r="F9" s="203">
        <f t="shared" ref="F9:F17" si="0">SUM(C9,D9)</f>
        <v>0.875</v>
      </c>
    </row>
    <row r="10" spans="2:6" ht="15" customHeight="1" x14ac:dyDescent="0.2">
      <c r="B10" s="232" t="s">
        <v>368</v>
      </c>
      <c r="C10" s="43">
        <f>'Section 3 data'!$D$60</f>
        <v>2.1549999999999998</v>
      </c>
      <c r="D10" s="44">
        <f>'Section 3 data'!$E$60</f>
        <v>13.364000000000001</v>
      </c>
      <c r="E10" s="202">
        <f>'Section 3 data'!$F$60</f>
        <v>86.02</v>
      </c>
      <c r="F10" s="203">
        <f t="shared" si="0"/>
        <v>15.519</v>
      </c>
    </row>
    <row r="11" spans="2:6" ht="15" customHeight="1" x14ac:dyDescent="0.2">
      <c r="B11" s="230" t="s">
        <v>369</v>
      </c>
      <c r="C11" s="43">
        <f>'Section 3 data'!$D$61</f>
        <v>0.80700000000000005</v>
      </c>
      <c r="D11" s="44">
        <f>'Section 3 data'!$E$61</f>
        <v>120.42</v>
      </c>
      <c r="E11" s="202">
        <f>'Section 3 data'!$F$61</f>
        <v>47.7</v>
      </c>
      <c r="F11" s="203">
        <f t="shared" si="0"/>
        <v>121.227</v>
      </c>
    </row>
    <row r="12" spans="2:6" ht="15" customHeight="1" x14ac:dyDescent="0.2">
      <c r="B12" s="230" t="s">
        <v>370</v>
      </c>
      <c r="C12" s="43">
        <f>'Section 3 data'!$D$62</f>
        <v>15.728</v>
      </c>
      <c r="D12" s="44">
        <f>'Section 3 data'!$E$62</f>
        <v>319.96699999999998</v>
      </c>
      <c r="E12" s="202">
        <f>'Section 3 data'!$F$62</f>
        <v>40.51</v>
      </c>
      <c r="F12" s="203">
        <f t="shared" si="0"/>
        <v>335.69499999999999</v>
      </c>
    </row>
    <row r="13" spans="2:6" ht="15" customHeight="1" x14ac:dyDescent="0.2">
      <c r="B13" s="230" t="s">
        <v>371</v>
      </c>
      <c r="C13" s="43">
        <f>'Section 3 data'!$D$63</f>
        <v>25.731000000000002</v>
      </c>
      <c r="D13" s="44">
        <f>'Section 3 data'!$E$63</f>
        <v>134.785</v>
      </c>
      <c r="E13" s="202">
        <f>'Section 3 data'!$F$63</f>
        <v>43.33</v>
      </c>
      <c r="F13" s="203">
        <f t="shared" si="0"/>
        <v>160.51599999999999</v>
      </c>
    </row>
    <row r="14" spans="2:6" ht="15" customHeight="1" x14ac:dyDescent="0.2">
      <c r="B14" s="230" t="s">
        <v>372</v>
      </c>
      <c r="C14" s="43">
        <f>'Section 3 data'!$D$64</f>
        <v>6.2809999999999997</v>
      </c>
      <c r="D14" s="44">
        <f>'Section 3 data'!$E$64</f>
        <v>335.58300000000003</v>
      </c>
      <c r="E14" s="202">
        <f>'Section 3 data'!$F$64</f>
        <v>33.450000000000003</v>
      </c>
      <c r="F14" s="203">
        <f t="shared" si="0"/>
        <v>341.86400000000003</v>
      </c>
    </row>
    <row r="15" spans="2:6" ht="15" customHeight="1" x14ac:dyDescent="0.2">
      <c r="B15" s="230" t="s">
        <v>373</v>
      </c>
      <c r="C15" s="43">
        <f>'Section 3 data'!$D$65</f>
        <v>0.25600000000000001</v>
      </c>
      <c r="D15" s="44">
        <f>'Section 3 data'!$E$65</f>
        <v>0</v>
      </c>
      <c r="E15" s="202">
        <f>'Section 3 data'!$F$65</f>
        <v>0</v>
      </c>
      <c r="F15" s="203">
        <f t="shared" si="0"/>
        <v>0.25600000000000001</v>
      </c>
    </row>
    <row r="16" spans="2:6" ht="15" customHeight="1" x14ac:dyDescent="0.2">
      <c r="B16" s="230" t="s">
        <v>374</v>
      </c>
      <c r="C16" s="43">
        <f>'Section 3 data'!$D$66</f>
        <v>0</v>
      </c>
      <c r="D16" s="44">
        <f>'Section 3 data'!$E$66</f>
        <v>0</v>
      </c>
      <c r="E16" s="202">
        <f>'Section 3 data'!$F$66</f>
        <v>0</v>
      </c>
      <c r="F16" s="203">
        <f t="shared" si="0"/>
        <v>0</v>
      </c>
    </row>
    <row r="17" spans="2:6" ht="15" customHeight="1" x14ac:dyDescent="0.2">
      <c r="B17" s="233" t="s">
        <v>80</v>
      </c>
      <c r="C17" s="66">
        <f>'Section 3 data'!$D$6</f>
        <v>50.957999999999998</v>
      </c>
      <c r="D17" s="66">
        <f>'Section 3 data'!$E$6</f>
        <v>924.99400000000003</v>
      </c>
      <c r="E17" s="234">
        <f>'Section 3 data'!$F$6</f>
        <v>17.899999999999999</v>
      </c>
      <c r="F17" s="235">
        <f t="shared" si="0"/>
        <v>975.952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366</v>
      </c>
      <c r="C19" s="43">
        <f>'Section 3 data'!$D$68</f>
        <v>0.11899999999999999</v>
      </c>
      <c r="D19" s="44">
        <f>'Section 3 data'!$E$68</f>
        <v>20.353000000000002</v>
      </c>
      <c r="E19" s="202">
        <f>'Section 3 data'!$F$68</f>
        <v>30.43</v>
      </c>
      <c r="F19" s="203">
        <f t="shared" ref="F19:F28" si="1">SUM(C19,D19)</f>
        <v>20.472000000000001</v>
      </c>
    </row>
    <row r="20" spans="2:6" ht="15" customHeight="1" x14ac:dyDescent="0.2">
      <c r="B20" s="231" t="s">
        <v>367</v>
      </c>
      <c r="C20" s="43">
        <f>'Section 3 data'!$D$69</f>
        <v>1.3520000000000001</v>
      </c>
      <c r="D20" s="44">
        <f>'Section 3 data'!$E$69</f>
        <v>125.256</v>
      </c>
      <c r="E20" s="202">
        <f>'Section 3 data'!$F$69</f>
        <v>17.739999999999998</v>
      </c>
      <c r="F20" s="203">
        <f t="shared" si="1"/>
        <v>126.608</v>
      </c>
    </row>
    <row r="21" spans="2:6" ht="15" customHeight="1" x14ac:dyDescent="0.2">
      <c r="B21" s="232" t="s">
        <v>368</v>
      </c>
      <c r="C21" s="43">
        <f>'Section 3 data'!$D$70</f>
        <v>8.3070000000000004</v>
      </c>
      <c r="D21" s="44">
        <f>'Section 3 data'!$E$70</f>
        <v>299.98899999999998</v>
      </c>
      <c r="E21" s="202">
        <f>'Section 3 data'!$F$70</f>
        <v>16.16</v>
      </c>
      <c r="F21" s="203">
        <f t="shared" si="1"/>
        <v>308.29599999999999</v>
      </c>
    </row>
    <row r="22" spans="2:6" ht="15" customHeight="1" x14ac:dyDescent="0.2">
      <c r="B22" s="230" t="s">
        <v>369</v>
      </c>
      <c r="C22" s="43">
        <f>'Section 3 data'!$D$71</f>
        <v>10.944000000000001</v>
      </c>
      <c r="D22" s="44">
        <f>'Section 3 data'!$E$71</f>
        <v>421.49599999999998</v>
      </c>
      <c r="E22" s="202">
        <f>'Section 3 data'!$F$71</f>
        <v>23.14</v>
      </c>
      <c r="F22" s="203">
        <f t="shared" si="1"/>
        <v>432.44</v>
      </c>
    </row>
    <row r="23" spans="2:6" ht="15" customHeight="1" x14ac:dyDescent="0.2">
      <c r="B23" s="230" t="s">
        <v>370</v>
      </c>
      <c r="C23" s="43">
        <f>'Section 3 data'!$D$72</f>
        <v>25.076000000000001</v>
      </c>
      <c r="D23" s="44">
        <f>'Section 3 data'!$E$72</f>
        <v>918.79399999999998</v>
      </c>
      <c r="E23" s="202">
        <f>'Section 3 data'!$F$72</f>
        <v>18.27</v>
      </c>
      <c r="F23" s="203">
        <f t="shared" si="1"/>
        <v>943.87</v>
      </c>
    </row>
    <row r="24" spans="2:6" ht="15" customHeight="1" x14ac:dyDescent="0.2">
      <c r="B24" s="230" t="s">
        <v>371</v>
      </c>
      <c r="C24" s="43">
        <f>'Section 3 data'!$D$73</f>
        <v>4.7160000000000002</v>
      </c>
      <c r="D24" s="44">
        <f>'Section 3 data'!$E$73</f>
        <v>676.39099999999996</v>
      </c>
      <c r="E24" s="202">
        <f>'Section 3 data'!$F$73</f>
        <v>24.07</v>
      </c>
      <c r="F24" s="203">
        <f t="shared" si="1"/>
        <v>681.10699999999997</v>
      </c>
    </row>
    <row r="25" spans="2:6" ht="15" customHeight="1" x14ac:dyDescent="0.2">
      <c r="B25" s="230" t="s">
        <v>372</v>
      </c>
      <c r="C25" s="43">
        <f>'Section 3 data'!$D$74</f>
        <v>4.8819999999999997</v>
      </c>
      <c r="D25" s="44">
        <f>'Section 3 data'!$E$74</f>
        <v>1268.2940000000001</v>
      </c>
      <c r="E25" s="202">
        <f>'Section 3 data'!$F$74</f>
        <v>22.04</v>
      </c>
      <c r="F25" s="203">
        <f t="shared" si="1"/>
        <v>1273.1760000000002</v>
      </c>
    </row>
    <row r="26" spans="2:6" ht="15" customHeight="1" x14ac:dyDescent="0.2">
      <c r="B26" s="230" t="s">
        <v>373</v>
      </c>
      <c r="C26" s="43">
        <f>'Section 3 data'!$D$75</f>
        <v>0.63200000000000001</v>
      </c>
      <c r="D26" s="44">
        <f>'Section 3 data'!$E$75</f>
        <v>575.44000000000005</v>
      </c>
      <c r="E26" s="202">
        <f>'Section 3 data'!$F$75</f>
        <v>34.869999999999997</v>
      </c>
      <c r="F26" s="203">
        <f t="shared" si="1"/>
        <v>576.072</v>
      </c>
    </row>
    <row r="27" spans="2:6" ht="15" customHeight="1" x14ac:dyDescent="0.2">
      <c r="B27" s="230" t="s">
        <v>374</v>
      </c>
      <c r="C27" s="43">
        <f>'Section 3 data'!$D$76</f>
        <v>0.51100000000000001</v>
      </c>
      <c r="D27" s="44">
        <f>'Section 3 data'!$E$76</f>
        <v>1126.69</v>
      </c>
      <c r="E27" s="202">
        <f>'Section 3 data'!$F$76</f>
        <v>54.79</v>
      </c>
      <c r="F27" s="203">
        <f t="shared" si="1"/>
        <v>1127.201</v>
      </c>
    </row>
    <row r="28" spans="2:6" ht="15" customHeight="1" x14ac:dyDescent="0.2">
      <c r="B28" s="233" t="s">
        <v>80</v>
      </c>
      <c r="C28" s="66">
        <f>'Section 3 data'!$D$7</f>
        <v>56.539000000000001</v>
      </c>
      <c r="D28" s="66">
        <f>'Section 3 data'!$E$7</f>
        <v>5432.7039999999997</v>
      </c>
      <c r="E28" s="234">
        <f>'Section 3 data'!$F$7</f>
        <v>14.36</v>
      </c>
      <c r="F28" s="235">
        <f t="shared" si="1"/>
        <v>5489.2429999999995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366</v>
      </c>
      <c r="C30" s="43">
        <f>'Section 3 data'!$D$78</f>
        <v>0.11899999999999999</v>
      </c>
      <c r="D30" s="44">
        <f>'Section 3 data'!$E$78</f>
        <v>20.353000000000002</v>
      </c>
      <c r="E30" s="202">
        <f>'Section 3 data'!$F$78</f>
        <v>30.43</v>
      </c>
      <c r="F30" s="203">
        <f t="shared" ref="F30:F39" si="2">SUM(C30,D30)</f>
        <v>20.472000000000001</v>
      </c>
    </row>
    <row r="31" spans="2:6" ht="15" customHeight="1" x14ac:dyDescent="0.2">
      <c r="B31" s="231" t="s">
        <v>367</v>
      </c>
      <c r="C31" s="43">
        <f>'Section 3 data'!$D$79</f>
        <v>1.3520000000000001</v>
      </c>
      <c r="D31" s="44">
        <f>'Section 3 data'!$E$79</f>
        <v>126.131</v>
      </c>
      <c r="E31" s="202">
        <f>'Section 3 data'!$F$79</f>
        <v>17.64</v>
      </c>
      <c r="F31" s="203">
        <f t="shared" si="2"/>
        <v>127.483</v>
      </c>
    </row>
    <row r="32" spans="2:6" ht="15" customHeight="1" x14ac:dyDescent="0.2">
      <c r="B32" s="232" t="s">
        <v>368</v>
      </c>
      <c r="C32" s="43">
        <f>'Section 3 data'!$D$80</f>
        <v>10.461</v>
      </c>
      <c r="D32" s="44">
        <f>'Section 3 data'!$E$80</f>
        <v>313.35199999999998</v>
      </c>
      <c r="E32" s="202">
        <f>'Section 3 data'!$F$80</f>
        <v>15.76</v>
      </c>
      <c r="F32" s="203">
        <f t="shared" si="2"/>
        <v>323.81299999999999</v>
      </c>
    </row>
    <row r="33" spans="2:6" ht="15" customHeight="1" x14ac:dyDescent="0.2">
      <c r="B33" s="230" t="s">
        <v>369</v>
      </c>
      <c r="C33" s="43">
        <f>'Section 3 data'!$D$81</f>
        <v>11.75</v>
      </c>
      <c r="D33" s="44">
        <f>'Section 3 data'!$E$81</f>
        <v>541.91499999999996</v>
      </c>
      <c r="E33" s="202">
        <f>'Section 3 data'!$F$81</f>
        <v>22.56</v>
      </c>
      <c r="F33" s="203">
        <f t="shared" si="2"/>
        <v>553.66499999999996</v>
      </c>
    </row>
    <row r="34" spans="2:6" ht="15" customHeight="1" x14ac:dyDescent="0.2">
      <c r="B34" s="230" t="s">
        <v>370</v>
      </c>
      <c r="C34" s="43">
        <f>'Section 3 data'!$D$82</f>
        <v>40.804000000000002</v>
      </c>
      <c r="D34" s="44">
        <f>'Section 3 data'!$E$82</f>
        <v>1238.761</v>
      </c>
      <c r="E34" s="202">
        <f>'Section 3 data'!$F$82</f>
        <v>17.3</v>
      </c>
      <c r="F34" s="203">
        <f t="shared" si="2"/>
        <v>1279.5650000000001</v>
      </c>
    </row>
    <row r="35" spans="2:6" ht="15" customHeight="1" x14ac:dyDescent="0.2">
      <c r="B35" s="230" t="s">
        <v>371</v>
      </c>
      <c r="C35" s="43">
        <f>'Section 3 data'!$D$83</f>
        <v>30.446999999999999</v>
      </c>
      <c r="D35" s="44">
        <f>'Section 3 data'!$E$83</f>
        <v>811.17700000000002</v>
      </c>
      <c r="E35" s="202">
        <f>'Section 3 data'!$F$83</f>
        <v>21.1</v>
      </c>
      <c r="F35" s="203">
        <f t="shared" si="2"/>
        <v>841.62400000000002</v>
      </c>
    </row>
    <row r="36" spans="2:6" ht="15" customHeight="1" x14ac:dyDescent="0.2">
      <c r="B36" s="230" t="s">
        <v>372</v>
      </c>
      <c r="C36" s="43">
        <f>'Section 3 data'!$D$84</f>
        <v>11.163</v>
      </c>
      <c r="D36" s="44">
        <f>'Section 3 data'!$E$84</f>
        <v>1603.877</v>
      </c>
      <c r="E36" s="202">
        <f>'Section 3 data'!$F$84</f>
        <v>19</v>
      </c>
      <c r="F36" s="203">
        <f t="shared" si="2"/>
        <v>1615.04</v>
      </c>
    </row>
    <row r="37" spans="2:6" ht="15" customHeight="1" x14ac:dyDescent="0.2">
      <c r="B37" s="230" t="s">
        <v>373</v>
      </c>
      <c r="C37" s="43">
        <f>'Section 3 data'!$D$85</f>
        <v>0.88800000000000001</v>
      </c>
      <c r="D37" s="44">
        <f>'Section 3 data'!$E$85</f>
        <v>575.44000000000005</v>
      </c>
      <c r="E37" s="202">
        <f>'Section 3 data'!$F$85</f>
        <v>34.869999999999997</v>
      </c>
      <c r="F37" s="203">
        <f t="shared" si="2"/>
        <v>576.32800000000009</v>
      </c>
    </row>
    <row r="38" spans="2:6" ht="15" customHeight="1" x14ac:dyDescent="0.2">
      <c r="B38" s="230" t="s">
        <v>374</v>
      </c>
      <c r="C38" s="43">
        <f>'Section 3 data'!$D$86</f>
        <v>0.51100000000000001</v>
      </c>
      <c r="D38" s="44">
        <f>'Section 3 data'!$E$86</f>
        <v>1126.69</v>
      </c>
      <c r="E38" s="202">
        <f>'Section 3 data'!$F$86</f>
        <v>54.79</v>
      </c>
      <c r="F38" s="203">
        <f t="shared" si="2"/>
        <v>1127.201</v>
      </c>
    </row>
    <row r="39" spans="2:6" ht="15" customHeight="1" x14ac:dyDescent="0.2">
      <c r="B39" s="236" t="s">
        <v>80</v>
      </c>
      <c r="C39" s="237">
        <f>'Section 3 data'!$D$5</f>
        <v>107.497</v>
      </c>
      <c r="D39" s="237">
        <f>'Section 3 data'!$E$5</f>
        <v>6357.6980000000003</v>
      </c>
      <c r="E39" s="238">
        <f>'Section 3 data'!$F$5</f>
        <v>12.52</v>
      </c>
      <c r="F39" s="239">
        <f t="shared" si="2"/>
        <v>6465.1950000000006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E0336117-E532-44D0-A990-00DF3877F29D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CD4D26BA-A8DA-400D-92AA-9A8C14565F0D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A3E98977-946B-47F8-AE6C-7E1D16956213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4710AF86-B347-4CF9-B7E9-76B0CE93F3C4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Index!$E$32</f>
        <v>Number of measureable trees</v>
      </c>
    </row>
  </sheetData>
  <hyperlinks>
    <hyperlink ref="A1" location="Index!B32" display="Return to index"/>
  </hyperlink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>
    <tabColor theme="6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145</v>
      </c>
      <c r="C3" t="s">
        <v>771</v>
      </c>
    </row>
    <row r="5" spans="2:6" ht="15" customHeight="1" x14ac:dyDescent="0.2">
      <c r="B5" s="837" t="s">
        <v>77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38"/>
      <c r="C6" s="36" t="s">
        <v>272</v>
      </c>
      <c r="D6" s="36" t="s">
        <v>272</v>
      </c>
      <c r="E6" s="3" t="s">
        <v>82</v>
      </c>
      <c r="F6" s="209" t="s">
        <v>272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33" t="s">
        <v>84</v>
      </c>
      <c r="C8" s="43">
        <f>'Section 4 data'!$D$8</f>
        <v>0</v>
      </c>
      <c r="D8" s="44">
        <f>'Section 4 data'!$E$8</f>
        <v>0.95499999999999996</v>
      </c>
      <c r="E8" s="202">
        <f>'Section 4 data'!$F$8</f>
        <v>92.58</v>
      </c>
      <c r="F8" s="203">
        <f>SUM(C8,D8)</f>
        <v>0.95499999999999996</v>
      </c>
    </row>
    <row r="9" spans="2:6" ht="15" customHeight="1" x14ac:dyDescent="0.2">
      <c r="B9" s="133" t="s">
        <v>85</v>
      </c>
      <c r="C9" s="43">
        <f>'Section 4 data'!$D$9</f>
        <v>2.8010000000000002</v>
      </c>
      <c r="D9" s="44">
        <f>'Section 4 data'!$E$9</f>
        <v>246.64699999999999</v>
      </c>
      <c r="E9" s="202">
        <f>'Section 4 data'!$F$9</f>
        <v>30.2</v>
      </c>
      <c r="F9" s="203">
        <f t="shared" ref="F9:F16" si="0">SUM(C9,D9)</f>
        <v>249.44799999999998</v>
      </c>
    </row>
    <row r="10" spans="2:6" ht="15" customHeight="1" x14ac:dyDescent="0.2">
      <c r="B10" s="133" t="s">
        <v>86</v>
      </c>
      <c r="C10" s="43">
        <f>'Section 4 data'!$D$10</f>
        <v>30.594999999999999</v>
      </c>
      <c r="D10" s="44">
        <f>'Section 4 data'!$E$10</f>
        <v>140.47900000000001</v>
      </c>
      <c r="E10" s="202">
        <f>'Section 4 data'!$F$10</f>
        <v>83.57</v>
      </c>
      <c r="F10" s="203">
        <f t="shared" si="0"/>
        <v>171.07400000000001</v>
      </c>
    </row>
    <row r="11" spans="2:6" ht="15" customHeight="1" x14ac:dyDescent="0.2">
      <c r="B11" s="133" t="s">
        <v>87</v>
      </c>
      <c r="C11" s="43">
        <f>'Section 4 data'!$D$11</f>
        <v>23.748999999999999</v>
      </c>
      <c r="D11" s="44">
        <f>'Section 4 data'!$E$11</f>
        <v>79.353999999999999</v>
      </c>
      <c r="E11" s="202">
        <f>'Section 4 data'!$F$11</f>
        <v>50.5</v>
      </c>
      <c r="F11" s="203">
        <f t="shared" si="0"/>
        <v>103.10299999999999</v>
      </c>
    </row>
    <row r="12" spans="2:6" ht="15" customHeight="1" x14ac:dyDescent="0.2">
      <c r="B12" s="133" t="s">
        <v>88</v>
      </c>
      <c r="C12" s="43">
        <f>'Section 4 data'!$D$12</f>
        <v>82.132999999999996</v>
      </c>
      <c r="D12" s="44">
        <f>'Section 4 data'!$E$12</f>
        <v>310.005</v>
      </c>
      <c r="E12" s="202">
        <f>'Section 4 data'!$F$12</f>
        <v>33.4</v>
      </c>
      <c r="F12" s="203">
        <f t="shared" si="0"/>
        <v>392.13799999999998</v>
      </c>
    </row>
    <row r="13" spans="2:6" ht="15" customHeight="1" x14ac:dyDescent="0.2">
      <c r="B13" s="133" t="s">
        <v>89</v>
      </c>
      <c r="C13" s="43">
        <f>'Section 4 data'!$D$13</f>
        <v>2.1360000000000001</v>
      </c>
      <c r="D13" s="44">
        <f>'Section 4 data'!$E$13</f>
        <v>46.612000000000002</v>
      </c>
      <c r="E13" s="202">
        <f>'Section 4 data'!$F$13</f>
        <v>61.3</v>
      </c>
      <c r="F13" s="203">
        <f t="shared" si="0"/>
        <v>48.748000000000005</v>
      </c>
    </row>
    <row r="14" spans="2:6" ht="15" customHeight="1" x14ac:dyDescent="0.2">
      <c r="B14" s="133" t="s">
        <v>90</v>
      </c>
      <c r="C14" s="43">
        <f>'Section 4 data'!$D$14</f>
        <v>0</v>
      </c>
      <c r="D14" s="44">
        <f>'Section 4 data'!$E$14</f>
        <v>0</v>
      </c>
      <c r="E14" s="202">
        <f>'Section 4 data'!$F$14</f>
        <v>0</v>
      </c>
      <c r="F14" s="203">
        <f t="shared" si="0"/>
        <v>0</v>
      </c>
    </row>
    <row r="15" spans="2:6" ht="15" customHeight="1" x14ac:dyDescent="0.2">
      <c r="B15" s="133" t="s">
        <v>91</v>
      </c>
      <c r="C15" s="43">
        <f>'Section 4 data'!$D$15</f>
        <v>10.987</v>
      </c>
      <c r="D15" s="44">
        <f>'Section 4 data'!$E$15</f>
        <v>100.943</v>
      </c>
      <c r="E15" s="202">
        <f>'Section 4 data'!$F$15</f>
        <v>56.22</v>
      </c>
      <c r="F15" s="203">
        <f t="shared" si="0"/>
        <v>111.92999999999999</v>
      </c>
    </row>
    <row r="16" spans="2:6" ht="15" customHeight="1" x14ac:dyDescent="0.2">
      <c r="B16" s="132" t="s">
        <v>92</v>
      </c>
      <c r="C16" s="204">
        <f>'Section 4 data'!$D$6</f>
        <v>152.40199999999999</v>
      </c>
      <c r="D16" s="205">
        <f>'Section 4 data'!$E$6</f>
        <v>924.99400000000003</v>
      </c>
      <c r="E16" s="206">
        <f>'Section 4 data'!$F$6</f>
        <v>17.899999999999999</v>
      </c>
      <c r="F16" s="207">
        <f t="shared" si="0"/>
        <v>1077.396</v>
      </c>
    </row>
    <row r="17" spans="2:6" ht="15" customHeight="1" x14ac:dyDescent="0.2">
      <c r="B17" s="200" t="s">
        <v>93</v>
      </c>
      <c r="C17" s="201"/>
      <c r="D17" s="201"/>
      <c r="E17" s="708"/>
      <c r="F17" s="201"/>
    </row>
    <row r="18" spans="2:6" ht="15" customHeight="1" x14ac:dyDescent="0.2">
      <c r="B18" s="133" t="s">
        <v>94</v>
      </c>
      <c r="C18" s="43">
        <f>'Section 4 data'!$D$16</f>
        <v>59.960999999999999</v>
      </c>
      <c r="D18" s="44">
        <f>'Section 4 data'!$E$16</f>
        <v>1858.7739999999999</v>
      </c>
      <c r="E18" s="202">
        <f>'Section 4 data'!$F$16</f>
        <v>19.5</v>
      </c>
      <c r="F18" s="203">
        <f t="shared" ref="F18:F29" si="1">SUM(C18,D18)</f>
        <v>1918.7349999999999</v>
      </c>
    </row>
    <row r="19" spans="2:6" ht="15" customHeight="1" x14ac:dyDescent="0.2">
      <c r="B19" s="133" t="s">
        <v>95</v>
      </c>
      <c r="C19" s="43">
        <f>'Section 4 data'!$D$17</f>
        <v>187.64099999999999</v>
      </c>
      <c r="D19" s="44">
        <f>'Section 4 data'!$E$17</f>
        <v>1121.1279999999999</v>
      </c>
      <c r="E19" s="202">
        <f>'Section 4 data'!$F$17</f>
        <v>52.58</v>
      </c>
      <c r="F19" s="203">
        <f t="shared" si="1"/>
        <v>1308.769</v>
      </c>
    </row>
    <row r="20" spans="2:6" ht="15" customHeight="1" x14ac:dyDescent="0.2">
      <c r="B20" s="133" t="s">
        <v>96</v>
      </c>
      <c r="C20" s="43">
        <f>'Section 4 data'!$D$18</f>
        <v>9.5120000000000005</v>
      </c>
      <c r="D20" s="44">
        <f>'Section 4 data'!$E$18</f>
        <v>528.67999999999995</v>
      </c>
      <c r="E20" s="202">
        <f>'Section 4 data'!$F$18</f>
        <v>32.979999999999997</v>
      </c>
      <c r="F20" s="203">
        <f t="shared" si="1"/>
        <v>538.19200000000001</v>
      </c>
    </row>
    <row r="21" spans="2:6" ht="15" customHeight="1" x14ac:dyDescent="0.2">
      <c r="B21" s="133" t="s">
        <v>97</v>
      </c>
      <c r="C21" s="43">
        <f>'Section 4 data'!$D$19</f>
        <v>20.41</v>
      </c>
      <c r="D21" s="44">
        <f>'Section 4 data'!$E$19</f>
        <v>362.23700000000002</v>
      </c>
      <c r="E21" s="202">
        <f>'Section 4 data'!$F$19</f>
        <v>35.5</v>
      </c>
      <c r="F21" s="203">
        <f t="shared" si="1"/>
        <v>382.64700000000005</v>
      </c>
    </row>
    <row r="22" spans="2:6" ht="15" customHeight="1" x14ac:dyDescent="0.2">
      <c r="B22" s="133" t="s">
        <v>98</v>
      </c>
      <c r="C22" s="43">
        <f>'Section 4 data'!$D$20</f>
        <v>41.045000000000002</v>
      </c>
      <c r="D22" s="44">
        <f>'Section 4 data'!$E$20</f>
        <v>226.65799999999999</v>
      </c>
      <c r="E22" s="202">
        <f>'Section 4 data'!$F$20</f>
        <v>35.71</v>
      </c>
      <c r="F22" s="203">
        <f t="shared" si="1"/>
        <v>267.70299999999997</v>
      </c>
    </row>
    <row r="23" spans="2:6" ht="15" customHeight="1" x14ac:dyDescent="0.2">
      <c r="B23" s="133" t="s">
        <v>99</v>
      </c>
      <c r="C23" s="43">
        <f>'Section 4 data'!$D$21</f>
        <v>0.34599999999999997</v>
      </c>
      <c r="D23" s="44">
        <f>'Section 4 data'!$E$21</f>
        <v>29.571000000000002</v>
      </c>
      <c r="E23" s="202">
        <f>'Section 4 data'!$F$21</f>
        <v>82.93</v>
      </c>
      <c r="F23" s="203">
        <f t="shared" si="1"/>
        <v>29.917000000000002</v>
      </c>
    </row>
    <row r="24" spans="2:6" ht="15" customHeight="1" x14ac:dyDescent="0.2">
      <c r="B24" s="133" t="s">
        <v>100</v>
      </c>
      <c r="C24" s="43">
        <f>'Section 4 data'!$D$22</f>
        <v>0</v>
      </c>
      <c r="D24" s="44">
        <f>'Section 4 data'!$E$22</f>
        <v>29.071999999999999</v>
      </c>
      <c r="E24" s="202">
        <f>'Section 4 data'!$F$22</f>
        <v>30.9</v>
      </c>
      <c r="F24" s="203">
        <f t="shared" si="1"/>
        <v>29.071999999999999</v>
      </c>
    </row>
    <row r="25" spans="2:6" ht="15" customHeight="1" x14ac:dyDescent="0.2">
      <c r="B25" s="133" t="s">
        <v>101</v>
      </c>
      <c r="C25" s="43">
        <f>'Section 4 data'!$D$23</f>
        <v>0</v>
      </c>
      <c r="D25" s="44">
        <f>'Section 4 data'!$E$23</f>
        <v>134.90600000000001</v>
      </c>
      <c r="E25" s="202">
        <f>'Section 4 data'!$F$23</f>
        <v>31.28</v>
      </c>
      <c r="F25" s="203">
        <f t="shared" si="1"/>
        <v>134.90600000000001</v>
      </c>
    </row>
    <row r="26" spans="2:6" ht="15" customHeight="1" x14ac:dyDescent="0.2">
      <c r="B26" s="133" t="s">
        <v>102</v>
      </c>
      <c r="C26" s="43">
        <f>'Section 4 data'!$D$24</f>
        <v>0</v>
      </c>
      <c r="D26" s="44">
        <f>'Section 4 data'!$E$24</f>
        <v>51.686999999999998</v>
      </c>
      <c r="E26" s="202">
        <f>'Section 4 data'!$F$24</f>
        <v>69</v>
      </c>
      <c r="F26" s="203">
        <f t="shared" si="1"/>
        <v>51.686999999999998</v>
      </c>
    </row>
    <row r="27" spans="2:6" ht="15" customHeight="1" x14ac:dyDescent="0.2">
      <c r="B27" s="133" t="s">
        <v>103</v>
      </c>
      <c r="C27" s="43">
        <f>'Section 4 data'!$D$25</f>
        <v>0</v>
      </c>
      <c r="D27" s="44">
        <f>'Section 4 data'!$E$25</f>
        <v>121.86799999999999</v>
      </c>
      <c r="E27" s="202">
        <f>'Section 4 data'!$F$25</f>
        <v>37.6</v>
      </c>
      <c r="F27" s="203">
        <f t="shared" si="1"/>
        <v>121.86799999999999</v>
      </c>
    </row>
    <row r="28" spans="2:6" ht="15" customHeight="1" x14ac:dyDescent="0.2">
      <c r="B28" s="133" t="s">
        <v>104</v>
      </c>
      <c r="C28" s="43">
        <f>'Section 4 data'!$D$26</f>
        <v>143.92400000000001</v>
      </c>
      <c r="D28" s="44">
        <f>'Section 4 data'!$E$26</f>
        <v>968.12199999999996</v>
      </c>
      <c r="E28" s="202">
        <f>'Section 4 data'!$F$26</f>
        <v>22.07</v>
      </c>
      <c r="F28" s="203">
        <f t="shared" si="1"/>
        <v>1112.046</v>
      </c>
    </row>
    <row r="29" spans="2:6" ht="15" customHeight="1" x14ac:dyDescent="0.2">
      <c r="B29" s="132" t="s">
        <v>105</v>
      </c>
      <c r="C29" s="204">
        <f>'Section 4 data'!$D$7</f>
        <v>462.83800000000002</v>
      </c>
      <c r="D29" s="205">
        <f>'Section 4 data'!$E$7</f>
        <v>5432.7039999999997</v>
      </c>
      <c r="E29" s="206">
        <f>'Section 4 data'!$F$7</f>
        <v>14.36</v>
      </c>
      <c r="F29" s="207">
        <f t="shared" si="1"/>
        <v>5895.5419999999995</v>
      </c>
    </row>
    <row r="30" spans="2:6" ht="15" customHeight="1" x14ac:dyDescent="0.2">
      <c r="B30" s="200" t="s">
        <v>106</v>
      </c>
      <c r="C30" s="208"/>
      <c r="D30" s="208"/>
      <c r="E30" s="5"/>
      <c r="F30" s="208"/>
    </row>
    <row r="31" spans="2:6" ht="15" customHeight="1" x14ac:dyDescent="0.2">
      <c r="B31" s="132" t="s">
        <v>106</v>
      </c>
      <c r="C31" s="204">
        <f>'Section 4 data'!$D$5</f>
        <v>615.24</v>
      </c>
      <c r="D31" s="205">
        <f>'Section 4 data'!$E$5</f>
        <v>6357.6980000000003</v>
      </c>
      <c r="E31" s="206">
        <f>'Section 4 data'!$F$5</f>
        <v>12.52</v>
      </c>
      <c r="F31" s="207">
        <f>SUM(C31,D31)</f>
        <v>6972.9380000000001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2F3DDCF-46AA-4F52-A5AE-94DC3EA6A787}">
            <xm:f>IF($E8&gt;Sheet1!$F$4,1,)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5F929837-6195-4E61-B726-68DD956DEA81}">
            <xm:f>Sheet1!$D$4</xm:f>
            <xm:f>Sheet1!$E$4</xm:f>
            <x14:dxf>
              <numFmt numFmtId="173" formatCode="&quot;&lt; 1&quot;"/>
            </x14:dxf>
          </x14:cfRule>
          <xm:sqref>C8:D16 F8:F16 C18:D29 F18:F29 C31:D31 F31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>
    <tabColor theme="6" tint="0.59999389629810485"/>
  </sheetPr>
  <dimension ref="B3:F33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146</v>
      </c>
      <c r="C3" t="s">
        <v>772</v>
      </c>
    </row>
    <row r="5" spans="2:6" ht="15" customHeight="1" x14ac:dyDescent="0.2">
      <c r="B5" s="837" t="s">
        <v>267</v>
      </c>
      <c r="C5" s="40" t="s">
        <v>78</v>
      </c>
      <c r="D5" s="839" t="s">
        <v>79</v>
      </c>
      <c r="E5" s="839"/>
      <c r="F5" s="229" t="s">
        <v>80</v>
      </c>
    </row>
    <row r="6" spans="2:6" ht="30" customHeight="1" x14ac:dyDescent="0.2">
      <c r="B6" s="853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359</v>
      </c>
      <c r="C8" s="43">
        <f>'Section 4 data'!$D$31</f>
        <v>0</v>
      </c>
      <c r="D8" s="44">
        <f>'Section 4 data'!$E$31</f>
        <v>0</v>
      </c>
      <c r="E8" s="202">
        <f>'Section 4 data'!$F$31</f>
        <v>0</v>
      </c>
      <c r="F8" s="203">
        <f>SUM(C8,D8)</f>
        <v>0</v>
      </c>
    </row>
    <row r="9" spans="2:6" ht="15" customHeight="1" x14ac:dyDescent="0.2">
      <c r="B9" s="232" t="s">
        <v>360</v>
      </c>
      <c r="C9" s="43">
        <f>'Section 4 data'!$D$32</f>
        <v>40.384</v>
      </c>
      <c r="D9" s="246">
        <f>'Section 4 data'!$E$32</f>
        <v>4.96</v>
      </c>
      <c r="E9" s="202">
        <f>'Section 4 data'!$F$32</f>
        <v>73.239999999999995</v>
      </c>
      <c r="F9" s="203">
        <f t="shared" ref="F9:F15" si="0">SUM(C9,D9)</f>
        <v>45.344000000000001</v>
      </c>
    </row>
    <row r="10" spans="2:6" ht="15" customHeight="1" x14ac:dyDescent="0.2">
      <c r="B10" s="230" t="s">
        <v>361</v>
      </c>
      <c r="C10" s="43">
        <f>'Section 4 data'!$D$33</f>
        <v>35.249000000000002</v>
      </c>
      <c r="D10" s="44">
        <f>'Section 4 data'!$E$33</f>
        <v>362.37900000000002</v>
      </c>
      <c r="E10" s="202">
        <f>'Section 4 data'!$F$33</f>
        <v>38.357110988168373</v>
      </c>
      <c r="F10" s="203">
        <f t="shared" si="0"/>
        <v>397.62800000000004</v>
      </c>
    </row>
    <row r="11" spans="2:6" ht="15" customHeight="1" x14ac:dyDescent="0.2">
      <c r="B11" s="230" t="s">
        <v>362</v>
      </c>
      <c r="C11" s="43">
        <f>'Section 4 data'!$D$34</f>
        <v>75.986999999999995</v>
      </c>
      <c r="D11" s="44">
        <f>'Section 4 data'!$E$34</f>
        <v>546.67700000000002</v>
      </c>
      <c r="E11" s="247">
        <f>'Section 4 data'!$F$34</f>
        <v>24.081125600788742</v>
      </c>
      <c r="F11" s="203">
        <f t="shared" si="0"/>
        <v>622.66399999999999</v>
      </c>
    </row>
    <row r="12" spans="2:6" ht="15" customHeight="1" x14ac:dyDescent="0.2">
      <c r="B12" s="230" t="s">
        <v>363</v>
      </c>
      <c r="C12" s="43">
        <f>'Section 4 data'!$D$35</f>
        <v>0.69799999999999995</v>
      </c>
      <c r="D12" s="44">
        <f>'Section 4 data'!$E$35</f>
        <v>10.977</v>
      </c>
      <c r="E12" s="247">
        <f>'Section 4 data'!$F$35</f>
        <v>70.680000000000007</v>
      </c>
      <c r="F12" s="203">
        <f t="shared" si="0"/>
        <v>11.675000000000001</v>
      </c>
    </row>
    <row r="13" spans="2:6" ht="15" customHeight="1" x14ac:dyDescent="0.2">
      <c r="B13" s="230" t="s">
        <v>364</v>
      </c>
      <c r="C13" s="43">
        <f>'Section 4 data'!$D$36</f>
        <v>8.3000000000000004E-2</v>
      </c>
      <c r="D13" s="44">
        <f>'Section 4 data'!$E$36</f>
        <v>0</v>
      </c>
      <c r="E13" s="202">
        <f>'Section 4 data'!$F$36</f>
        <v>0</v>
      </c>
      <c r="F13" s="203">
        <f t="shared" si="0"/>
        <v>8.3000000000000004E-2</v>
      </c>
    </row>
    <row r="14" spans="2:6" ht="15" customHeight="1" x14ac:dyDescent="0.2">
      <c r="B14" s="230" t="s">
        <v>365</v>
      </c>
      <c r="C14" s="43">
        <f>'Section 4 data'!$D$37</f>
        <v>0</v>
      </c>
      <c r="D14" s="44">
        <f>'Section 4 data'!$E$37</f>
        <v>0</v>
      </c>
      <c r="E14" s="202">
        <f>'Section 4 data'!$F$37</f>
        <v>0</v>
      </c>
      <c r="F14" s="203">
        <f t="shared" si="0"/>
        <v>0</v>
      </c>
    </row>
    <row r="15" spans="2:6" ht="15" customHeight="1" x14ac:dyDescent="0.2">
      <c r="B15" s="233" t="s">
        <v>80</v>
      </c>
      <c r="C15" s="66">
        <f>'Section 4 data'!$D$6</f>
        <v>152.40199999999999</v>
      </c>
      <c r="D15" s="66">
        <f>'Section 4 data'!$E$6</f>
        <v>924.99400000000003</v>
      </c>
      <c r="E15" s="206">
        <f>'Section 4 data'!$F$6</f>
        <v>17.899999999999999</v>
      </c>
      <c r="F15" s="235">
        <f t="shared" si="0"/>
        <v>1077.396</v>
      </c>
    </row>
    <row r="16" spans="2:6" ht="15" customHeight="1" x14ac:dyDescent="0.2">
      <c r="B16" s="240" t="s">
        <v>105</v>
      </c>
      <c r="C16" s="241"/>
      <c r="D16" s="241"/>
      <c r="E16" s="241"/>
      <c r="F16" s="241"/>
    </row>
    <row r="17" spans="2:6" ht="15" customHeight="1" x14ac:dyDescent="0.2">
      <c r="B17" s="230" t="s">
        <v>359</v>
      </c>
      <c r="C17" s="43">
        <f>'Section 4 data'!$D$39</f>
        <v>4.9080000000000004</v>
      </c>
      <c r="D17" s="44">
        <f>'Section 4 data'!$E$39</f>
        <v>4.3470000000000004</v>
      </c>
      <c r="E17" s="202">
        <f>'Section 4 data'!$F$39</f>
        <v>51.38</v>
      </c>
      <c r="F17" s="203">
        <f t="shared" ref="F17:F24" si="1">SUM(C17,D17)</f>
        <v>9.2550000000000008</v>
      </c>
    </row>
    <row r="18" spans="2:6" ht="15" customHeight="1" x14ac:dyDescent="0.2">
      <c r="B18" s="232" t="s">
        <v>360</v>
      </c>
      <c r="C18" s="43">
        <f>'Section 4 data'!$D$40</f>
        <v>57.875</v>
      </c>
      <c r="D18" s="246">
        <f>'Section 4 data'!$E$40</f>
        <v>108.756</v>
      </c>
      <c r="E18" s="202">
        <f>'Section 4 data'!$F$40</f>
        <v>20.79</v>
      </c>
      <c r="F18" s="203">
        <f t="shared" si="1"/>
        <v>166.631</v>
      </c>
    </row>
    <row r="19" spans="2:6" ht="15" customHeight="1" x14ac:dyDescent="0.2">
      <c r="B19" s="230" t="s">
        <v>361</v>
      </c>
      <c r="C19" s="43">
        <f>'Section 4 data'!$D$41</f>
        <v>84.456999999999994</v>
      </c>
      <c r="D19" s="44">
        <f>'Section 4 data'!$E$41</f>
        <v>621.97699999999998</v>
      </c>
      <c r="E19" s="202">
        <f>'Section 4 data'!$F$41</f>
        <v>14.748145222853024</v>
      </c>
      <c r="F19" s="203">
        <f t="shared" si="1"/>
        <v>706.43399999999997</v>
      </c>
    </row>
    <row r="20" spans="2:6" ht="15" customHeight="1" x14ac:dyDescent="0.2">
      <c r="B20" s="230" t="s">
        <v>362</v>
      </c>
      <c r="C20" s="43">
        <f>'Section 4 data'!$D$42</f>
        <v>181.749</v>
      </c>
      <c r="D20" s="44">
        <f>'Section 4 data'!$E$42</f>
        <v>1072.807</v>
      </c>
      <c r="E20" s="247">
        <f>'Section 4 data'!$F$42</f>
        <v>16.720749416802285</v>
      </c>
      <c r="F20" s="203">
        <f t="shared" si="1"/>
        <v>1254.556</v>
      </c>
    </row>
    <row r="21" spans="2:6" ht="15" customHeight="1" x14ac:dyDescent="0.2">
      <c r="B21" s="230" t="s">
        <v>363</v>
      </c>
      <c r="C21" s="43">
        <f>'Section 4 data'!$D$43</f>
        <v>60.927</v>
      </c>
      <c r="D21" s="44">
        <f>'Section 4 data'!$E$43</f>
        <v>1129.7239999999999</v>
      </c>
      <c r="E21" s="247">
        <f>'Section 4 data'!$F$43</f>
        <v>21.54</v>
      </c>
      <c r="F21" s="203">
        <f t="shared" si="1"/>
        <v>1190.6509999999998</v>
      </c>
    </row>
    <row r="22" spans="2:6" ht="15" customHeight="1" x14ac:dyDescent="0.2">
      <c r="B22" s="230" t="s">
        <v>364</v>
      </c>
      <c r="C22" s="43">
        <f>'Section 4 data'!$D$44</f>
        <v>36.773000000000003</v>
      </c>
      <c r="D22" s="44">
        <f>'Section 4 data'!$E$44</f>
        <v>1476.107</v>
      </c>
      <c r="E22" s="247">
        <f>'Section 4 data'!$F$44</f>
        <v>25.67</v>
      </c>
      <c r="F22" s="203">
        <f t="shared" si="1"/>
        <v>1512.8799999999999</v>
      </c>
    </row>
    <row r="23" spans="2:6" ht="15" customHeight="1" x14ac:dyDescent="0.2">
      <c r="B23" s="230" t="s">
        <v>365</v>
      </c>
      <c r="C23" s="43">
        <f>'Section 4 data'!$D$45</f>
        <v>36.15</v>
      </c>
      <c r="D23" s="44">
        <f>'Section 4 data'!$E$45</f>
        <v>1018.986</v>
      </c>
      <c r="E23" s="202">
        <f>'Section 4 data'!$F$45</f>
        <v>59.14087517509121</v>
      </c>
      <c r="F23" s="203">
        <f t="shared" si="1"/>
        <v>1055.136</v>
      </c>
    </row>
    <row r="24" spans="2:6" ht="15" customHeight="1" x14ac:dyDescent="0.2">
      <c r="B24" s="233" t="s">
        <v>80</v>
      </c>
      <c r="C24" s="66">
        <f>'Section 4 data'!$D$7</f>
        <v>462.83800000000002</v>
      </c>
      <c r="D24" s="66">
        <f>'Section 4 data'!$E$7</f>
        <v>5432.7039999999997</v>
      </c>
      <c r="E24" s="206">
        <f>'Section 4 data'!$F$7</f>
        <v>14.36</v>
      </c>
      <c r="F24" s="235">
        <f t="shared" si="1"/>
        <v>5895.5419999999995</v>
      </c>
    </row>
    <row r="25" spans="2:6" ht="15" customHeight="1" x14ac:dyDescent="0.2">
      <c r="B25" s="240" t="s">
        <v>106</v>
      </c>
      <c r="C25" s="241"/>
      <c r="D25" s="241"/>
      <c r="E25" s="241"/>
      <c r="F25" s="241"/>
    </row>
    <row r="26" spans="2:6" ht="15" customHeight="1" x14ac:dyDescent="0.2">
      <c r="B26" s="230" t="s">
        <v>359</v>
      </c>
      <c r="C26" s="43">
        <f>'Section 4 data'!$D$47</f>
        <v>4.9080000000000004</v>
      </c>
      <c r="D26" s="44">
        <f>'Section 4 data'!$E$47</f>
        <v>4.3470000000000004</v>
      </c>
      <c r="E26" s="202">
        <f>'Section 4 data'!$F$47</f>
        <v>51.38</v>
      </c>
      <c r="F26" s="203">
        <f t="shared" ref="F26:F33" si="2">SUM(C26,D26)</f>
        <v>9.2550000000000008</v>
      </c>
    </row>
    <row r="27" spans="2:6" ht="15" customHeight="1" x14ac:dyDescent="0.2">
      <c r="B27" s="232" t="s">
        <v>360</v>
      </c>
      <c r="C27" s="43">
        <f>'Section 4 data'!$D$48</f>
        <v>98.259</v>
      </c>
      <c r="D27" s="246">
        <f>'Section 4 data'!$E$48</f>
        <v>113.71599999999999</v>
      </c>
      <c r="E27" s="202">
        <f>'Section 4 data'!$F$48</f>
        <v>20.5</v>
      </c>
      <c r="F27" s="203">
        <f t="shared" si="2"/>
        <v>211.97499999999999</v>
      </c>
    </row>
    <row r="28" spans="2:6" ht="15" customHeight="1" x14ac:dyDescent="0.2">
      <c r="B28" s="230" t="s">
        <v>361</v>
      </c>
      <c r="C28" s="43">
        <f>'Section 4 data'!$D$49</f>
        <v>119.706</v>
      </c>
      <c r="D28" s="44">
        <f>'Section 4 data'!$E$49</f>
        <v>984.35599999999999</v>
      </c>
      <c r="E28" s="202">
        <f>'Section 4 data'!$F$49</f>
        <v>17.562049252418195</v>
      </c>
      <c r="F28" s="203">
        <f t="shared" si="2"/>
        <v>1104.0619999999999</v>
      </c>
    </row>
    <row r="29" spans="2:6" ht="15" customHeight="1" x14ac:dyDescent="0.2">
      <c r="B29" s="230" t="s">
        <v>362</v>
      </c>
      <c r="C29" s="43">
        <f>'Section 4 data'!$D$50</f>
        <v>257.73500000000001</v>
      </c>
      <c r="D29" s="44">
        <f>'Section 4 data'!$E$50</f>
        <v>1619.4849999999999</v>
      </c>
      <c r="E29" s="247">
        <f>'Section 4 data'!$F$50</f>
        <v>13.782849887343096</v>
      </c>
      <c r="F29" s="203">
        <f t="shared" si="2"/>
        <v>1877.2199999999998</v>
      </c>
    </row>
    <row r="30" spans="2:6" ht="15" customHeight="1" x14ac:dyDescent="0.2">
      <c r="B30" s="230" t="s">
        <v>363</v>
      </c>
      <c r="C30" s="43">
        <f>'Section 4 data'!$D$51</f>
        <v>61.625</v>
      </c>
      <c r="D30" s="44">
        <f>'Section 4 data'!$E$51</f>
        <v>1140.701</v>
      </c>
      <c r="E30" s="247">
        <f>'Section 4 data'!$F$51</f>
        <v>21.34</v>
      </c>
      <c r="F30" s="203">
        <f t="shared" si="2"/>
        <v>1202.326</v>
      </c>
    </row>
    <row r="31" spans="2:6" ht="15" customHeight="1" x14ac:dyDescent="0.2">
      <c r="B31" s="230" t="s">
        <v>364</v>
      </c>
      <c r="C31" s="43">
        <f>'Section 4 data'!$D$52</f>
        <v>36.856000000000002</v>
      </c>
      <c r="D31" s="44">
        <f>'Section 4 data'!$E$52</f>
        <v>1476.107</v>
      </c>
      <c r="E31" s="247">
        <f>'Section 4 data'!$F$52</f>
        <v>25.67</v>
      </c>
      <c r="F31" s="203">
        <f t="shared" si="2"/>
        <v>1512.963</v>
      </c>
    </row>
    <row r="32" spans="2:6" ht="15" customHeight="1" x14ac:dyDescent="0.2">
      <c r="B32" s="230" t="s">
        <v>365</v>
      </c>
      <c r="C32" s="43">
        <f>'Section 4 data'!$D$53</f>
        <v>36.15</v>
      </c>
      <c r="D32" s="44">
        <f>'Section 4 data'!$E$53</f>
        <v>1018.986</v>
      </c>
      <c r="E32" s="202">
        <f>'Section 4 data'!$F$53</f>
        <v>59.14087517509121</v>
      </c>
      <c r="F32" s="203">
        <f t="shared" si="2"/>
        <v>1055.136</v>
      </c>
    </row>
    <row r="33" spans="2:6" ht="15" customHeight="1" x14ac:dyDescent="0.2">
      <c r="B33" s="236" t="s">
        <v>80</v>
      </c>
      <c r="C33" s="237">
        <f>'Section 4 data'!$D$5</f>
        <v>615.24</v>
      </c>
      <c r="D33" s="237">
        <f>'Section 4 data'!$E$5</f>
        <v>6357.6980000000003</v>
      </c>
      <c r="E33" s="210">
        <f>'Section 4 data'!$F$5</f>
        <v>12.52</v>
      </c>
      <c r="F33" s="239">
        <f t="shared" si="2"/>
        <v>6972.9380000000001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CA9BE7F-DB91-4C71-817C-AFE771AEE0D9}">
            <xm:f>IF($E8&gt;Sheet1!$F$4,1,)</xm:f>
            <x14:dxf>
              <font>
                <color theme="0" tint="-0.499984740745262"/>
              </font>
            </x14:dxf>
          </x14:cfRule>
          <xm:sqref>D8:F15</xm:sqref>
        </x14:conditionalFormatting>
        <x14:conditionalFormatting xmlns:xm="http://schemas.microsoft.com/office/excel/2006/main">
          <x14:cfRule type="expression" priority="3" id="{C6CD1EDF-919D-4339-9071-12CC7AA4481F}">
            <xm:f>IF($E17&gt;Sheet1!$F$4,1,)</xm:f>
            <x14:dxf>
              <font>
                <color rgb="FF808080"/>
              </font>
            </x14:dxf>
          </x14:cfRule>
          <xm:sqref>D17:F24</xm:sqref>
        </x14:conditionalFormatting>
        <x14:conditionalFormatting xmlns:xm="http://schemas.microsoft.com/office/excel/2006/main">
          <x14:cfRule type="expression" priority="2" id="{2E942C51-C93A-4D23-B275-04CCB8F6694B}">
            <xm:f>IF($E26&gt;Sheet1!$F$4,1,)</xm:f>
            <x14:dxf>
              <font>
                <color rgb="FF808080"/>
              </font>
            </x14:dxf>
          </x14:cfRule>
          <xm:sqref>D26:E33</xm:sqref>
        </x14:conditionalFormatting>
        <x14:conditionalFormatting xmlns:xm="http://schemas.microsoft.com/office/excel/2006/main">
          <x14:cfRule type="cellIs" priority="1" operator="between" id="{D1CB28D8-5838-4DA9-888F-0F433BCA4792}">
            <xm:f>Sheet1!$D$4</xm:f>
            <xm:f>Sheet1!$E$4</xm:f>
            <x14:dxf>
              <numFmt numFmtId="173" formatCode="&quot;&lt; 1&quot;"/>
            </x14:dxf>
          </x14:cfRule>
          <xm:sqref>C8:D15 F8:F15 C17:D24 F17:F24 C26:D33 F26:F33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>
    <tabColor theme="6" tint="0.59999389629810485"/>
  </sheetPr>
  <dimension ref="B3:F39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147</v>
      </c>
      <c r="C3" t="s">
        <v>773</v>
      </c>
    </row>
    <row r="5" spans="2:6" ht="15" customHeight="1" x14ac:dyDescent="0.2">
      <c r="B5" s="854" t="s">
        <v>126</v>
      </c>
      <c r="C5" s="40" t="s">
        <v>78</v>
      </c>
      <c r="D5" s="839" t="s">
        <v>79</v>
      </c>
      <c r="E5" s="839"/>
      <c r="F5" s="229" t="s">
        <v>80</v>
      </c>
    </row>
    <row r="6" spans="2:6" ht="30" customHeight="1" x14ac:dyDescent="0.2">
      <c r="B6" s="855"/>
      <c r="C6" s="36" t="s">
        <v>271</v>
      </c>
      <c r="D6" s="36" t="s">
        <v>271</v>
      </c>
      <c r="E6" s="3" t="s">
        <v>82</v>
      </c>
      <c r="F6" s="209" t="s">
        <v>271</v>
      </c>
    </row>
    <row r="7" spans="2:6" ht="15" customHeight="1" x14ac:dyDescent="0.2">
      <c r="B7" s="240" t="s">
        <v>92</v>
      </c>
      <c r="C7" s="241"/>
      <c r="D7" s="241"/>
      <c r="E7" s="241"/>
      <c r="F7" s="241"/>
    </row>
    <row r="8" spans="2:6" ht="15" customHeight="1" x14ac:dyDescent="0.2">
      <c r="B8" s="230" t="s">
        <v>127</v>
      </c>
      <c r="C8" s="43">
        <f>'Section 4 data'!$D$58</f>
        <v>0</v>
      </c>
      <c r="D8" s="44">
        <f>'Section 4 data'!$E$58</f>
        <v>0</v>
      </c>
      <c r="E8" s="202">
        <f>'Section 4 data'!$F$58</f>
        <v>0</v>
      </c>
      <c r="F8" s="203">
        <f>SUM(C8,D8)</f>
        <v>0</v>
      </c>
    </row>
    <row r="9" spans="2:6" ht="15" customHeight="1" x14ac:dyDescent="0.2">
      <c r="B9" s="231" t="s">
        <v>128</v>
      </c>
      <c r="C9" s="43">
        <f>'Section 4 data'!$D$59</f>
        <v>0</v>
      </c>
      <c r="D9" s="44">
        <f>'Section 4 data'!$E$59</f>
        <v>0.875</v>
      </c>
      <c r="E9" s="202">
        <f>'Section 4 data'!$F$59</f>
        <v>74.569999999999993</v>
      </c>
      <c r="F9" s="203">
        <f t="shared" ref="F9:F17" si="0">SUM(C9,D9)</f>
        <v>0.875</v>
      </c>
    </row>
    <row r="10" spans="2:6" ht="15" customHeight="1" x14ac:dyDescent="0.2">
      <c r="B10" s="232" t="s">
        <v>129</v>
      </c>
      <c r="C10" s="43">
        <f>'Section 4 data'!$D$60</f>
        <v>65.941000000000003</v>
      </c>
      <c r="D10" s="44">
        <f>'Section 4 data'!$E$60</f>
        <v>13.364000000000001</v>
      </c>
      <c r="E10" s="202">
        <f>'Section 4 data'!$F$60</f>
        <v>86.02</v>
      </c>
      <c r="F10" s="203">
        <f t="shared" si="0"/>
        <v>79.305000000000007</v>
      </c>
    </row>
    <row r="11" spans="2:6" ht="15" customHeight="1" x14ac:dyDescent="0.2">
      <c r="B11" s="230" t="s">
        <v>130</v>
      </c>
      <c r="C11" s="43">
        <f>'Section 4 data'!$D$61</f>
        <v>9.9190000000000005</v>
      </c>
      <c r="D11" s="44">
        <f>'Section 4 data'!$E$61</f>
        <v>120.42</v>
      </c>
      <c r="E11" s="202">
        <f>'Section 4 data'!$F$61</f>
        <v>47.7</v>
      </c>
      <c r="F11" s="203">
        <f t="shared" si="0"/>
        <v>130.339</v>
      </c>
    </row>
    <row r="12" spans="2:6" ht="15" customHeight="1" x14ac:dyDescent="0.2">
      <c r="B12" s="230" t="s">
        <v>131</v>
      </c>
      <c r="C12" s="43">
        <f>'Section 4 data'!$D$62</f>
        <v>42.081000000000003</v>
      </c>
      <c r="D12" s="44">
        <f>'Section 4 data'!$E$62</f>
        <v>319.96699999999998</v>
      </c>
      <c r="E12" s="202">
        <f>'Section 4 data'!$F$62</f>
        <v>40.51</v>
      </c>
      <c r="F12" s="203">
        <f t="shared" si="0"/>
        <v>362.048</v>
      </c>
    </row>
    <row r="13" spans="2:6" ht="15" customHeight="1" x14ac:dyDescent="0.2">
      <c r="B13" s="230" t="s">
        <v>132</v>
      </c>
      <c r="C13" s="43">
        <f>'Section 4 data'!$D$63</f>
        <v>29.873000000000001</v>
      </c>
      <c r="D13" s="44">
        <f>'Section 4 data'!$E$63</f>
        <v>134.785</v>
      </c>
      <c r="E13" s="202">
        <f>'Section 4 data'!$F$63</f>
        <v>43.33</v>
      </c>
      <c r="F13" s="203">
        <f t="shared" si="0"/>
        <v>164.65799999999999</v>
      </c>
    </row>
    <row r="14" spans="2:6" ht="15" customHeight="1" x14ac:dyDescent="0.2">
      <c r="B14" s="230" t="s">
        <v>133</v>
      </c>
      <c r="C14" s="43">
        <f>'Section 4 data'!$D$64</f>
        <v>4.5049999999999999</v>
      </c>
      <c r="D14" s="44">
        <f>'Section 4 data'!$E$64</f>
        <v>335.58300000000003</v>
      </c>
      <c r="E14" s="202">
        <f>'Section 4 data'!$F$64</f>
        <v>33.450000000000003</v>
      </c>
      <c r="F14" s="203">
        <f t="shared" si="0"/>
        <v>340.08800000000002</v>
      </c>
    </row>
    <row r="15" spans="2:6" ht="15" customHeight="1" x14ac:dyDescent="0.2">
      <c r="B15" s="230" t="s">
        <v>134</v>
      </c>
      <c r="C15" s="43">
        <f>'Section 4 data'!$D$65</f>
        <v>8.3000000000000004E-2</v>
      </c>
      <c r="D15" s="44">
        <f>'Section 4 data'!$E$65</f>
        <v>0</v>
      </c>
      <c r="E15" s="202">
        <f>'Section 4 data'!$F$65</f>
        <v>0</v>
      </c>
      <c r="F15" s="203">
        <f t="shared" si="0"/>
        <v>8.3000000000000004E-2</v>
      </c>
    </row>
    <row r="16" spans="2:6" ht="15" customHeight="1" x14ac:dyDescent="0.2">
      <c r="B16" s="230" t="s">
        <v>135</v>
      </c>
      <c r="C16" s="43">
        <f>'Section 4 data'!$D$66</f>
        <v>0</v>
      </c>
      <c r="D16" s="44">
        <f>'Section 4 data'!$E$66</f>
        <v>0</v>
      </c>
      <c r="E16" s="202">
        <f>'Section 4 data'!$F$66</f>
        <v>0</v>
      </c>
      <c r="F16" s="203">
        <f t="shared" si="0"/>
        <v>0</v>
      </c>
    </row>
    <row r="17" spans="2:6" ht="15" customHeight="1" x14ac:dyDescent="0.2">
      <c r="B17" s="233" t="s">
        <v>80</v>
      </c>
      <c r="C17" s="66">
        <f>'Section 4 data'!$D$6</f>
        <v>152.40199999999999</v>
      </c>
      <c r="D17" s="66">
        <f>'Section 4 data'!$E$6</f>
        <v>924.99400000000003</v>
      </c>
      <c r="E17" s="234">
        <f>'Section 4 data'!$F$6</f>
        <v>17.899999999999999</v>
      </c>
      <c r="F17" s="235">
        <f t="shared" si="0"/>
        <v>1077.396</v>
      </c>
    </row>
    <row r="18" spans="2:6" ht="15" customHeight="1" x14ac:dyDescent="0.2">
      <c r="B18" s="240" t="s">
        <v>105</v>
      </c>
      <c r="C18" s="241"/>
      <c r="D18" s="241"/>
      <c r="E18" s="241"/>
      <c r="F18" s="241"/>
    </row>
    <row r="19" spans="2:6" ht="15" customHeight="1" x14ac:dyDescent="0.2">
      <c r="B19" s="230" t="s">
        <v>127</v>
      </c>
      <c r="C19" s="43">
        <f>'Section 4 data'!$D$68</f>
        <v>29.969000000000001</v>
      </c>
      <c r="D19" s="44">
        <f>'Section 4 data'!$E$68</f>
        <v>20.353000000000002</v>
      </c>
      <c r="E19" s="202">
        <f>'Section 4 data'!$F$68</f>
        <v>30.43</v>
      </c>
      <c r="F19" s="203">
        <f t="shared" ref="F19:F28" si="1">SUM(C19,D19)</f>
        <v>50.322000000000003</v>
      </c>
    </row>
    <row r="20" spans="2:6" ht="15" customHeight="1" x14ac:dyDescent="0.2">
      <c r="B20" s="231" t="s">
        <v>128</v>
      </c>
      <c r="C20" s="43">
        <f>'Section 4 data'!$D$69</f>
        <v>129.36799999999999</v>
      </c>
      <c r="D20" s="44">
        <f>'Section 4 data'!$E$69</f>
        <v>125.256</v>
      </c>
      <c r="E20" s="202">
        <f>'Section 4 data'!$F$69</f>
        <v>17.739999999999998</v>
      </c>
      <c r="F20" s="203">
        <f t="shared" si="1"/>
        <v>254.624</v>
      </c>
    </row>
    <row r="21" spans="2:6" ht="15" customHeight="1" x14ac:dyDescent="0.2">
      <c r="B21" s="232" t="s">
        <v>129</v>
      </c>
      <c r="C21" s="43">
        <f>'Section 4 data'!$D$70</f>
        <v>127.447</v>
      </c>
      <c r="D21" s="44">
        <f>'Section 4 data'!$E$70</f>
        <v>299.98899999999998</v>
      </c>
      <c r="E21" s="202">
        <f>'Section 4 data'!$F$70</f>
        <v>16.16</v>
      </c>
      <c r="F21" s="203">
        <f t="shared" si="1"/>
        <v>427.43599999999998</v>
      </c>
    </row>
    <row r="22" spans="2:6" ht="15" customHeight="1" x14ac:dyDescent="0.2">
      <c r="B22" s="230" t="s">
        <v>130</v>
      </c>
      <c r="C22" s="43">
        <f>'Section 4 data'!$D$71</f>
        <v>84.843000000000004</v>
      </c>
      <c r="D22" s="44">
        <f>'Section 4 data'!$E$71</f>
        <v>421.49599999999998</v>
      </c>
      <c r="E22" s="202">
        <f>'Section 4 data'!$F$71</f>
        <v>23.14</v>
      </c>
      <c r="F22" s="203">
        <f t="shared" si="1"/>
        <v>506.339</v>
      </c>
    </row>
    <row r="23" spans="2:6" ht="15" customHeight="1" x14ac:dyDescent="0.2">
      <c r="B23" s="230" t="s">
        <v>131</v>
      </c>
      <c r="C23" s="43">
        <f>'Section 4 data'!$D$72</f>
        <v>79.100999999999999</v>
      </c>
      <c r="D23" s="44">
        <f>'Section 4 data'!$E$72</f>
        <v>918.79399999999998</v>
      </c>
      <c r="E23" s="202">
        <f>'Section 4 data'!$F$72</f>
        <v>18.27</v>
      </c>
      <c r="F23" s="203">
        <f t="shared" si="1"/>
        <v>997.89499999999998</v>
      </c>
    </row>
    <row r="24" spans="2:6" ht="15" customHeight="1" x14ac:dyDescent="0.2">
      <c r="B24" s="230" t="s">
        <v>132</v>
      </c>
      <c r="C24" s="43">
        <f>'Section 4 data'!$D$73</f>
        <v>8.5429999999999993</v>
      </c>
      <c r="D24" s="44">
        <f>'Section 4 data'!$E$73</f>
        <v>676.39099999999996</v>
      </c>
      <c r="E24" s="202">
        <f>'Section 4 data'!$F$73</f>
        <v>24.07</v>
      </c>
      <c r="F24" s="203">
        <f t="shared" si="1"/>
        <v>684.93399999999997</v>
      </c>
    </row>
    <row r="25" spans="2:6" ht="15" customHeight="1" x14ac:dyDescent="0.2">
      <c r="B25" s="230" t="s">
        <v>133</v>
      </c>
      <c r="C25" s="43">
        <f>'Section 4 data'!$D$74</f>
        <v>3.17</v>
      </c>
      <c r="D25" s="44">
        <f>'Section 4 data'!$E$74</f>
        <v>1268.2940000000001</v>
      </c>
      <c r="E25" s="202">
        <f>'Section 4 data'!$F$74</f>
        <v>22.04</v>
      </c>
      <c r="F25" s="203">
        <f t="shared" si="1"/>
        <v>1271.4640000000002</v>
      </c>
    </row>
    <row r="26" spans="2:6" ht="15" customHeight="1" x14ac:dyDescent="0.2">
      <c r="B26" s="230" t="s">
        <v>134</v>
      </c>
      <c r="C26" s="43">
        <f>'Section 4 data'!$D$75</f>
        <v>0.24099999999999999</v>
      </c>
      <c r="D26" s="44">
        <f>'Section 4 data'!$E$75</f>
        <v>575.44000000000005</v>
      </c>
      <c r="E26" s="202">
        <f>'Section 4 data'!$F$75</f>
        <v>34.869999999999997</v>
      </c>
      <c r="F26" s="203">
        <f t="shared" si="1"/>
        <v>575.68100000000004</v>
      </c>
    </row>
    <row r="27" spans="2:6" ht="15" customHeight="1" x14ac:dyDescent="0.2">
      <c r="B27" s="230" t="s">
        <v>135</v>
      </c>
      <c r="C27" s="43">
        <f>'Section 4 data'!$D$76</f>
        <v>0.155</v>
      </c>
      <c r="D27" s="44">
        <f>'Section 4 data'!$E$76</f>
        <v>1126.69</v>
      </c>
      <c r="E27" s="202">
        <f>'Section 4 data'!$F$76</f>
        <v>54.79</v>
      </c>
      <c r="F27" s="203">
        <f t="shared" si="1"/>
        <v>1126.845</v>
      </c>
    </row>
    <row r="28" spans="2:6" ht="15" customHeight="1" x14ac:dyDescent="0.2">
      <c r="B28" s="233" t="s">
        <v>80</v>
      </c>
      <c r="C28" s="66">
        <f>'Section 4 data'!$D$7</f>
        <v>462.83800000000002</v>
      </c>
      <c r="D28" s="66">
        <f>'Section 4 data'!$E$7</f>
        <v>5432.7039999999997</v>
      </c>
      <c r="E28" s="234">
        <f>'Section 4 data'!$F$7</f>
        <v>14.36</v>
      </c>
      <c r="F28" s="235">
        <f t="shared" si="1"/>
        <v>5895.5419999999995</v>
      </c>
    </row>
    <row r="29" spans="2:6" ht="15" customHeight="1" x14ac:dyDescent="0.2">
      <c r="B29" s="240" t="s">
        <v>106</v>
      </c>
      <c r="C29" s="241"/>
      <c r="D29" s="241"/>
      <c r="E29" s="241"/>
      <c r="F29" s="241"/>
    </row>
    <row r="30" spans="2:6" ht="15" customHeight="1" x14ac:dyDescent="0.2">
      <c r="B30" s="230" t="s">
        <v>127</v>
      </c>
      <c r="C30" s="43">
        <f>'Section 4 data'!$D$78</f>
        <v>29.969000000000001</v>
      </c>
      <c r="D30" s="44">
        <f>'Section 4 data'!$E$78</f>
        <v>20.353000000000002</v>
      </c>
      <c r="E30" s="202">
        <f>'Section 4 data'!$F$78</f>
        <v>30.43</v>
      </c>
      <c r="F30" s="203">
        <f t="shared" ref="F30:F39" si="2">SUM(C30,D30)</f>
        <v>50.322000000000003</v>
      </c>
    </row>
    <row r="31" spans="2:6" ht="15" customHeight="1" x14ac:dyDescent="0.2">
      <c r="B31" s="231" t="s">
        <v>128</v>
      </c>
      <c r="C31" s="43">
        <f>'Section 4 data'!$D$79</f>
        <v>129.36799999999999</v>
      </c>
      <c r="D31" s="44">
        <f>'Section 4 data'!$E$79</f>
        <v>126.131</v>
      </c>
      <c r="E31" s="202">
        <f>'Section 4 data'!$F$79</f>
        <v>17.64</v>
      </c>
      <c r="F31" s="203">
        <f t="shared" si="2"/>
        <v>255.499</v>
      </c>
    </row>
    <row r="32" spans="2:6" ht="15" customHeight="1" x14ac:dyDescent="0.2">
      <c r="B32" s="232" t="s">
        <v>129</v>
      </c>
      <c r="C32" s="43">
        <f>'Section 4 data'!$D$80</f>
        <v>193.38800000000001</v>
      </c>
      <c r="D32" s="44">
        <f>'Section 4 data'!$E$80</f>
        <v>313.35199999999998</v>
      </c>
      <c r="E32" s="202">
        <f>'Section 4 data'!$F$80</f>
        <v>15.76</v>
      </c>
      <c r="F32" s="203">
        <f t="shared" si="2"/>
        <v>506.74</v>
      </c>
    </row>
    <row r="33" spans="2:6" ht="15" customHeight="1" x14ac:dyDescent="0.2">
      <c r="B33" s="230" t="s">
        <v>130</v>
      </c>
      <c r="C33" s="43">
        <f>'Section 4 data'!$D$81</f>
        <v>94.762</v>
      </c>
      <c r="D33" s="44">
        <f>'Section 4 data'!$E$81</f>
        <v>541.91499999999996</v>
      </c>
      <c r="E33" s="202">
        <f>'Section 4 data'!$F$81</f>
        <v>22.56</v>
      </c>
      <c r="F33" s="203">
        <f t="shared" si="2"/>
        <v>636.67699999999991</v>
      </c>
    </row>
    <row r="34" spans="2:6" ht="15" customHeight="1" x14ac:dyDescent="0.2">
      <c r="B34" s="230" t="s">
        <v>131</v>
      </c>
      <c r="C34" s="43">
        <f>'Section 4 data'!$D$82</f>
        <v>121.182</v>
      </c>
      <c r="D34" s="44">
        <f>'Section 4 data'!$E$82</f>
        <v>1238.761</v>
      </c>
      <c r="E34" s="202">
        <f>'Section 4 data'!$F$82</f>
        <v>17.3</v>
      </c>
      <c r="F34" s="203">
        <f t="shared" si="2"/>
        <v>1359.943</v>
      </c>
    </row>
    <row r="35" spans="2:6" ht="15" customHeight="1" x14ac:dyDescent="0.2">
      <c r="B35" s="230" t="s">
        <v>132</v>
      </c>
      <c r="C35" s="43">
        <f>'Section 4 data'!$D$83</f>
        <v>38.415999999999997</v>
      </c>
      <c r="D35" s="44">
        <f>'Section 4 data'!$E$83</f>
        <v>811.17700000000002</v>
      </c>
      <c r="E35" s="202">
        <f>'Section 4 data'!$F$83</f>
        <v>21.1</v>
      </c>
      <c r="F35" s="203">
        <f t="shared" si="2"/>
        <v>849.59300000000007</v>
      </c>
    </row>
    <row r="36" spans="2:6" ht="15" customHeight="1" x14ac:dyDescent="0.2">
      <c r="B36" s="230" t="s">
        <v>133</v>
      </c>
      <c r="C36" s="43">
        <f>'Section 4 data'!$D$84</f>
        <v>7.6749999999999998</v>
      </c>
      <c r="D36" s="44">
        <f>'Section 4 data'!$E$84</f>
        <v>1603.877</v>
      </c>
      <c r="E36" s="202">
        <f>'Section 4 data'!$F$84</f>
        <v>19</v>
      </c>
      <c r="F36" s="203">
        <f t="shared" si="2"/>
        <v>1611.5519999999999</v>
      </c>
    </row>
    <row r="37" spans="2:6" ht="15" customHeight="1" x14ac:dyDescent="0.2">
      <c r="B37" s="230" t="s">
        <v>134</v>
      </c>
      <c r="C37" s="43">
        <f>'Section 4 data'!$D$85</f>
        <v>0.32400000000000001</v>
      </c>
      <c r="D37" s="44">
        <f>'Section 4 data'!$E$85</f>
        <v>575.44000000000005</v>
      </c>
      <c r="E37" s="202">
        <f>'Section 4 data'!$F$85</f>
        <v>34.869999999999997</v>
      </c>
      <c r="F37" s="203">
        <f t="shared" si="2"/>
        <v>575.76400000000001</v>
      </c>
    </row>
    <row r="38" spans="2:6" ht="15" customHeight="1" x14ac:dyDescent="0.2">
      <c r="B38" s="230" t="s">
        <v>135</v>
      </c>
      <c r="C38" s="43">
        <f>'Section 4 data'!$D$86</f>
        <v>0.155</v>
      </c>
      <c r="D38" s="44">
        <f>'Section 4 data'!$E$86</f>
        <v>1126.69</v>
      </c>
      <c r="E38" s="202">
        <f>'Section 4 data'!$F$86</f>
        <v>54.79</v>
      </c>
      <c r="F38" s="203">
        <f t="shared" si="2"/>
        <v>1126.845</v>
      </c>
    </row>
    <row r="39" spans="2:6" ht="15" customHeight="1" x14ac:dyDescent="0.2">
      <c r="B39" s="236" t="s">
        <v>80</v>
      </c>
      <c r="C39" s="237">
        <f>'Section 4 data'!$D$5</f>
        <v>615.24</v>
      </c>
      <c r="D39" s="237">
        <f>'Section 4 data'!$E$5</f>
        <v>6357.6980000000003</v>
      </c>
      <c r="E39" s="238">
        <f>'Section 4 data'!$F$5</f>
        <v>12.52</v>
      </c>
      <c r="F39" s="239">
        <f t="shared" si="2"/>
        <v>6972.9380000000001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77944197-DEF6-44D6-B721-FB5C49211A26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expression" priority="3" id="{6A7995B6-FDEC-4DDE-8320-D9DD30D2B808}">
            <xm:f>IF($E19&gt;Sheet1!$F$4,1,)</xm:f>
            <x14:dxf>
              <font>
                <color rgb="FF808080"/>
              </font>
            </x14:dxf>
          </x14:cfRule>
          <xm:sqref>D19:F28</xm:sqref>
        </x14:conditionalFormatting>
        <x14:conditionalFormatting xmlns:xm="http://schemas.microsoft.com/office/excel/2006/main">
          <x14:cfRule type="expression" priority="2" id="{23152FA9-9FD4-4D07-BC12-2304E36770A1}">
            <xm:f>IF($E30&gt;Sheet1!$F$4,1,)</xm:f>
            <x14:dxf>
              <font>
                <color rgb="FF808080"/>
              </font>
            </x14:dxf>
          </x14:cfRule>
          <xm:sqref>D30:F39</xm:sqref>
        </x14:conditionalFormatting>
        <x14:conditionalFormatting xmlns:xm="http://schemas.microsoft.com/office/excel/2006/main">
          <x14:cfRule type="cellIs" priority="1" operator="between" id="{8124710A-727D-4EC5-8BD4-8DBF9B141675}">
            <xm:f>Sheet1!$D$4</xm:f>
            <xm:f>Sheet1!$E$4</xm:f>
            <x14:dxf>
              <numFmt numFmtId="173" formatCode="&quot;&lt; 1&quot;"/>
            </x14:dxf>
          </x14:cfRule>
          <xm:sqref>C8:D17 F8:F17 C19:D28 F19:F28 C30:D39 F30:F39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Index!$E$37</f>
        <v>Biomass stocks in live woodland trees</v>
      </c>
    </row>
  </sheetData>
  <hyperlinks>
    <hyperlink ref="A1" location="Index!B37" display="Return to index"/>
  </hyperlink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theme="5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151</v>
      </c>
      <c r="C3" t="s">
        <v>438</v>
      </c>
    </row>
    <row r="5" spans="2:6" ht="15" customHeight="1" x14ac:dyDescent="0.2">
      <c r="B5" s="856" t="s">
        <v>77</v>
      </c>
      <c r="C5" s="172" t="s">
        <v>78</v>
      </c>
      <c r="D5" s="852" t="s">
        <v>79</v>
      </c>
      <c r="E5" s="852"/>
      <c r="F5" s="213" t="s">
        <v>80</v>
      </c>
    </row>
    <row r="6" spans="2:6" ht="30" customHeight="1" x14ac:dyDescent="0.2">
      <c r="B6" s="857"/>
      <c r="C6" s="178" t="s">
        <v>153</v>
      </c>
      <c r="D6" s="178" t="s">
        <v>153</v>
      </c>
      <c r="E6" s="214" t="s">
        <v>82</v>
      </c>
      <c r="F6" s="215" t="s">
        <v>153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5 data'!$D$8</f>
        <v>0</v>
      </c>
      <c r="D8" s="658">
        <f>'Section 5 data'!$E$8</f>
        <v>0.61599999999999999</v>
      </c>
      <c r="E8" s="211">
        <f>'Section 5 data'!$F$8</f>
        <v>92.58</v>
      </c>
      <c r="F8" s="656">
        <f>SUM(C8,D8)</f>
        <v>0.61599999999999999</v>
      </c>
    </row>
    <row r="9" spans="2:6" ht="15" customHeight="1" x14ac:dyDescent="0.2">
      <c r="B9" s="159" t="s">
        <v>85</v>
      </c>
      <c r="C9" s="657">
        <f>'Section 5 data'!$D$9</f>
        <v>2.181</v>
      </c>
      <c r="D9" s="658">
        <f>'Section 5 data'!$E$9</f>
        <v>170.70400000000001</v>
      </c>
      <c r="E9" s="211">
        <f>'Section 5 data'!$F$9</f>
        <v>29.7</v>
      </c>
      <c r="F9" s="656">
        <f t="shared" ref="F9:F16" si="0">SUM(C9,D9)</f>
        <v>172.88500000000002</v>
      </c>
    </row>
    <row r="10" spans="2:6" ht="15" customHeight="1" x14ac:dyDescent="0.2">
      <c r="B10" s="159" t="s">
        <v>86</v>
      </c>
      <c r="C10" s="657">
        <f>'Section 5 data'!$D$10</f>
        <v>10.327</v>
      </c>
      <c r="D10" s="658">
        <f>'Section 5 data'!$E$10</f>
        <v>75.680999999999997</v>
      </c>
      <c r="E10" s="211">
        <f>'Section 5 data'!$F$10</f>
        <v>83.39</v>
      </c>
      <c r="F10" s="656">
        <f t="shared" si="0"/>
        <v>86.007999999999996</v>
      </c>
    </row>
    <row r="11" spans="2:6" ht="15" customHeight="1" x14ac:dyDescent="0.2">
      <c r="B11" s="159" t="s">
        <v>87</v>
      </c>
      <c r="C11" s="657">
        <f>'Section 5 data'!$D$11</f>
        <v>4.4169999999999998</v>
      </c>
      <c r="D11" s="658">
        <f>'Section 5 data'!$E$11</f>
        <v>41.25</v>
      </c>
      <c r="E11" s="211">
        <f>'Section 5 data'!$F$11</f>
        <v>49.93</v>
      </c>
      <c r="F11" s="656">
        <f t="shared" si="0"/>
        <v>45.667000000000002</v>
      </c>
    </row>
    <row r="12" spans="2:6" ht="15" customHeight="1" x14ac:dyDescent="0.2">
      <c r="B12" s="159" t="s">
        <v>88</v>
      </c>
      <c r="C12" s="657">
        <f>'Section 5 data'!$D$12</f>
        <v>9.6739999999999995</v>
      </c>
      <c r="D12" s="658">
        <f>'Section 5 data'!$E$12</f>
        <v>180.24100000000001</v>
      </c>
      <c r="E12" s="211">
        <f>'Section 5 data'!$F$12</f>
        <v>32.64</v>
      </c>
      <c r="F12" s="656">
        <f t="shared" si="0"/>
        <v>189.91500000000002</v>
      </c>
    </row>
    <row r="13" spans="2:6" ht="15" customHeight="1" x14ac:dyDescent="0.2">
      <c r="B13" s="159" t="s">
        <v>89</v>
      </c>
      <c r="C13" s="657">
        <f>'Section 5 data'!$D$13</f>
        <v>0.66700000000000004</v>
      </c>
      <c r="D13" s="658">
        <f>'Section 5 data'!$E$13</f>
        <v>31.247</v>
      </c>
      <c r="E13" s="211">
        <f>'Section 5 data'!$F$13</f>
        <v>61.02</v>
      </c>
      <c r="F13" s="656">
        <f t="shared" si="0"/>
        <v>31.914000000000001</v>
      </c>
    </row>
    <row r="14" spans="2:6" ht="15" customHeight="1" x14ac:dyDescent="0.2">
      <c r="B14" s="159" t="s">
        <v>90</v>
      </c>
      <c r="C14" s="657">
        <f>'Section 5 data'!$D$14</f>
        <v>0</v>
      </c>
      <c r="D14" s="658">
        <f>'Section 5 data'!$E$14</f>
        <v>0</v>
      </c>
      <c r="E14" s="211">
        <f>'Section 5 data'!$F$14</f>
        <v>0</v>
      </c>
      <c r="F14" s="656">
        <f t="shared" si="0"/>
        <v>0</v>
      </c>
    </row>
    <row r="15" spans="2:6" ht="15" customHeight="1" x14ac:dyDescent="0.2">
      <c r="B15" s="159" t="s">
        <v>91</v>
      </c>
      <c r="C15" s="657">
        <f>'Section 5 data'!$D$15</f>
        <v>3.9660000000000002</v>
      </c>
      <c r="D15" s="658">
        <f>'Section 5 data'!$E$15</f>
        <v>55.642000000000003</v>
      </c>
      <c r="E15" s="211">
        <f>'Section 5 data'!$F$15</f>
        <v>55.02</v>
      </c>
      <c r="F15" s="656">
        <f t="shared" si="0"/>
        <v>59.608000000000004</v>
      </c>
    </row>
    <row r="16" spans="2:6" ht="15" customHeight="1" x14ac:dyDescent="0.2">
      <c r="B16" s="157" t="s">
        <v>92</v>
      </c>
      <c r="C16" s="212">
        <f>'Section 5 data'!$D$6</f>
        <v>31.231999999999999</v>
      </c>
      <c r="D16" s="659">
        <f>'Section 5 data'!$E$6</f>
        <v>555.38099999999997</v>
      </c>
      <c r="E16" s="707">
        <f>'Section 5 data'!$F$6</f>
        <v>17.23</v>
      </c>
      <c r="F16" s="660">
        <f t="shared" si="0"/>
        <v>586.61299999999994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5 data'!$D$16</f>
        <v>7.7489999999999997</v>
      </c>
      <c r="D18" s="658">
        <f>'Section 5 data'!$E$16</f>
        <v>1581.6610000000001</v>
      </c>
      <c r="E18" s="211">
        <f>'Section 5 data'!$F$16</f>
        <v>19.329999999999998</v>
      </c>
      <c r="F18" s="656">
        <f t="shared" ref="F18:F29" si="1">SUM(C18,D18)</f>
        <v>1589.41</v>
      </c>
    </row>
    <row r="19" spans="2:6" ht="15" customHeight="1" x14ac:dyDescent="0.2">
      <c r="B19" s="159" t="s">
        <v>95</v>
      </c>
      <c r="C19" s="657">
        <f>'Section 5 data'!$D$17</f>
        <v>28.068000000000001</v>
      </c>
      <c r="D19" s="658">
        <f>'Section 5 data'!$E$17</f>
        <v>923.49099999999999</v>
      </c>
      <c r="E19" s="211">
        <f>'Section 5 data'!$F$17</f>
        <v>51.15</v>
      </c>
      <c r="F19" s="656">
        <f t="shared" si="1"/>
        <v>951.55899999999997</v>
      </c>
    </row>
    <row r="20" spans="2:6" ht="15" customHeight="1" x14ac:dyDescent="0.2">
      <c r="B20" s="159" t="s">
        <v>96</v>
      </c>
      <c r="C20" s="657">
        <f>'Section 5 data'!$D$18</f>
        <v>1.6779999999999999</v>
      </c>
      <c r="D20" s="658">
        <f>'Section 5 data'!$E$18</f>
        <v>422.84199999999998</v>
      </c>
      <c r="E20" s="211">
        <f>'Section 5 data'!$F$18</f>
        <v>31.79</v>
      </c>
      <c r="F20" s="656">
        <f t="shared" si="1"/>
        <v>424.52</v>
      </c>
    </row>
    <row r="21" spans="2:6" ht="15" customHeight="1" x14ac:dyDescent="0.2">
      <c r="B21" s="159" t="s">
        <v>97</v>
      </c>
      <c r="C21" s="657">
        <f>'Section 5 data'!$D$19</f>
        <v>2.0529999999999999</v>
      </c>
      <c r="D21" s="658">
        <f>'Section 5 data'!$E$19</f>
        <v>310.09800000000001</v>
      </c>
      <c r="E21" s="211">
        <f>'Section 5 data'!$F$19</f>
        <v>33.67</v>
      </c>
      <c r="F21" s="656">
        <f t="shared" si="1"/>
        <v>312.15100000000001</v>
      </c>
    </row>
    <row r="22" spans="2:6" ht="15" customHeight="1" x14ac:dyDescent="0.2">
      <c r="B22" s="159" t="s">
        <v>98</v>
      </c>
      <c r="C22" s="657">
        <f>'Section 5 data'!$D$20</f>
        <v>4.6589999999999998</v>
      </c>
      <c r="D22" s="658">
        <f>'Section 5 data'!$E$20</f>
        <v>202.59800000000001</v>
      </c>
      <c r="E22" s="211">
        <f>'Section 5 data'!$F$20</f>
        <v>33.869999999999997</v>
      </c>
      <c r="F22" s="656">
        <f t="shared" si="1"/>
        <v>207.25700000000001</v>
      </c>
    </row>
    <row r="23" spans="2:6" ht="15" customHeight="1" x14ac:dyDescent="0.2">
      <c r="B23" s="159" t="s">
        <v>99</v>
      </c>
      <c r="C23" s="657">
        <f>'Section 5 data'!$D$21</f>
        <v>6.9000000000000006E-2</v>
      </c>
      <c r="D23" s="658">
        <f>'Section 5 data'!$E$21</f>
        <v>23.728999999999999</v>
      </c>
      <c r="E23" s="211">
        <f>'Section 5 data'!$F$21</f>
        <v>79.739999999999995</v>
      </c>
      <c r="F23" s="656">
        <f t="shared" si="1"/>
        <v>23.797999999999998</v>
      </c>
    </row>
    <row r="24" spans="2:6" ht="15" customHeight="1" x14ac:dyDescent="0.2">
      <c r="B24" s="159" t="s">
        <v>100</v>
      </c>
      <c r="C24" s="657">
        <f>'Section 5 data'!$D$22</f>
        <v>0</v>
      </c>
      <c r="D24" s="658">
        <f>'Section 5 data'!$E$22</f>
        <v>28.795999999999999</v>
      </c>
      <c r="E24" s="211">
        <f>'Section 5 data'!$F$22</f>
        <v>29.59</v>
      </c>
      <c r="F24" s="656">
        <f t="shared" si="1"/>
        <v>28.795999999999999</v>
      </c>
    </row>
    <row r="25" spans="2:6" ht="15" customHeight="1" x14ac:dyDescent="0.2">
      <c r="B25" s="159" t="s">
        <v>101</v>
      </c>
      <c r="C25" s="657">
        <f>'Section 5 data'!$D$23</f>
        <v>0</v>
      </c>
      <c r="D25" s="658">
        <f>'Section 5 data'!$E$23</f>
        <v>154.72</v>
      </c>
      <c r="E25" s="211">
        <f>'Section 5 data'!$F$23</f>
        <v>29.03</v>
      </c>
      <c r="F25" s="656">
        <f t="shared" si="1"/>
        <v>154.72</v>
      </c>
    </row>
    <row r="26" spans="2:6" ht="15" customHeight="1" x14ac:dyDescent="0.2">
      <c r="B26" s="159" t="s">
        <v>102</v>
      </c>
      <c r="C26" s="657">
        <f>'Section 5 data'!$D$24</f>
        <v>0</v>
      </c>
      <c r="D26" s="658">
        <f>'Section 5 data'!$E$24</f>
        <v>37.811</v>
      </c>
      <c r="E26" s="211">
        <f>'Section 5 data'!$F$24</f>
        <v>66.459999999999994</v>
      </c>
      <c r="F26" s="656">
        <f t="shared" si="1"/>
        <v>37.811</v>
      </c>
    </row>
    <row r="27" spans="2:6" ht="15" customHeight="1" x14ac:dyDescent="0.2">
      <c r="B27" s="159" t="s">
        <v>103</v>
      </c>
      <c r="C27" s="657">
        <f>'Section 5 data'!$D$25</f>
        <v>0</v>
      </c>
      <c r="D27" s="658">
        <f>'Section 5 data'!$E$25</f>
        <v>121.387</v>
      </c>
      <c r="E27" s="211">
        <f>'Section 5 data'!$F$25</f>
        <v>34.549999999999997</v>
      </c>
      <c r="F27" s="656">
        <f t="shared" si="1"/>
        <v>121.387</v>
      </c>
    </row>
    <row r="28" spans="2:6" ht="15" customHeight="1" x14ac:dyDescent="0.2">
      <c r="B28" s="159" t="s">
        <v>104</v>
      </c>
      <c r="C28" s="657">
        <f>'Section 5 data'!$D$26</f>
        <v>9.2520000000000007</v>
      </c>
      <c r="D28" s="658">
        <f>'Section 5 data'!$E$26</f>
        <v>913.976</v>
      </c>
      <c r="E28" s="211">
        <f>'Section 5 data'!$F$26</f>
        <v>20.059999999999999</v>
      </c>
      <c r="F28" s="656">
        <f t="shared" si="1"/>
        <v>923.22799999999995</v>
      </c>
    </row>
    <row r="29" spans="2:6" ht="15" customHeight="1" x14ac:dyDescent="0.2">
      <c r="B29" s="157" t="s">
        <v>105</v>
      </c>
      <c r="C29" s="212">
        <f>'Section 5 data'!$D$7</f>
        <v>53.527999999999999</v>
      </c>
      <c r="D29" s="659">
        <f>'Section 5 data'!$E$7</f>
        <v>4721.1080000000002</v>
      </c>
      <c r="E29" s="707">
        <f>'Section 5 data'!$F$7</f>
        <v>13.32</v>
      </c>
      <c r="F29" s="660">
        <f t="shared" si="1"/>
        <v>4774.6360000000004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5 data'!$D$5</f>
        <v>84.76</v>
      </c>
      <c r="D31" s="664">
        <f>'Section 5 data'!$E$5</f>
        <v>5276.49</v>
      </c>
      <c r="E31" s="709">
        <f>'Section 5 data'!$F$5</f>
        <v>12.02</v>
      </c>
      <c r="F31" s="665">
        <f>SUM(C31,D31)</f>
        <v>5361.25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between" id="{F4FD0811-7ABF-4DCD-9945-18355FDA55D9}">
            <xm:f>Sheet1!$D$4</xm:f>
            <xm:f>Sheet1!$E$4</xm:f>
            <x14:dxf>
              <numFmt numFmtId="173" formatCode="&quot;&lt; 1&quot;"/>
            </x14:dxf>
          </x14:cfRule>
          <xm:sqref>A1:XFD7 A32:XFD1048576 A8:B31 G8:XFD31</xm:sqref>
        </x14:conditionalFormatting>
        <x14:conditionalFormatting xmlns:xm="http://schemas.microsoft.com/office/excel/2006/main">
          <x14:cfRule type="expression" priority="2" id="{F4CFD7C5-3FA7-4CF6-8E04-2C2EE87AE060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DA7E8B4E-B3EC-4D60-AA9C-32A781F168A4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Index!$E$40</f>
        <v>Carbon stocks in live woodland trees</v>
      </c>
    </row>
  </sheetData>
  <hyperlinks>
    <hyperlink ref="A1" location="Index!B40" display="Return to index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</sheetPr>
  <dimension ref="A2:S89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x14ac:dyDescent="0.2">
      <c r="A3" s="275"/>
      <c r="B3" s="787" t="s">
        <v>683</v>
      </c>
      <c r="C3" s="788"/>
      <c r="D3" s="788"/>
      <c r="E3" s="788"/>
      <c r="F3" s="788"/>
      <c r="G3" s="788"/>
      <c r="H3" s="788"/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42.38</v>
      </c>
      <c r="E5" s="431">
        <v>2638.2449999999999</v>
      </c>
      <c r="F5" s="436">
        <v>12.02</v>
      </c>
      <c r="G5" s="443">
        <f>E5*F5/100</f>
        <v>317.11704899999995</v>
      </c>
      <c r="H5" s="444">
        <f>SUM(D5,E5)</f>
        <v>2680.625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15.616</v>
      </c>
      <c r="E6" s="431">
        <v>277.69099999999997</v>
      </c>
      <c r="F6" s="436">
        <v>17.23</v>
      </c>
      <c r="G6" s="443">
        <f t="shared" ref="G6:G26" si="0">E6*F6/100</f>
        <v>47.846159299999997</v>
      </c>
      <c r="H6" s="444">
        <f>SUM(D6,E6)</f>
        <v>293.30699999999996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26.763999999999999</v>
      </c>
      <c r="E7" s="431">
        <v>2360.5540000000001</v>
      </c>
      <c r="F7" s="436">
        <v>13.32</v>
      </c>
      <c r="G7" s="443">
        <f>E7*F7/100</f>
        <v>314.42579280000001</v>
      </c>
      <c r="H7" s="444">
        <f>SUM(D7,E7)</f>
        <v>2387.3180000000002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0</v>
      </c>
      <c r="E8" s="433">
        <v>0.308</v>
      </c>
      <c r="F8" s="436">
        <v>92.58</v>
      </c>
      <c r="G8" s="443">
        <f t="shared" si="0"/>
        <v>0.28514640000000002</v>
      </c>
      <c r="H8" s="444">
        <f>SUM(D8,E8)</f>
        <v>0.308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1.0900000000000001</v>
      </c>
      <c r="E9" s="433">
        <v>85.352000000000004</v>
      </c>
      <c r="F9" s="436">
        <v>29.7</v>
      </c>
      <c r="G9" s="443">
        <f t="shared" si="0"/>
        <v>25.349544000000002</v>
      </c>
      <c r="H9" s="444">
        <f t="shared" ref="H9:H26" si="1">SUM(D9,E9)</f>
        <v>86.442000000000007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5.1630000000000003</v>
      </c>
      <c r="E10" s="433">
        <v>37.840000000000003</v>
      </c>
      <c r="F10" s="436">
        <v>83.39</v>
      </c>
      <c r="G10" s="443">
        <f t="shared" si="0"/>
        <v>31.554776</v>
      </c>
      <c r="H10" s="444">
        <f t="shared" si="1"/>
        <v>43.003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2.2090000000000001</v>
      </c>
      <c r="E11" s="433">
        <v>20.625</v>
      </c>
      <c r="F11" s="436">
        <v>49.93</v>
      </c>
      <c r="G11" s="443">
        <f t="shared" si="0"/>
        <v>10.2980625</v>
      </c>
      <c r="H11" s="444">
        <f t="shared" si="1"/>
        <v>22.834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4.8369999999999997</v>
      </c>
      <c r="E12" s="433">
        <v>90.12</v>
      </c>
      <c r="F12" s="436">
        <v>32.64</v>
      </c>
      <c r="G12" s="443">
        <f t="shared" si="0"/>
        <v>29.415168000000005</v>
      </c>
      <c r="H12" s="444">
        <f t="shared" si="1"/>
        <v>94.957000000000008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0.33400000000000002</v>
      </c>
      <c r="E13" s="433">
        <v>15.622999999999999</v>
      </c>
      <c r="F13" s="436">
        <v>61.02</v>
      </c>
      <c r="G13" s="443">
        <f t="shared" si="0"/>
        <v>9.5331545999999996</v>
      </c>
      <c r="H13" s="444">
        <f t="shared" si="1"/>
        <v>15.956999999999999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1.9830000000000001</v>
      </c>
      <c r="E15" s="433">
        <v>27.821000000000002</v>
      </c>
      <c r="F15" s="436">
        <v>55.02</v>
      </c>
      <c r="G15" s="443">
        <f t="shared" si="0"/>
        <v>15.307114200000001</v>
      </c>
      <c r="H15" s="444">
        <f t="shared" si="1"/>
        <v>29.804000000000002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3.8740000000000001</v>
      </c>
      <c r="E16" s="433">
        <v>790.83100000000002</v>
      </c>
      <c r="F16" s="436">
        <v>19.329999999999998</v>
      </c>
      <c r="G16" s="443">
        <f t="shared" si="0"/>
        <v>152.8676323</v>
      </c>
      <c r="H16" s="444">
        <f t="shared" si="1"/>
        <v>794.70500000000004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14.034000000000001</v>
      </c>
      <c r="E17" s="433">
        <v>461.745</v>
      </c>
      <c r="F17" s="436">
        <v>51.15</v>
      </c>
      <c r="G17" s="443">
        <f t="shared" si="0"/>
        <v>236.1825675</v>
      </c>
      <c r="H17" s="444">
        <f t="shared" si="1"/>
        <v>475.779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0.83899999999999997</v>
      </c>
      <c r="E18" s="433">
        <v>211.42099999999999</v>
      </c>
      <c r="F18" s="436">
        <v>31.79</v>
      </c>
      <c r="G18" s="443">
        <f t="shared" si="0"/>
        <v>67.210735900000003</v>
      </c>
      <c r="H18" s="444">
        <f t="shared" si="1"/>
        <v>212.26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1.0269999999999999</v>
      </c>
      <c r="E19" s="433">
        <v>155.04900000000001</v>
      </c>
      <c r="F19" s="436">
        <v>33.67</v>
      </c>
      <c r="G19" s="443">
        <f t="shared" si="0"/>
        <v>52.204998300000007</v>
      </c>
      <c r="H19" s="444">
        <f t="shared" si="1"/>
        <v>156.07599999999999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2.3290000000000002</v>
      </c>
      <c r="E20" s="433">
        <v>101.29900000000001</v>
      </c>
      <c r="F20" s="436">
        <v>33.869999999999997</v>
      </c>
      <c r="G20" s="443">
        <f t="shared" si="0"/>
        <v>34.309971300000001</v>
      </c>
      <c r="H20" s="444">
        <f t="shared" si="1"/>
        <v>103.628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3.5000000000000003E-2</v>
      </c>
      <c r="E21" s="433">
        <v>11.864000000000001</v>
      </c>
      <c r="F21" s="436">
        <v>79.739999999999995</v>
      </c>
      <c r="G21" s="443">
        <f t="shared" si="0"/>
        <v>9.4603535999999995</v>
      </c>
      <c r="H21" s="444">
        <f t="shared" si="1"/>
        <v>11.899000000000001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14.398</v>
      </c>
      <c r="F22" s="436">
        <v>29.59</v>
      </c>
      <c r="G22" s="443">
        <f t="shared" si="0"/>
        <v>4.2603681999999994</v>
      </c>
      <c r="H22" s="444">
        <f t="shared" si="1"/>
        <v>14.398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77.36</v>
      </c>
      <c r="F23" s="436">
        <v>29.03</v>
      </c>
      <c r="G23" s="443">
        <f t="shared" si="0"/>
        <v>22.457608</v>
      </c>
      <c r="H23" s="444">
        <f t="shared" si="1"/>
        <v>77.36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</v>
      </c>
      <c r="E24" s="433">
        <v>18.905000000000001</v>
      </c>
      <c r="F24" s="436">
        <v>66.459999999999994</v>
      </c>
      <c r="G24" s="443">
        <f t="shared" si="0"/>
        <v>12.564262999999999</v>
      </c>
      <c r="H24" s="444">
        <f t="shared" si="1"/>
        <v>18.905000000000001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60.694000000000003</v>
      </c>
      <c r="F25" s="436">
        <v>34.549999999999997</v>
      </c>
      <c r="G25" s="443">
        <f t="shared" si="0"/>
        <v>20.969777000000001</v>
      </c>
      <c r="H25" s="444">
        <f t="shared" si="1"/>
        <v>60.694000000000003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4.6260000000000003</v>
      </c>
      <c r="E26" s="437">
        <v>456.988</v>
      </c>
      <c r="F26" s="435">
        <v>20.059999999999999</v>
      </c>
      <c r="G26" s="333">
        <f t="shared" si="0"/>
        <v>91.671792800000006</v>
      </c>
      <c r="H26" s="341">
        <f t="shared" si="1"/>
        <v>461.61399999999998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s="24" customFormat="1" x14ac:dyDescent="0.2">
      <c r="B29" s="787" t="s">
        <v>683</v>
      </c>
      <c r="C29" s="788"/>
      <c r="D29" s="788"/>
      <c r="E29" s="788"/>
      <c r="F29" s="788"/>
      <c r="G29" s="788"/>
      <c r="H29" s="788"/>
    </row>
    <row r="30" spans="1:10" s="24" customFormat="1" x14ac:dyDescent="0.2">
      <c r="B30" s="283"/>
      <c r="C30" s="283" t="s">
        <v>680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s="23" customFormat="1" x14ac:dyDescent="0.2">
      <c r="B31" s="438" t="s">
        <v>92</v>
      </c>
      <c r="C31" s="428" t="s">
        <v>119</v>
      </c>
      <c r="D31" s="429"/>
      <c r="E31" s="431"/>
      <c r="F31" s="436"/>
      <c r="G31" s="443">
        <f>E31*F31/100</f>
        <v>0</v>
      </c>
      <c r="H31" s="444">
        <f>SUM(D31,E31)</f>
        <v>0</v>
      </c>
    </row>
    <row r="32" spans="1:10" s="23" customFormat="1" x14ac:dyDescent="0.2">
      <c r="B32" s="438"/>
      <c r="C32" s="428" t="s">
        <v>120</v>
      </c>
      <c r="D32" s="429"/>
      <c r="E32" s="431"/>
      <c r="F32" s="436"/>
      <c r="G32" s="443">
        <f t="shared" ref="G32:G37" si="2">E32*F32/100</f>
        <v>0</v>
      </c>
      <c r="H32" s="444">
        <f t="shared" ref="H32:H37" si="3">SUM(D32,E32)</f>
        <v>0</v>
      </c>
    </row>
    <row r="33" spans="2:8" s="23" customFormat="1" x14ac:dyDescent="0.2">
      <c r="B33" s="438"/>
      <c r="C33" s="428" t="s">
        <v>121</v>
      </c>
      <c r="D33" s="429"/>
      <c r="E33" s="431"/>
      <c r="F33" s="436"/>
      <c r="G33" s="443">
        <f t="shared" si="2"/>
        <v>0</v>
      </c>
      <c r="H33" s="444">
        <f t="shared" si="3"/>
        <v>0</v>
      </c>
    </row>
    <row r="34" spans="2:8" s="23" customFormat="1" x14ac:dyDescent="0.2">
      <c r="B34" s="438"/>
      <c r="C34" s="428" t="s">
        <v>122</v>
      </c>
      <c r="D34" s="429"/>
      <c r="E34" s="431"/>
      <c r="F34" s="436"/>
      <c r="G34" s="443">
        <f t="shared" si="2"/>
        <v>0</v>
      </c>
      <c r="H34" s="444">
        <f t="shared" si="3"/>
        <v>0</v>
      </c>
    </row>
    <row r="35" spans="2:8" s="23" customFormat="1" x14ac:dyDescent="0.2">
      <c r="B35" s="438"/>
      <c r="C35" s="428" t="s">
        <v>123</v>
      </c>
      <c r="D35" s="429"/>
      <c r="E35" s="431"/>
      <c r="F35" s="436"/>
      <c r="G35" s="443">
        <f t="shared" si="2"/>
        <v>0</v>
      </c>
      <c r="H35" s="444">
        <f t="shared" si="3"/>
        <v>0</v>
      </c>
    </row>
    <row r="36" spans="2:8" s="23" customFormat="1" x14ac:dyDescent="0.2">
      <c r="B36" s="438"/>
      <c r="C36" s="428" t="s">
        <v>124</v>
      </c>
      <c r="D36" s="429"/>
      <c r="E36" s="431"/>
      <c r="F36" s="436"/>
      <c r="G36" s="443">
        <f t="shared" si="2"/>
        <v>0</v>
      </c>
      <c r="H36" s="444">
        <f t="shared" si="3"/>
        <v>0</v>
      </c>
    </row>
    <row r="37" spans="2:8" s="23" customFormat="1" x14ac:dyDescent="0.2">
      <c r="B37" s="438"/>
      <c r="C37" s="428" t="s">
        <v>125</v>
      </c>
      <c r="D37" s="429"/>
      <c r="E37" s="431"/>
      <c r="F37" s="436"/>
      <c r="G37" s="443">
        <f t="shared" si="2"/>
        <v>0</v>
      </c>
      <c r="H37" s="444">
        <f t="shared" si="3"/>
        <v>0</v>
      </c>
    </row>
    <row r="38" spans="2:8" s="23" customFormat="1" x14ac:dyDescent="0.2">
      <c r="B38" s="438"/>
      <c r="C38" s="428"/>
      <c r="D38" s="429"/>
      <c r="E38" s="431"/>
      <c r="F38" s="436"/>
      <c r="G38" s="445"/>
      <c r="H38" s="446"/>
    </row>
    <row r="39" spans="2:8" s="23" customFormat="1" x14ac:dyDescent="0.2">
      <c r="B39" s="438" t="s">
        <v>105</v>
      </c>
      <c r="C39" s="428" t="s">
        <v>119</v>
      </c>
      <c r="D39" s="429"/>
      <c r="E39" s="431"/>
      <c r="F39" s="436"/>
      <c r="G39" s="443">
        <f>E39*F39/100</f>
        <v>0</v>
      </c>
      <c r="H39" s="444">
        <f>SUM(D39,E39)</f>
        <v>0</v>
      </c>
    </row>
    <row r="40" spans="2:8" s="23" customFormat="1" x14ac:dyDescent="0.2">
      <c r="B40" s="438"/>
      <c r="C40" s="428" t="s">
        <v>120</v>
      </c>
      <c r="D40" s="429"/>
      <c r="E40" s="431"/>
      <c r="F40" s="436"/>
      <c r="G40" s="443">
        <f t="shared" ref="G40:G45" si="4">E40*F40/100</f>
        <v>0</v>
      </c>
      <c r="H40" s="444">
        <f t="shared" ref="H40:H45" si="5">SUM(D40,E40)</f>
        <v>0</v>
      </c>
    </row>
    <row r="41" spans="2:8" s="23" customFormat="1" x14ac:dyDescent="0.2">
      <c r="B41" s="438"/>
      <c r="C41" s="428" t="s">
        <v>121</v>
      </c>
      <c r="D41" s="429"/>
      <c r="E41" s="431"/>
      <c r="F41" s="436"/>
      <c r="G41" s="443">
        <f t="shared" si="4"/>
        <v>0</v>
      </c>
      <c r="H41" s="444">
        <f t="shared" si="5"/>
        <v>0</v>
      </c>
    </row>
    <row r="42" spans="2:8" s="23" customFormat="1" x14ac:dyDescent="0.2">
      <c r="B42" s="438"/>
      <c r="C42" s="428" t="s">
        <v>122</v>
      </c>
      <c r="D42" s="429"/>
      <c r="E42" s="431"/>
      <c r="F42" s="436"/>
      <c r="G42" s="443">
        <f t="shared" si="4"/>
        <v>0</v>
      </c>
      <c r="H42" s="444">
        <f t="shared" si="5"/>
        <v>0</v>
      </c>
    </row>
    <row r="43" spans="2:8" s="23" customFormat="1" x14ac:dyDescent="0.2">
      <c r="B43" s="438"/>
      <c r="C43" s="428" t="s">
        <v>123</v>
      </c>
      <c r="D43" s="429"/>
      <c r="E43" s="431"/>
      <c r="F43" s="436"/>
      <c r="G43" s="443">
        <f t="shared" si="4"/>
        <v>0</v>
      </c>
      <c r="H43" s="444">
        <f t="shared" si="5"/>
        <v>0</v>
      </c>
    </row>
    <row r="44" spans="2:8" s="23" customFormat="1" x14ac:dyDescent="0.2">
      <c r="B44" s="438"/>
      <c r="C44" s="428" t="s">
        <v>124</v>
      </c>
      <c r="D44" s="429"/>
      <c r="E44" s="431"/>
      <c r="F44" s="436"/>
      <c r="G44" s="443">
        <f t="shared" si="4"/>
        <v>0</v>
      </c>
      <c r="H44" s="444">
        <f t="shared" si="5"/>
        <v>0</v>
      </c>
    </row>
    <row r="45" spans="2:8" s="23" customFormat="1" x14ac:dyDescent="0.2">
      <c r="B45" s="438"/>
      <c r="C45" s="428" t="s">
        <v>125</v>
      </c>
      <c r="D45" s="429"/>
      <c r="E45" s="431"/>
      <c r="F45" s="436"/>
      <c r="G45" s="443">
        <f t="shared" si="4"/>
        <v>0</v>
      </c>
      <c r="H45" s="444">
        <f t="shared" si="5"/>
        <v>0</v>
      </c>
    </row>
    <row r="46" spans="2:8" s="23" customFormat="1" x14ac:dyDescent="0.2">
      <c r="B46" s="438"/>
      <c r="C46" s="428"/>
      <c r="D46" s="429"/>
      <c r="E46" s="431"/>
      <c r="F46" s="436"/>
      <c r="G46" s="445"/>
      <c r="H46" s="446"/>
    </row>
    <row r="47" spans="2:8" s="23" customFormat="1" x14ac:dyDescent="0.2">
      <c r="B47" s="438" t="s">
        <v>106</v>
      </c>
      <c r="C47" s="428" t="s">
        <v>119</v>
      </c>
      <c r="D47" s="429"/>
      <c r="E47" s="431"/>
      <c r="F47" s="436"/>
      <c r="G47" s="443">
        <f>E47*F47/100</f>
        <v>0</v>
      </c>
      <c r="H47" s="444">
        <f>SUM(D47,E47)</f>
        <v>0</v>
      </c>
    </row>
    <row r="48" spans="2:8" s="23" customFormat="1" x14ac:dyDescent="0.2">
      <c r="B48" s="438"/>
      <c r="C48" s="428" t="s">
        <v>120</v>
      </c>
      <c r="D48" s="429"/>
      <c r="E48" s="431"/>
      <c r="F48" s="436"/>
      <c r="G48" s="443">
        <f t="shared" ref="G48:G53" si="6">E48*F48/100</f>
        <v>0</v>
      </c>
      <c r="H48" s="444">
        <f t="shared" ref="H48:H53" si="7">SUM(D48,E48)</f>
        <v>0</v>
      </c>
    </row>
    <row r="49" spans="2:8" s="23" customFormat="1" x14ac:dyDescent="0.2">
      <c r="B49" s="438"/>
      <c r="C49" s="428" t="s">
        <v>121</v>
      </c>
      <c r="D49" s="429"/>
      <c r="E49" s="431"/>
      <c r="F49" s="436"/>
      <c r="G49" s="443">
        <f t="shared" si="6"/>
        <v>0</v>
      </c>
      <c r="H49" s="444">
        <f t="shared" si="7"/>
        <v>0</v>
      </c>
    </row>
    <row r="50" spans="2:8" s="23" customFormat="1" x14ac:dyDescent="0.2">
      <c r="B50" s="438"/>
      <c r="C50" s="428" t="s">
        <v>122</v>
      </c>
      <c r="D50" s="429"/>
      <c r="E50" s="431"/>
      <c r="F50" s="436"/>
      <c r="G50" s="443">
        <f t="shared" si="6"/>
        <v>0</v>
      </c>
      <c r="H50" s="444">
        <f t="shared" si="7"/>
        <v>0</v>
      </c>
    </row>
    <row r="51" spans="2:8" s="23" customFormat="1" x14ac:dyDescent="0.2">
      <c r="B51" s="438"/>
      <c r="C51" s="428" t="s">
        <v>123</v>
      </c>
      <c r="D51" s="429"/>
      <c r="E51" s="431"/>
      <c r="F51" s="436"/>
      <c r="G51" s="443">
        <f t="shared" si="6"/>
        <v>0</v>
      </c>
      <c r="H51" s="444">
        <f t="shared" si="7"/>
        <v>0</v>
      </c>
    </row>
    <row r="52" spans="2:8" s="23" customFormat="1" x14ac:dyDescent="0.2">
      <c r="B52" s="438"/>
      <c r="C52" s="428" t="s">
        <v>124</v>
      </c>
      <c r="D52" s="429"/>
      <c r="E52" s="431"/>
      <c r="F52" s="436"/>
      <c r="G52" s="443">
        <f t="shared" si="6"/>
        <v>0</v>
      </c>
      <c r="H52" s="444">
        <f t="shared" si="7"/>
        <v>0</v>
      </c>
    </row>
    <row r="53" spans="2:8" s="23" customFormat="1" ht="13.5" thickBot="1" x14ac:dyDescent="0.25">
      <c r="B53" s="294"/>
      <c r="C53" s="434" t="s">
        <v>125</v>
      </c>
      <c r="D53" s="437"/>
      <c r="E53" s="437"/>
      <c r="F53" s="435"/>
      <c r="G53" s="333">
        <f t="shared" si="6"/>
        <v>0</v>
      </c>
      <c r="H53" s="341">
        <f t="shared" si="7"/>
        <v>0</v>
      </c>
    </row>
    <row r="54" spans="2:8" s="23" customFormat="1" x14ac:dyDescent="0.2">
      <c r="C54" s="24"/>
      <c r="D54" s="273"/>
      <c r="E54" s="273"/>
      <c r="F54" s="24"/>
      <c r="G54" s="24"/>
    </row>
    <row r="55" spans="2:8" s="23" customFormat="1" x14ac:dyDescent="0.2"/>
    <row r="56" spans="2:8" s="23" customFormat="1" x14ac:dyDescent="0.2">
      <c r="B56" s="787" t="s">
        <v>683</v>
      </c>
      <c r="C56" s="788"/>
      <c r="D56" s="788"/>
      <c r="E56" s="788"/>
      <c r="F56" s="788"/>
      <c r="G56" s="788"/>
      <c r="H56" s="788"/>
    </row>
    <row r="57" spans="2:8" s="23" customFormat="1" ht="25.5" x14ac:dyDescent="0.2">
      <c r="B57" s="283"/>
      <c r="C57" s="530" t="s">
        <v>681</v>
      </c>
      <c r="D57" s="442" t="s">
        <v>78</v>
      </c>
      <c r="E57" s="442" t="s">
        <v>308</v>
      </c>
      <c r="F57" s="442" t="s">
        <v>82</v>
      </c>
      <c r="G57" s="442" t="s">
        <v>309</v>
      </c>
      <c r="H57" s="442" t="s">
        <v>486</v>
      </c>
    </row>
    <row r="58" spans="2:8" s="23" customFormat="1" x14ac:dyDescent="0.2">
      <c r="B58" s="438" t="s">
        <v>92</v>
      </c>
      <c r="C58" s="428" t="s">
        <v>127</v>
      </c>
      <c r="D58" s="429"/>
      <c r="E58" s="431"/>
      <c r="F58" s="436"/>
      <c r="G58" s="443">
        <f>E58*F58/100</f>
        <v>0</v>
      </c>
      <c r="H58" s="444">
        <f t="shared" ref="H58:H86" si="8">SUM(D58,E58)</f>
        <v>0</v>
      </c>
    </row>
    <row r="59" spans="2:8" s="23" customFormat="1" x14ac:dyDescent="0.2">
      <c r="B59" s="438"/>
      <c r="C59" s="428" t="s">
        <v>128</v>
      </c>
      <c r="D59" s="429"/>
      <c r="E59" s="431"/>
      <c r="F59" s="436"/>
      <c r="G59" s="443">
        <f t="shared" ref="G59:G66" si="9">E59*F59/100</f>
        <v>0</v>
      </c>
      <c r="H59" s="444">
        <f t="shared" si="8"/>
        <v>0</v>
      </c>
    </row>
    <row r="60" spans="2:8" s="23" customFormat="1" x14ac:dyDescent="0.2">
      <c r="B60" s="438"/>
      <c r="C60" s="428" t="s">
        <v>129</v>
      </c>
      <c r="D60" s="429"/>
      <c r="E60" s="431"/>
      <c r="F60" s="436"/>
      <c r="G60" s="443">
        <f t="shared" si="9"/>
        <v>0</v>
      </c>
      <c r="H60" s="444">
        <f t="shared" si="8"/>
        <v>0</v>
      </c>
    </row>
    <row r="61" spans="2:8" s="23" customFormat="1" x14ac:dyDescent="0.2">
      <c r="B61" s="438"/>
      <c r="C61" s="428" t="s">
        <v>130</v>
      </c>
      <c r="D61" s="429"/>
      <c r="E61" s="431"/>
      <c r="F61" s="436"/>
      <c r="G61" s="443">
        <f t="shared" si="9"/>
        <v>0</v>
      </c>
      <c r="H61" s="444">
        <f t="shared" si="8"/>
        <v>0</v>
      </c>
    </row>
    <row r="62" spans="2:8" s="23" customFormat="1" x14ac:dyDescent="0.2">
      <c r="B62" s="438"/>
      <c r="C62" s="428" t="s">
        <v>131</v>
      </c>
      <c r="D62" s="429"/>
      <c r="E62" s="431"/>
      <c r="F62" s="436"/>
      <c r="G62" s="443">
        <f t="shared" si="9"/>
        <v>0</v>
      </c>
      <c r="H62" s="444">
        <f t="shared" si="8"/>
        <v>0</v>
      </c>
    </row>
    <row r="63" spans="2:8" s="23" customFormat="1" x14ac:dyDescent="0.2">
      <c r="B63" s="438"/>
      <c r="C63" s="428" t="s">
        <v>132</v>
      </c>
      <c r="D63" s="429"/>
      <c r="E63" s="431"/>
      <c r="F63" s="436"/>
      <c r="G63" s="443">
        <f t="shared" si="9"/>
        <v>0</v>
      </c>
      <c r="H63" s="444">
        <f t="shared" si="8"/>
        <v>0</v>
      </c>
    </row>
    <row r="64" spans="2:8" s="23" customFormat="1" x14ac:dyDescent="0.2">
      <c r="B64" s="438"/>
      <c r="C64" s="428" t="s">
        <v>133</v>
      </c>
      <c r="D64" s="429"/>
      <c r="E64" s="431"/>
      <c r="F64" s="436"/>
      <c r="G64" s="443">
        <f t="shared" si="9"/>
        <v>0</v>
      </c>
      <c r="H64" s="444">
        <f t="shared" si="8"/>
        <v>0</v>
      </c>
    </row>
    <row r="65" spans="2:8" s="23" customFormat="1" x14ac:dyDescent="0.2">
      <c r="B65" s="438"/>
      <c r="C65" s="428" t="s">
        <v>134</v>
      </c>
      <c r="D65" s="429"/>
      <c r="E65" s="431"/>
      <c r="F65" s="436"/>
      <c r="G65" s="443">
        <f t="shared" si="9"/>
        <v>0</v>
      </c>
      <c r="H65" s="444">
        <f t="shared" si="8"/>
        <v>0</v>
      </c>
    </row>
    <row r="66" spans="2:8" s="23" customFormat="1" x14ac:dyDescent="0.2">
      <c r="B66" s="438"/>
      <c r="C66" s="428" t="s">
        <v>135</v>
      </c>
      <c r="D66" s="429"/>
      <c r="E66" s="431"/>
      <c r="F66" s="436"/>
      <c r="G66" s="443">
        <f t="shared" si="9"/>
        <v>0</v>
      </c>
      <c r="H66" s="444">
        <f t="shared" si="8"/>
        <v>0</v>
      </c>
    </row>
    <row r="67" spans="2:8" s="23" customFormat="1" x14ac:dyDescent="0.2">
      <c r="B67" s="438"/>
      <c r="C67" s="428"/>
      <c r="D67" s="429"/>
      <c r="E67" s="431"/>
      <c r="F67" s="436"/>
      <c r="G67" s="431"/>
      <c r="H67" s="440"/>
    </row>
    <row r="68" spans="2:8" s="23" customFormat="1" x14ac:dyDescent="0.2">
      <c r="B68" s="438" t="s">
        <v>105</v>
      </c>
      <c r="C68" s="428" t="s">
        <v>127</v>
      </c>
      <c r="D68" s="429"/>
      <c r="E68" s="431"/>
      <c r="F68" s="436"/>
      <c r="G68" s="443">
        <f t="shared" ref="G68:G76" si="10">E68*F68/100</f>
        <v>0</v>
      </c>
      <c r="H68" s="444">
        <f t="shared" si="8"/>
        <v>0</v>
      </c>
    </row>
    <row r="69" spans="2:8" s="23" customFormat="1" x14ac:dyDescent="0.2">
      <c r="B69" s="438"/>
      <c r="C69" s="428" t="s">
        <v>128</v>
      </c>
      <c r="D69" s="429"/>
      <c r="E69" s="431"/>
      <c r="F69" s="436"/>
      <c r="G69" s="443">
        <f t="shared" si="10"/>
        <v>0</v>
      </c>
      <c r="H69" s="444">
        <f t="shared" si="8"/>
        <v>0</v>
      </c>
    </row>
    <row r="70" spans="2:8" s="23" customFormat="1" x14ac:dyDescent="0.2">
      <c r="B70" s="438"/>
      <c r="C70" s="428" t="s">
        <v>129</v>
      </c>
      <c r="D70" s="429"/>
      <c r="E70" s="431"/>
      <c r="F70" s="436"/>
      <c r="G70" s="443">
        <f t="shared" si="10"/>
        <v>0</v>
      </c>
      <c r="H70" s="444">
        <f t="shared" si="8"/>
        <v>0</v>
      </c>
    </row>
    <row r="71" spans="2:8" s="23" customFormat="1" x14ac:dyDescent="0.2">
      <c r="B71" s="438"/>
      <c r="C71" s="428" t="s">
        <v>130</v>
      </c>
      <c r="D71" s="429"/>
      <c r="E71" s="431"/>
      <c r="F71" s="436"/>
      <c r="G71" s="443">
        <f t="shared" si="10"/>
        <v>0</v>
      </c>
      <c r="H71" s="444">
        <f t="shared" si="8"/>
        <v>0</v>
      </c>
    </row>
    <row r="72" spans="2:8" s="23" customFormat="1" x14ac:dyDescent="0.2">
      <c r="B72" s="438"/>
      <c r="C72" s="428" t="s">
        <v>131</v>
      </c>
      <c r="D72" s="429"/>
      <c r="E72" s="431"/>
      <c r="F72" s="436"/>
      <c r="G72" s="443">
        <f t="shared" si="10"/>
        <v>0</v>
      </c>
      <c r="H72" s="444">
        <f t="shared" si="8"/>
        <v>0</v>
      </c>
    </row>
    <row r="73" spans="2:8" s="23" customFormat="1" x14ac:dyDescent="0.2">
      <c r="B73" s="438"/>
      <c r="C73" s="428" t="s">
        <v>132</v>
      </c>
      <c r="D73" s="429"/>
      <c r="E73" s="431"/>
      <c r="F73" s="436"/>
      <c r="G73" s="443">
        <f t="shared" si="10"/>
        <v>0</v>
      </c>
      <c r="H73" s="444">
        <f t="shared" si="8"/>
        <v>0</v>
      </c>
    </row>
    <row r="74" spans="2:8" s="23" customFormat="1" x14ac:dyDescent="0.2">
      <c r="B74" s="438"/>
      <c r="C74" s="428" t="s">
        <v>133</v>
      </c>
      <c r="D74" s="429"/>
      <c r="E74" s="431"/>
      <c r="F74" s="436"/>
      <c r="G74" s="443">
        <f t="shared" si="10"/>
        <v>0</v>
      </c>
      <c r="H74" s="444">
        <f t="shared" si="8"/>
        <v>0</v>
      </c>
    </row>
    <row r="75" spans="2:8" s="23" customFormat="1" x14ac:dyDescent="0.2">
      <c r="B75" s="438"/>
      <c r="C75" s="428" t="s">
        <v>134</v>
      </c>
      <c r="D75" s="429"/>
      <c r="E75" s="431"/>
      <c r="F75" s="436"/>
      <c r="G75" s="443">
        <f t="shared" si="10"/>
        <v>0</v>
      </c>
      <c r="H75" s="444">
        <f t="shared" si="8"/>
        <v>0</v>
      </c>
    </row>
    <row r="76" spans="2:8" s="23" customFormat="1" x14ac:dyDescent="0.2">
      <c r="B76" s="438"/>
      <c r="C76" s="428" t="s">
        <v>135</v>
      </c>
      <c r="D76" s="429"/>
      <c r="E76" s="431"/>
      <c r="F76" s="436"/>
      <c r="G76" s="443">
        <f t="shared" si="10"/>
        <v>0</v>
      </c>
      <c r="H76" s="444">
        <f t="shared" si="8"/>
        <v>0</v>
      </c>
    </row>
    <row r="77" spans="2:8" s="23" customFormat="1" x14ac:dyDescent="0.2">
      <c r="B77" s="438"/>
      <c r="C77" s="428"/>
      <c r="D77" s="429"/>
      <c r="E77" s="431"/>
      <c r="F77" s="436"/>
      <c r="G77" s="431"/>
      <c r="H77" s="440"/>
    </row>
    <row r="78" spans="2:8" s="23" customFormat="1" x14ac:dyDescent="0.2">
      <c r="B78" s="438" t="s">
        <v>106</v>
      </c>
      <c r="C78" s="428" t="s">
        <v>127</v>
      </c>
      <c r="D78" s="429"/>
      <c r="E78" s="431"/>
      <c r="F78" s="436"/>
      <c r="G78" s="443">
        <f t="shared" ref="G78:G86" si="11">E78*F78/100</f>
        <v>0</v>
      </c>
      <c r="H78" s="444">
        <f t="shared" si="8"/>
        <v>0</v>
      </c>
    </row>
    <row r="79" spans="2:8" s="23" customFormat="1" x14ac:dyDescent="0.2">
      <c r="B79" s="438"/>
      <c r="C79" s="428" t="s">
        <v>128</v>
      </c>
      <c r="D79" s="429"/>
      <c r="E79" s="431"/>
      <c r="F79" s="436"/>
      <c r="G79" s="443">
        <f t="shared" si="11"/>
        <v>0</v>
      </c>
      <c r="H79" s="444">
        <f t="shared" si="8"/>
        <v>0</v>
      </c>
    </row>
    <row r="80" spans="2:8" s="23" customFormat="1" x14ac:dyDescent="0.2">
      <c r="B80" s="438"/>
      <c r="C80" s="428" t="s">
        <v>129</v>
      </c>
      <c r="D80" s="429"/>
      <c r="E80" s="431"/>
      <c r="F80" s="436"/>
      <c r="G80" s="443">
        <f t="shared" si="11"/>
        <v>0</v>
      </c>
      <c r="H80" s="444">
        <f t="shared" si="8"/>
        <v>0</v>
      </c>
    </row>
    <row r="81" spans="2:8" s="23" customFormat="1" x14ac:dyDescent="0.2">
      <c r="B81" s="438"/>
      <c r="C81" s="428" t="s">
        <v>130</v>
      </c>
      <c r="D81" s="429"/>
      <c r="E81" s="431"/>
      <c r="F81" s="436"/>
      <c r="G81" s="443">
        <f t="shared" si="11"/>
        <v>0</v>
      </c>
      <c r="H81" s="444">
        <f t="shared" si="8"/>
        <v>0</v>
      </c>
    </row>
    <row r="82" spans="2:8" s="23" customFormat="1" x14ac:dyDescent="0.2">
      <c r="B82" s="438"/>
      <c r="C82" s="428" t="s">
        <v>131</v>
      </c>
      <c r="D82" s="429"/>
      <c r="E82" s="431"/>
      <c r="F82" s="436"/>
      <c r="G82" s="443">
        <f t="shared" si="11"/>
        <v>0</v>
      </c>
      <c r="H82" s="444">
        <f t="shared" si="8"/>
        <v>0</v>
      </c>
    </row>
    <row r="83" spans="2:8" s="23" customFormat="1" x14ac:dyDescent="0.2">
      <c r="B83" s="438"/>
      <c r="C83" s="428" t="s">
        <v>132</v>
      </c>
      <c r="D83" s="429"/>
      <c r="E83" s="431"/>
      <c r="F83" s="436"/>
      <c r="G83" s="443">
        <f t="shared" si="11"/>
        <v>0</v>
      </c>
      <c r="H83" s="444">
        <f t="shared" si="8"/>
        <v>0</v>
      </c>
    </row>
    <row r="84" spans="2:8" s="23" customFormat="1" x14ac:dyDescent="0.2">
      <c r="B84" s="438"/>
      <c r="C84" s="428" t="s">
        <v>133</v>
      </c>
      <c r="D84" s="429"/>
      <c r="E84" s="431"/>
      <c r="F84" s="436"/>
      <c r="G84" s="443">
        <f t="shared" si="11"/>
        <v>0</v>
      </c>
      <c r="H84" s="444">
        <f t="shared" si="8"/>
        <v>0</v>
      </c>
    </row>
    <row r="85" spans="2:8" s="23" customFormat="1" x14ac:dyDescent="0.2">
      <c r="B85" s="438"/>
      <c r="C85" s="428" t="s">
        <v>134</v>
      </c>
      <c r="D85" s="429"/>
      <c r="E85" s="431"/>
      <c r="F85" s="436"/>
      <c r="G85" s="443">
        <f t="shared" si="11"/>
        <v>0</v>
      </c>
      <c r="H85" s="444">
        <f t="shared" si="8"/>
        <v>0</v>
      </c>
    </row>
    <row r="86" spans="2:8" ht="13.5" thickBot="1" x14ac:dyDescent="0.25">
      <c r="B86" s="294"/>
      <c r="C86" s="434" t="s">
        <v>135</v>
      </c>
      <c r="D86" s="437"/>
      <c r="E86" s="437"/>
      <c r="F86" s="435"/>
      <c r="G86" s="333">
        <f t="shared" si="11"/>
        <v>0</v>
      </c>
      <c r="H86" s="341">
        <f t="shared" si="8"/>
        <v>0</v>
      </c>
    </row>
    <row r="87" spans="2:8" x14ac:dyDescent="0.2">
      <c r="B87" s="23"/>
      <c r="C87" s="23"/>
      <c r="D87" s="23"/>
      <c r="E87" s="23"/>
      <c r="F87" s="23"/>
      <c r="G87" s="23"/>
      <c r="H87" s="23"/>
    </row>
    <row r="88" spans="2:8" x14ac:dyDescent="0.2">
      <c r="C88" s="23"/>
      <c r="D88" s="23"/>
      <c r="E88" s="23"/>
      <c r="F88" s="23"/>
      <c r="G88" s="23"/>
      <c r="H88" s="23"/>
    </row>
    <row r="89" spans="2:8" x14ac:dyDescent="0.2">
      <c r="C89" s="23"/>
      <c r="D89" s="23"/>
      <c r="E89" s="23"/>
      <c r="F89" s="23"/>
      <c r="G89" s="23"/>
      <c r="H89" s="23"/>
    </row>
  </sheetData>
  <mergeCells count="3">
    <mergeCell ref="B3:H3"/>
    <mergeCell ref="B29:H29"/>
    <mergeCell ref="B56:H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5">
    <tabColor theme="4" tint="0.59999389629810485"/>
  </sheetPr>
  <dimension ref="B3:F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154</v>
      </c>
      <c r="C3" t="s">
        <v>439</v>
      </c>
    </row>
    <row r="5" spans="2:6" ht="15" customHeight="1" x14ac:dyDescent="0.2">
      <c r="B5" s="856" t="s">
        <v>77</v>
      </c>
      <c r="C5" s="172" t="s">
        <v>78</v>
      </c>
      <c r="D5" s="852" t="s">
        <v>79</v>
      </c>
      <c r="E5" s="852"/>
      <c r="F5" s="213" t="s">
        <v>80</v>
      </c>
    </row>
    <row r="6" spans="2:6" ht="30" customHeight="1" x14ac:dyDescent="0.2">
      <c r="B6" s="857"/>
      <c r="C6" s="178" t="s">
        <v>156</v>
      </c>
      <c r="D6" s="178" t="s">
        <v>157</v>
      </c>
      <c r="E6" s="214" t="s">
        <v>82</v>
      </c>
      <c r="F6" s="215" t="s">
        <v>157</v>
      </c>
    </row>
    <row r="7" spans="2:6" ht="15" customHeight="1" x14ac:dyDescent="0.2">
      <c r="B7" s="200" t="s">
        <v>83</v>
      </c>
      <c r="C7" s="201"/>
      <c r="D7" s="201"/>
      <c r="E7" s="4"/>
      <c r="F7" s="201"/>
    </row>
    <row r="8" spans="2:6" ht="15" customHeight="1" x14ac:dyDescent="0.2">
      <c r="B8" s="159" t="s">
        <v>84</v>
      </c>
      <c r="C8" s="657">
        <f>'Section 6 data'!$D$8</f>
        <v>0</v>
      </c>
      <c r="D8" s="658">
        <f>'Section 6 data'!$E$8</f>
        <v>0.308</v>
      </c>
      <c r="E8" s="211">
        <f>'Section 6 data'!$F$8</f>
        <v>92.58</v>
      </c>
      <c r="F8" s="656">
        <f>SUM(C8,D8)</f>
        <v>0.308</v>
      </c>
    </row>
    <row r="9" spans="2:6" ht="15" customHeight="1" x14ac:dyDescent="0.2">
      <c r="B9" s="159" t="s">
        <v>85</v>
      </c>
      <c r="C9" s="657">
        <f>'Section 6 data'!$D$9</f>
        <v>1.0900000000000001</v>
      </c>
      <c r="D9" s="658">
        <f>'Section 6 data'!$E$9</f>
        <v>85.352000000000004</v>
      </c>
      <c r="E9" s="211">
        <f>'Section 6 data'!$F$9</f>
        <v>29.7</v>
      </c>
      <c r="F9" s="656">
        <f t="shared" ref="F9:F16" si="0">SUM(C9,D9)</f>
        <v>86.442000000000007</v>
      </c>
    </row>
    <row r="10" spans="2:6" ht="15" customHeight="1" x14ac:dyDescent="0.2">
      <c r="B10" s="159" t="s">
        <v>86</v>
      </c>
      <c r="C10" s="657">
        <f>'Section 6 data'!$D$10</f>
        <v>5.1630000000000003</v>
      </c>
      <c r="D10" s="658">
        <f>'Section 6 data'!$E$10</f>
        <v>37.840000000000003</v>
      </c>
      <c r="E10" s="211">
        <f>'Section 6 data'!$F$10</f>
        <v>83.39</v>
      </c>
      <c r="F10" s="656">
        <f t="shared" si="0"/>
        <v>43.003</v>
      </c>
    </row>
    <row r="11" spans="2:6" ht="15" customHeight="1" x14ac:dyDescent="0.2">
      <c r="B11" s="159" t="s">
        <v>87</v>
      </c>
      <c r="C11" s="657">
        <f>'Section 6 data'!$D$11</f>
        <v>2.2090000000000001</v>
      </c>
      <c r="D11" s="658">
        <f>'Section 6 data'!$E$11</f>
        <v>20.625</v>
      </c>
      <c r="E11" s="211">
        <f>'Section 6 data'!$F$11</f>
        <v>49.93</v>
      </c>
      <c r="F11" s="656">
        <f t="shared" si="0"/>
        <v>22.834</v>
      </c>
    </row>
    <row r="12" spans="2:6" ht="15" customHeight="1" x14ac:dyDescent="0.2">
      <c r="B12" s="159" t="s">
        <v>88</v>
      </c>
      <c r="C12" s="657">
        <f>'Section 6 data'!$D$12</f>
        <v>4.8369999999999997</v>
      </c>
      <c r="D12" s="658">
        <f>'Section 6 data'!$E$12</f>
        <v>90.12</v>
      </c>
      <c r="E12" s="211">
        <f>'Section 6 data'!$F$12</f>
        <v>32.64</v>
      </c>
      <c r="F12" s="656">
        <f t="shared" si="0"/>
        <v>94.957000000000008</v>
      </c>
    </row>
    <row r="13" spans="2:6" ht="15" customHeight="1" x14ac:dyDescent="0.2">
      <c r="B13" s="159" t="s">
        <v>89</v>
      </c>
      <c r="C13" s="657">
        <f>'Section 6 data'!$D$13</f>
        <v>0.33400000000000002</v>
      </c>
      <c r="D13" s="658">
        <f>'Section 6 data'!$E$13</f>
        <v>15.622999999999999</v>
      </c>
      <c r="E13" s="211">
        <f>'Section 6 data'!$F$13</f>
        <v>61.02</v>
      </c>
      <c r="F13" s="656">
        <f t="shared" si="0"/>
        <v>15.956999999999999</v>
      </c>
    </row>
    <row r="14" spans="2:6" ht="15" customHeight="1" x14ac:dyDescent="0.2">
      <c r="B14" s="159" t="s">
        <v>90</v>
      </c>
      <c r="C14" s="657">
        <f>'Section 6 data'!$D$14</f>
        <v>0</v>
      </c>
      <c r="D14" s="658">
        <f>'Section 6 data'!$E$14</f>
        <v>0</v>
      </c>
      <c r="E14" s="211">
        <f>'Section 6 data'!$F$14</f>
        <v>0</v>
      </c>
      <c r="F14" s="656">
        <f t="shared" si="0"/>
        <v>0</v>
      </c>
    </row>
    <row r="15" spans="2:6" ht="15" customHeight="1" x14ac:dyDescent="0.2">
      <c r="B15" s="159" t="s">
        <v>91</v>
      </c>
      <c r="C15" s="657">
        <f>'Section 6 data'!$D$15</f>
        <v>1.9830000000000001</v>
      </c>
      <c r="D15" s="658">
        <f>'Section 6 data'!$E$15</f>
        <v>27.821000000000002</v>
      </c>
      <c r="E15" s="211">
        <f>'Section 6 data'!$F$15</f>
        <v>55.02</v>
      </c>
      <c r="F15" s="656">
        <f t="shared" si="0"/>
        <v>29.804000000000002</v>
      </c>
    </row>
    <row r="16" spans="2:6" ht="15" customHeight="1" x14ac:dyDescent="0.2">
      <c r="B16" s="157" t="s">
        <v>92</v>
      </c>
      <c r="C16" s="212">
        <f>'Section 6 data'!$D$6</f>
        <v>15.616</v>
      </c>
      <c r="D16" s="659">
        <f>'Section 6 data'!$E$6</f>
        <v>277.69099999999997</v>
      </c>
      <c r="E16" s="707">
        <f>'Section 6 data'!$F$6</f>
        <v>17.23</v>
      </c>
      <c r="F16" s="660">
        <f t="shared" si="0"/>
        <v>293.30699999999996</v>
      </c>
    </row>
    <row r="17" spans="2:6" ht="15" customHeight="1" x14ac:dyDescent="0.2">
      <c r="B17" s="200" t="s">
        <v>93</v>
      </c>
      <c r="C17" s="661"/>
      <c r="D17" s="661"/>
      <c r="E17" s="708"/>
      <c r="F17" s="661"/>
    </row>
    <row r="18" spans="2:6" ht="15" customHeight="1" x14ac:dyDescent="0.2">
      <c r="B18" s="159" t="s">
        <v>94</v>
      </c>
      <c r="C18" s="657">
        <f>'Section 6 data'!$D$16</f>
        <v>3.8740000000000001</v>
      </c>
      <c r="D18" s="658">
        <f>'Section 6 data'!$E$16</f>
        <v>790.83100000000002</v>
      </c>
      <c r="E18" s="211">
        <f>'Section 6 data'!$F$16</f>
        <v>19.329999999999998</v>
      </c>
      <c r="F18" s="656">
        <f t="shared" ref="F18:F29" si="1">SUM(C18,D18)</f>
        <v>794.70500000000004</v>
      </c>
    </row>
    <row r="19" spans="2:6" ht="15" customHeight="1" x14ac:dyDescent="0.2">
      <c r="B19" s="159" t="s">
        <v>95</v>
      </c>
      <c r="C19" s="657">
        <f>'Section 6 data'!$D$17</f>
        <v>14.034000000000001</v>
      </c>
      <c r="D19" s="658">
        <f>'Section 6 data'!$E$17</f>
        <v>461.745</v>
      </c>
      <c r="E19" s="211">
        <f>'Section 6 data'!$F$17</f>
        <v>51.15</v>
      </c>
      <c r="F19" s="656">
        <f t="shared" si="1"/>
        <v>475.779</v>
      </c>
    </row>
    <row r="20" spans="2:6" ht="15" customHeight="1" x14ac:dyDescent="0.2">
      <c r="B20" s="159" t="s">
        <v>96</v>
      </c>
      <c r="C20" s="657">
        <f>'Section 6 data'!$D$18</f>
        <v>0.83899999999999997</v>
      </c>
      <c r="D20" s="658">
        <f>'Section 6 data'!$E$18</f>
        <v>211.42099999999999</v>
      </c>
      <c r="E20" s="211">
        <f>'Section 6 data'!$F$18</f>
        <v>31.79</v>
      </c>
      <c r="F20" s="656">
        <f t="shared" si="1"/>
        <v>212.26</v>
      </c>
    </row>
    <row r="21" spans="2:6" ht="15" customHeight="1" x14ac:dyDescent="0.2">
      <c r="B21" s="159" t="s">
        <v>97</v>
      </c>
      <c r="C21" s="657">
        <f>'Section 6 data'!$D$19</f>
        <v>1.0269999999999999</v>
      </c>
      <c r="D21" s="658">
        <f>'Section 6 data'!$E$19</f>
        <v>155.04900000000001</v>
      </c>
      <c r="E21" s="211">
        <f>'Section 6 data'!$F$19</f>
        <v>33.67</v>
      </c>
      <c r="F21" s="656">
        <f t="shared" si="1"/>
        <v>156.07599999999999</v>
      </c>
    </row>
    <row r="22" spans="2:6" ht="15" customHeight="1" x14ac:dyDescent="0.2">
      <c r="B22" s="159" t="s">
        <v>98</v>
      </c>
      <c r="C22" s="657">
        <f>'Section 6 data'!$D$20</f>
        <v>2.3290000000000002</v>
      </c>
      <c r="D22" s="658">
        <f>'Section 6 data'!$E$20</f>
        <v>101.29900000000001</v>
      </c>
      <c r="E22" s="211">
        <f>'Section 6 data'!$F$20</f>
        <v>33.869999999999997</v>
      </c>
      <c r="F22" s="656">
        <f t="shared" si="1"/>
        <v>103.628</v>
      </c>
    </row>
    <row r="23" spans="2:6" ht="15" customHeight="1" x14ac:dyDescent="0.2">
      <c r="B23" s="159" t="s">
        <v>99</v>
      </c>
      <c r="C23" s="657">
        <f>'Section 6 data'!$D$21</f>
        <v>3.5000000000000003E-2</v>
      </c>
      <c r="D23" s="658">
        <f>'Section 6 data'!$E$21</f>
        <v>11.864000000000001</v>
      </c>
      <c r="E23" s="211">
        <f>'Section 6 data'!$F$21</f>
        <v>79.739999999999995</v>
      </c>
      <c r="F23" s="656">
        <f t="shared" si="1"/>
        <v>11.899000000000001</v>
      </c>
    </row>
    <row r="24" spans="2:6" ht="15" customHeight="1" x14ac:dyDescent="0.2">
      <c r="B24" s="159" t="s">
        <v>100</v>
      </c>
      <c r="C24" s="657">
        <f>'Section 6 data'!$D$22</f>
        <v>0</v>
      </c>
      <c r="D24" s="658">
        <f>'Section 6 data'!$E$22</f>
        <v>14.398</v>
      </c>
      <c r="E24" s="211">
        <f>'Section 6 data'!$F$22</f>
        <v>29.59</v>
      </c>
      <c r="F24" s="656">
        <f t="shared" si="1"/>
        <v>14.398</v>
      </c>
    </row>
    <row r="25" spans="2:6" ht="15" customHeight="1" x14ac:dyDescent="0.2">
      <c r="B25" s="159" t="s">
        <v>101</v>
      </c>
      <c r="C25" s="657">
        <f>'Section 6 data'!$D$23</f>
        <v>0</v>
      </c>
      <c r="D25" s="658">
        <f>'Section 6 data'!$E$23</f>
        <v>77.36</v>
      </c>
      <c r="E25" s="211">
        <f>'Section 6 data'!$F$23</f>
        <v>29.03</v>
      </c>
      <c r="F25" s="656">
        <f t="shared" si="1"/>
        <v>77.36</v>
      </c>
    </row>
    <row r="26" spans="2:6" ht="15" customHeight="1" x14ac:dyDescent="0.2">
      <c r="B26" s="159" t="s">
        <v>102</v>
      </c>
      <c r="C26" s="657">
        <f>'Section 6 data'!$D$24</f>
        <v>0</v>
      </c>
      <c r="D26" s="658">
        <f>'Section 6 data'!$E$24</f>
        <v>18.905000000000001</v>
      </c>
      <c r="E26" s="211">
        <f>'Section 6 data'!$F$24</f>
        <v>66.459999999999994</v>
      </c>
      <c r="F26" s="656">
        <f t="shared" si="1"/>
        <v>18.905000000000001</v>
      </c>
    </row>
    <row r="27" spans="2:6" ht="15" customHeight="1" x14ac:dyDescent="0.2">
      <c r="B27" s="159" t="s">
        <v>103</v>
      </c>
      <c r="C27" s="657">
        <f>'Section 6 data'!$D$25</f>
        <v>0</v>
      </c>
      <c r="D27" s="658">
        <f>'Section 6 data'!$E$25</f>
        <v>60.694000000000003</v>
      </c>
      <c r="E27" s="211">
        <f>'Section 6 data'!$F$25</f>
        <v>34.549999999999997</v>
      </c>
      <c r="F27" s="656">
        <f t="shared" si="1"/>
        <v>60.694000000000003</v>
      </c>
    </row>
    <row r="28" spans="2:6" ht="15" customHeight="1" x14ac:dyDescent="0.2">
      <c r="B28" s="159" t="s">
        <v>104</v>
      </c>
      <c r="C28" s="657">
        <f>'Section 6 data'!$D$26</f>
        <v>4.6260000000000003</v>
      </c>
      <c r="D28" s="658">
        <f>'Section 6 data'!$E$26</f>
        <v>456.988</v>
      </c>
      <c r="E28" s="211">
        <f>'Section 6 data'!$F$26</f>
        <v>20.059999999999999</v>
      </c>
      <c r="F28" s="656">
        <f t="shared" si="1"/>
        <v>461.61399999999998</v>
      </c>
    </row>
    <row r="29" spans="2:6" ht="15" customHeight="1" x14ac:dyDescent="0.2">
      <c r="B29" s="157" t="s">
        <v>105</v>
      </c>
      <c r="C29" s="212">
        <f>'Section 6 data'!$D$7</f>
        <v>26.763999999999999</v>
      </c>
      <c r="D29" s="659">
        <f>'Section 6 data'!$E$7</f>
        <v>2360.5540000000001</v>
      </c>
      <c r="E29" s="707">
        <f>'Section 6 data'!$F$7</f>
        <v>13.32</v>
      </c>
      <c r="F29" s="660">
        <f t="shared" si="1"/>
        <v>2387.3180000000002</v>
      </c>
    </row>
    <row r="30" spans="2:6" ht="15" customHeight="1" x14ac:dyDescent="0.2">
      <c r="B30" s="200" t="s">
        <v>106</v>
      </c>
      <c r="C30" s="662"/>
      <c r="D30" s="662"/>
      <c r="E30" s="5"/>
      <c r="F30" s="662"/>
    </row>
    <row r="31" spans="2:6" ht="15" customHeight="1" x14ac:dyDescent="0.2">
      <c r="B31" s="195" t="s">
        <v>106</v>
      </c>
      <c r="C31" s="663">
        <f>'Section 6 data'!$D$5</f>
        <v>42.38</v>
      </c>
      <c r="D31" s="664">
        <f>'Section 6 data'!$E$5</f>
        <v>2638.2449999999999</v>
      </c>
      <c r="E31" s="709">
        <f>'Section 6 data'!$F$5</f>
        <v>12.02</v>
      </c>
      <c r="F31" s="665">
        <f>SUM(C31,D31)</f>
        <v>2680.625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15158A57-BC48-4664-BEFC-811231420CB5}">
            <xm:f>IF($E8&gt;Sheet1!$F$4,1,)+$D:$E</xm:f>
            <x14:dxf>
              <font>
                <color rgb="FF808080"/>
              </font>
            </x14:dxf>
          </x14:cfRule>
          <xm:sqref>D8:F31</xm:sqref>
        </x14:conditionalFormatting>
        <x14:conditionalFormatting xmlns:xm="http://schemas.microsoft.com/office/excel/2006/main">
          <x14:cfRule type="cellIs" priority="1" operator="between" id="{B8308DF4-EB7A-4E42-A188-C36161D9FA5E}">
            <xm:f>Sheet1!$D$4</xm:f>
            <xm:f>Sheet1!$E$4</xm:f>
            <x14:dxf>
              <numFmt numFmtId="173" formatCode="&quot;&lt; 1&quot;"/>
            </x14:dxf>
          </x14:cfRule>
          <xm:sqref>C8:D31 F8:F31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Index!$E$43</f>
        <v>Existing woodland management information and economic viability data (PS only)</v>
      </c>
    </row>
  </sheetData>
  <hyperlinks>
    <hyperlink ref="A1" location="Index!B43" display="Return to index"/>
  </hyperlink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>
    <tabColor theme="2" tint="-0.249977111117893"/>
  </sheetPr>
  <dimension ref="B3:F6"/>
  <sheetViews>
    <sheetView workbookViewId="0"/>
  </sheetViews>
  <sheetFormatPr defaultRowHeight="15" customHeight="1" x14ac:dyDescent="0.2"/>
  <cols>
    <col min="2" max="2" width="25.625" customWidth="1"/>
    <col min="3" max="5" width="22.625" customWidth="1"/>
    <col min="6" max="6" width="20.625" customWidth="1"/>
  </cols>
  <sheetData>
    <row r="3" spans="2:6" ht="15" customHeight="1" x14ac:dyDescent="0.2">
      <c r="B3" t="s">
        <v>159</v>
      </c>
      <c r="C3" t="s">
        <v>440</v>
      </c>
    </row>
    <row r="5" spans="2:6" ht="60" customHeight="1" x14ac:dyDescent="0.2">
      <c r="B5" s="711" t="s">
        <v>160</v>
      </c>
      <c r="C5" s="712" t="s">
        <v>160</v>
      </c>
      <c r="D5" s="712" t="s">
        <v>161</v>
      </c>
      <c r="E5" s="712" t="s">
        <v>162</v>
      </c>
      <c r="F5" s="713" t="s">
        <v>163</v>
      </c>
    </row>
    <row r="6" spans="2:6" ht="30" customHeight="1" x14ac:dyDescent="0.2">
      <c r="B6" s="784" t="str">
        <f>Index!$B$4</f>
        <v>Hertfordshire and North London</v>
      </c>
      <c r="C6" s="778">
        <f>VLOOKUP(Index!$B$4,'Square data'!$C$4:$G$18,2,FALSE)</f>
        <v>105</v>
      </c>
      <c r="D6" s="778">
        <f>VLOOKUP(Index!$B$4,'Square data'!$C$4:$G$18,3,FALSE)</f>
        <v>104</v>
      </c>
      <c r="E6" s="778">
        <f>VLOOKUP(Index!$B$4,'Square data'!$C$4:$G$18,4,FALSE)</f>
        <v>59</v>
      </c>
      <c r="F6" s="779">
        <f>VLOOKUP(Index!$B$4,'Square data'!$C$4:$G$18,5,FALSE)</f>
        <v>102</v>
      </c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>
    <tabColor theme="2" tint="-0.249977111117893"/>
  </sheetPr>
  <dimension ref="B3:D31"/>
  <sheetViews>
    <sheetView workbookViewId="0"/>
  </sheetViews>
  <sheetFormatPr defaultRowHeight="15" customHeight="1" x14ac:dyDescent="0.2"/>
  <cols>
    <col min="2" max="2" width="20.625" customWidth="1"/>
    <col min="3" max="4" width="15.625" customWidth="1"/>
  </cols>
  <sheetData>
    <row r="3" spans="2:4" ht="15" customHeight="1" x14ac:dyDescent="0.2">
      <c r="B3" t="s">
        <v>165</v>
      </c>
      <c r="C3" t="s">
        <v>441</v>
      </c>
    </row>
    <row r="5" spans="2:4" ht="15" customHeight="1" x14ac:dyDescent="0.2">
      <c r="B5" s="850" t="s">
        <v>77</v>
      </c>
      <c r="C5" s="172" t="s">
        <v>78</v>
      </c>
      <c r="D5" s="248" t="s">
        <v>79</v>
      </c>
    </row>
    <row r="6" spans="2:4" ht="15" customHeight="1" x14ac:dyDescent="0.2">
      <c r="B6" s="851"/>
      <c r="C6" s="858" t="s">
        <v>774</v>
      </c>
      <c r="D6" s="859"/>
    </row>
    <row r="7" spans="2:4" ht="15" customHeight="1" x14ac:dyDescent="0.2">
      <c r="B7" s="217" t="s">
        <v>83</v>
      </c>
      <c r="C7" s="218"/>
      <c r="D7" s="218"/>
    </row>
    <row r="8" spans="2:4" ht="15" customHeight="1" x14ac:dyDescent="0.2">
      <c r="B8" s="219" t="s">
        <v>84</v>
      </c>
      <c r="C8" s="57">
        <f>'Yield class data'!$D$8</f>
        <v>14</v>
      </c>
      <c r="D8" s="306">
        <f>'Yield class data'!$E$8</f>
        <v>10</v>
      </c>
    </row>
    <row r="9" spans="2:4" ht="15" customHeight="1" x14ac:dyDescent="0.2">
      <c r="B9" s="219" t="s">
        <v>85</v>
      </c>
      <c r="C9" s="57">
        <f>'Yield class data'!$D$9</f>
        <v>12.84</v>
      </c>
      <c r="D9" s="306">
        <f>'Yield class data'!$E$9</f>
        <v>10.61</v>
      </c>
    </row>
    <row r="10" spans="2:4" ht="15" customHeight="1" x14ac:dyDescent="0.2">
      <c r="B10" s="219" t="s">
        <v>86</v>
      </c>
      <c r="C10" s="57">
        <f>'Yield class data'!$D$10</f>
        <v>15.18</v>
      </c>
      <c r="D10" s="306">
        <f>'Yield class data'!$E$10</f>
        <v>19.71</v>
      </c>
    </row>
    <row r="11" spans="2:4" ht="15" customHeight="1" x14ac:dyDescent="0.2">
      <c r="B11" s="219" t="s">
        <v>87</v>
      </c>
      <c r="C11" s="57">
        <f>'Yield class data'!$D$11</f>
        <v>13.09</v>
      </c>
      <c r="D11" s="306">
        <f>'Yield class data'!$E$11</f>
        <v>14.08</v>
      </c>
    </row>
    <row r="12" spans="2:4" ht="15" customHeight="1" x14ac:dyDescent="0.2">
      <c r="B12" s="219" t="s">
        <v>88</v>
      </c>
      <c r="C12" s="57">
        <f>'Yield class data'!$D$12</f>
        <v>9.61</v>
      </c>
      <c r="D12" s="306">
        <f>'Yield class data'!$E$12</f>
        <v>10.210000000000001</v>
      </c>
    </row>
    <row r="13" spans="2:4" ht="15" customHeight="1" x14ac:dyDescent="0.2">
      <c r="B13" s="219" t="s">
        <v>89</v>
      </c>
      <c r="C13" s="57">
        <f>'Yield class data'!$D$13</f>
        <v>9.17</v>
      </c>
      <c r="D13" s="306">
        <f>'Yield class data'!$E$13</f>
        <v>9.84</v>
      </c>
    </row>
    <row r="14" spans="2:4" ht="15" customHeight="1" x14ac:dyDescent="0.2">
      <c r="B14" s="219" t="s">
        <v>90</v>
      </c>
      <c r="C14" s="57">
        <f>'Yield class data'!$D$14</f>
        <v>0</v>
      </c>
      <c r="D14" s="306">
        <f>'Yield class data'!$E$14</f>
        <v>0</v>
      </c>
    </row>
    <row r="15" spans="2:4" ht="15" customHeight="1" x14ac:dyDescent="0.2">
      <c r="B15" s="219" t="s">
        <v>91</v>
      </c>
      <c r="C15" s="57">
        <f>'Yield class data'!$D$15</f>
        <v>11.26</v>
      </c>
      <c r="D15" s="306">
        <f>'Yield class data'!$E$15</f>
        <v>12.26</v>
      </c>
    </row>
    <row r="16" spans="2:4" ht="15" customHeight="1" x14ac:dyDescent="0.2">
      <c r="B16" s="223" t="s">
        <v>92</v>
      </c>
      <c r="C16" s="308">
        <f>'Yield class data'!$D$6</f>
        <v>12.1</v>
      </c>
      <c r="D16" s="307">
        <f>'Yield class data'!$E$6</f>
        <v>11.74</v>
      </c>
    </row>
    <row r="17" spans="2:4" ht="15" customHeight="1" x14ac:dyDescent="0.2">
      <c r="B17" s="217" t="s">
        <v>93</v>
      </c>
      <c r="C17" s="218"/>
      <c r="D17" s="218"/>
    </row>
    <row r="18" spans="2:4" ht="15" customHeight="1" x14ac:dyDescent="0.2">
      <c r="B18" s="219" t="s">
        <v>94</v>
      </c>
      <c r="C18" s="57">
        <f>'Yield class data'!$D$16</f>
        <v>4.16</v>
      </c>
      <c r="D18" s="306">
        <f>'Yield class data'!$E$16</f>
        <v>4.9800000000000004</v>
      </c>
    </row>
    <row r="19" spans="2:4" ht="15" customHeight="1" x14ac:dyDescent="0.2">
      <c r="B19" s="219" t="s">
        <v>95</v>
      </c>
      <c r="C19" s="57">
        <f>'Yield class data'!$D$17</f>
        <v>5.9</v>
      </c>
      <c r="D19" s="306">
        <f>'Yield class data'!$E$17</f>
        <v>5.9</v>
      </c>
    </row>
    <row r="20" spans="2:4" ht="15" customHeight="1" x14ac:dyDescent="0.2">
      <c r="B20" s="219" t="s">
        <v>96</v>
      </c>
      <c r="C20" s="57">
        <f>'Yield class data'!$D$18</f>
        <v>4.99</v>
      </c>
      <c r="D20" s="306">
        <f>'Yield class data'!$E$18</f>
        <v>7.38</v>
      </c>
    </row>
    <row r="21" spans="2:4" ht="15" customHeight="1" x14ac:dyDescent="0.2">
      <c r="B21" s="219" t="s">
        <v>97</v>
      </c>
      <c r="C21" s="57">
        <f>'Yield class data'!$D$19</f>
        <v>4.97</v>
      </c>
      <c r="D21" s="306">
        <f>'Yield class data'!$E$19</f>
        <v>7.3</v>
      </c>
    </row>
    <row r="22" spans="2:4" ht="15" customHeight="1" x14ac:dyDescent="0.2">
      <c r="B22" s="219" t="s">
        <v>98</v>
      </c>
      <c r="C22" s="57">
        <f>'Yield class data'!$D$20</f>
        <v>4.0199999999999996</v>
      </c>
      <c r="D22" s="306">
        <f>'Yield class data'!$E$20</f>
        <v>7.42</v>
      </c>
    </row>
    <row r="23" spans="2:4" ht="15" customHeight="1" x14ac:dyDescent="0.2">
      <c r="B23" s="219" t="s">
        <v>99</v>
      </c>
      <c r="C23" s="57">
        <f>'Yield class data'!$D$21</f>
        <v>0</v>
      </c>
      <c r="D23" s="306">
        <f>'Yield class data'!$E$21</f>
        <v>7.29</v>
      </c>
    </row>
    <row r="24" spans="2:4" ht="15" customHeight="1" x14ac:dyDescent="0.2">
      <c r="B24" s="219" t="s">
        <v>100</v>
      </c>
      <c r="C24" s="57">
        <f>'Yield class data'!$D$22</f>
        <v>0</v>
      </c>
      <c r="D24" s="306">
        <f>'Yield class data'!$E$22</f>
        <v>2.65</v>
      </c>
    </row>
    <row r="25" spans="2:4" ht="15" customHeight="1" x14ac:dyDescent="0.2">
      <c r="B25" s="219" t="s">
        <v>101</v>
      </c>
      <c r="C25" s="57">
        <f>'Yield class data'!$D$23</f>
        <v>0</v>
      </c>
      <c r="D25" s="306">
        <f>'Yield class data'!$E$23</f>
        <v>3.87</v>
      </c>
    </row>
    <row r="26" spans="2:4" ht="15" customHeight="1" x14ac:dyDescent="0.2">
      <c r="B26" s="219" t="s">
        <v>102</v>
      </c>
      <c r="C26" s="57">
        <f>'Yield class data'!$D$24</f>
        <v>0</v>
      </c>
      <c r="D26" s="306">
        <f>'Yield class data'!$E$24</f>
        <v>7.35</v>
      </c>
    </row>
    <row r="27" spans="2:4" ht="15" customHeight="1" x14ac:dyDescent="0.2">
      <c r="B27" s="219" t="s">
        <v>103</v>
      </c>
      <c r="C27" s="57">
        <f>'Yield class data'!$D$25</f>
        <v>0</v>
      </c>
      <c r="D27" s="306">
        <f>'Yield class data'!$E$25</f>
        <v>4.93</v>
      </c>
    </row>
    <row r="28" spans="2:4" ht="15" customHeight="1" x14ac:dyDescent="0.2">
      <c r="B28" s="219" t="s">
        <v>104</v>
      </c>
      <c r="C28" s="57">
        <f>'Yield class data'!$D$26</f>
        <v>2.79</v>
      </c>
      <c r="D28" s="306">
        <f>'Yield class data'!$E$26</f>
        <v>5.07</v>
      </c>
    </row>
    <row r="29" spans="2:4" ht="15" customHeight="1" x14ac:dyDescent="0.2">
      <c r="B29" s="223" t="s">
        <v>105</v>
      </c>
      <c r="C29" s="308">
        <f>'Yield class data'!$D$7</f>
        <v>4.17</v>
      </c>
      <c r="D29" s="307">
        <f>'Yield class data'!$E$7</f>
        <v>5.58</v>
      </c>
    </row>
    <row r="30" spans="2:4" ht="15" customHeight="1" x14ac:dyDescent="0.2">
      <c r="B30" s="217" t="s">
        <v>106</v>
      </c>
      <c r="C30" s="218"/>
      <c r="D30" s="218"/>
    </row>
    <row r="31" spans="2:4" ht="15" customHeight="1" x14ac:dyDescent="0.2">
      <c r="B31" s="223" t="s">
        <v>106</v>
      </c>
      <c r="C31" s="308">
        <f>'Yield class data'!$D$5</f>
        <v>6.89</v>
      </c>
      <c r="D31" s="307">
        <f>'Yield class data'!$E$5</f>
        <v>6.24</v>
      </c>
    </row>
  </sheetData>
  <mergeCells count="2">
    <mergeCell ref="B5:B6"/>
    <mergeCell ref="C6:D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C7B6D5D6-9251-4BA4-AA75-BF5446A6A992}">
            <xm:f>Sheet1!$D$5</xm:f>
            <xm:f>Sheet1!$E$5</xm:f>
            <x14:dxf>
              <numFmt numFmtId="174" formatCode="&quot;&lt; 0.1&quot;"/>
            </x14:dxf>
          </x14:cfRule>
          <xm:sqref>C8:D31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Index!$E$56</f>
        <v>Overdue timber stocks</v>
      </c>
    </row>
  </sheetData>
  <hyperlinks>
    <hyperlink ref="A1" location="Index!B56" display="Return to index"/>
  </hyperlink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1"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168</v>
      </c>
      <c r="C3" t="s">
        <v>442</v>
      </c>
    </row>
    <row r="5" spans="2:5" ht="15" customHeight="1" x14ac:dyDescent="0.2">
      <c r="B5" s="856"/>
      <c r="C5" s="172" t="s">
        <v>78</v>
      </c>
      <c r="D5" s="852" t="s">
        <v>79</v>
      </c>
      <c r="E5" s="861"/>
    </row>
    <row r="6" spans="2:5" ht="30" customHeight="1" x14ac:dyDescent="0.2">
      <c r="B6" s="860"/>
      <c r="C6" s="171" t="s">
        <v>325</v>
      </c>
      <c r="D6" s="171" t="s">
        <v>325</v>
      </c>
      <c r="E6" s="173" t="s">
        <v>185</v>
      </c>
    </row>
    <row r="7" spans="2:5" ht="15" customHeight="1" x14ac:dyDescent="0.2">
      <c r="B7" s="184" t="str">
        <f>Index!$B$4</f>
        <v>Hertfordshire and North London</v>
      </c>
      <c r="C7" s="185"/>
      <c r="D7" s="185"/>
      <c r="E7" s="186"/>
    </row>
    <row r="8" spans="2:5" ht="15" customHeight="1" x14ac:dyDescent="0.2">
      <c r="B8" s="174" t="s">
        <v>92</v>
      </c>
      <c r="C8" s="679">
        <f>'Section 8 data'!$D$6</f>
        <v>1.925</v>
      </c>
      <c r="D8" s="679">
        <f>'Section 8 data'!$E$6</f>
        <v>205.048975213451</v>
      </c>
      <c r="E8" s="705">
        <f>'Section 8 data'!$F$6</f>
        <v>43.709813602072799</v>
      </c>
    </row>
    <row r="9" spans="2:5" ht="15" customHeight="1" x14ac:dyDescent="0.2">
      <c r="B9" s="174" t="s">
        <v>105</v>
      </c>
      <c r="C9" s="679">
        <f>'Section 8 data'!$D$7</f>
        <v>0.255</v>
      </c>
      <c r="D9" s="679">
        <f>'Section 8 data'!$E$7</f>
        <v>2728.6457014489001</v>
      </c>
      <c r="E9" s="705">
        <f>'Section 8 data'!$F$7</f>
        <v>24.340315864426401</v>
      </c>
    </row>
    <row r="10" spans="2:5" ht="15" customHeight="1" x14ac:dyDescent="0.2">
      <c r="B10" s="176" t="s">
        <v>106</v>
      </c>
      <c r="C10" s="664">
        <f>'Section 8 data'!$D$5</f>
        <v>2.1800000000000002</v>
      </c>
      <c r="D10" s="664">
        <f>'Section 8 data'!$E$5</f>
        <v>2933.6946766623601</v>
      </c>
      <c r="E10" s="706">
        <f>'Section 8 data'!$F$5</f>
        <v>22.819562761826301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E205963B-5A60-4C15-8325-1425674D80E5}">
            <xm:f>IF($E8&gt;Sheet1!$F$4,1,)</xm:f>
            <x14:dxf>
              <font>
                <color rgb="FF808080"/>
              </font>
            </x14:dxf>
          </x14:cfRule>
          <xm:sqref>D8:E10</xm:sqref>
        </x14:conditionalFormatting>
        <x14:conditionalFormatting xmlns:xm="http://schemas.microsoft.com/office/excel/2006/main">
          <x14:cfRule type="cellIs" priority="1" operator="between" id="{67A55AF1-711C-4AB5-8264-445C7DF522B7}">
            <xm:f>Sheet1!$D$4</xm:f>
            <xm:f>Sheet1!$E$4</xm:f>
            <x14:dxf>
              <numFmt numFmtId="173" formatCode="&quot;&lt; 1&quot;"/>
            </x14:dxf>
          </x14:cfRule>
          <xm:sqref>C8:D10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B3:E10"/>
  <sheetViews>
    <sheetView workbookViewId="0"/>
  </sheetViews>
  <sheetFormatPr defaultRowHeight="15" customHeight="1" x14ac:dyDescent="0.2"/>
  <cols>
    <col min="2" max="4" width="15.625" customWidth="1"/>
    <col min="5" max="5" width="6.625" customWidth="1"/>
  </cols>
  <sheetData>
    <row r="3" spans="2:5" ht="15" customHeight="1" x14ac:dyDescent="0.2">
      <c r="B3" t="s">
        <v>170</v>
      </c>
      <c r="C3" t="s">
        <v>443</v>
      </c>
    </row>
    <row r="5" spans="2:5" ht="15" customHeight="1" x14ac:dyDescent="0.2">
      <c r="B5" s="856"/>
      <c r="C5" s="320" t="s">
        <v>78</v>
      </c>
      <c r="D5" s="852" t="s">
        <v>79</v>
      </c>
      <c r="E5" s="861"/>
    </row>
    <row r="6" spans="2:5" ht="30" customHeight="1" x14ac:dyDescent="0.2">
      <c r="B6" s="860"/>
      <c r="C6" s="177" t="s">
        <v>81</v>
      </c>
      <c r="D6" s="178" t="s">
        <v>81</v>
      </c>
      <c r="E6" s="179" t="s">
        <v>185</v>
      </c>
    </row>
    <row r="7" spans="2:5" ht="15" customHeight="1" x14ac:dyDescent="0.2">
      <c r="B7" s="184" t="str">
        <f>Index!$B$4</f>
        <v>Hertfordshire and North London</v>
      </c>
      <c r="C7" s="187"/>
      <c r="D7" s="187"/>
      <c r="E7" s="188"/>
    </row>
    <row r="8" spans="2:5" ht="15" customHeight="1" x14ac:dyDescent="0.2">
      <c r="B8" s="174" t="s">
        <v>92</v>
      </c>
      <c r="C8" s="180">
        <f>'Section 8 data'!$D$32</f>
        <v>7.0000000000000001E-3</v>
      </c>
      <c r="D8" s="181">
        <f>'Section 8 data'!$E$32</f>
        <v>0.47443897419169601</v>
      </c>
      <c r="E8" s="175">
        <f>'Section 8 data'!$F$32</f>
        <v>39.0510296402921</v>
      </c>
    </row>
    <row r="9" spans="2:5" ht="15" customHeight="1" x14ac:dyDescent="0.2">
      <c r="B9" s="174" t="s">
        <v>105</v>
      </c>
      <c r="C9" s="180">
        <f>'Section 8 data'!$D$33</f>
        <v>2E-3</v>
      </c>
      <c r="D9" s="181">
        <f>'Section 8 data'!$E$33</f>
        <v>7.0827100440668502</v>
      </c>
      <c r="E9" s="175">
        <f>'Section 8 data'!$F$33</f>
        <v>15.145871172506901</v>
      </c>
    </row>
    <row r="10" spans="2:5" ht="15" customHeight="1" x14ac:dyDescent="0.2">
      <c r="B10" s="176" t="s">
        <v>106</v>
      </c>
      <c r="C10" s="182">
        <f>'Section 8 data'!$D$31</f>
        <v>8.9999999999999993E-3</v>
      </c>
      <c r="D10" s="183">
        <f>'Section 8 data'!$E$31</f>
        <v>7.5571490182585404</v>
      </c>
      <c r="E10" s="189">
        <f>'Section 8 data'!$F$31</f>
        <v>14.3759087659363</v>
      </c>
    </row>
  </sheetData>
  <mergeCells count="2">
    <mergeCell ref="B5:B6"/>
    <mergeCell ref="D5:E5"/>
  </mergeCells>
  <conditionalFormatting sqref="D8:E10">
    <cfRule type="expression" dxfId="321" priority="2">
      <formula>"908 19,493 6 179 95,384 3 1,087 114,759 2"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6A74F2A-8177-4F60-9CC4-A8D2F1E05488}">
            <xm:f>Sheet1!$D$5</xm:f>
            <xm:f>Sheet1!$E$5</xm:f>
            <x14:dxf>
              <numFmt numFmtId="174" formatCode="&quot;&lt; 0.1&quot;"/>
            </x14:dxf>
          </x14:cfRule>
          <xm:sqref>C8:D10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Index!$E$60</f>
        <v>25-year softwood forecast</v>
      </c>
    </row>
  </sheetData>
  <hyperlinks>
    <hyperlink ref="A1" location="Index!B60" display="Return to index"/>
  </hyperlink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173</v>
      </c>
      <c r="C3" t="s">
        <v>496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84" t="str">
        <f>Index!$B$4</f>
        <v>Hertfordshire and North London</v>
      </c>
      <c r="C7" s="782"/>
      <c r="D7" s="782"/>
      <c r="E7" s="782"/>
      <c r="F7" s="782"/>
    </row>
    <row r="8" spans="2:6" ht="15" customHeight="1" x14ac:dyDescent="0.2">
      <c r="B8" s="42" t="s">
        <v>331</v>
      </c>
      <c r="C8" s="43">
        <f>'Section 9 chart data'!D35</f>
        <v>0.47899999999999998</v>
      </c>
      <c r="D8" s="44">
        <f>'Section 9 chart data'!J35</f>
        <v>27.053000000000001</v>
      </c>
      <c r="E8" s="147">
        <f>'Section 9 chart data'!K35</f>
        <v>17.91</v>
      </c>
      <c r="F8" s="45">
        <f t="shared" ref="F8:F13" si="0">SUM(C8,D8)</f>
        <v>27.532</v>
      </c>
    </row>
    <row r="9" spans="2:6" ht="15" customHeight="1" x14ac:dyDescent="0.2">
      <c r="B9" s="42" t="s">
        <v>222</v>
      </c>
      <c r="C9" s="43">
        <f>'Section 9 chart data'!D36</f>
        <v>0.64900000000000002</v>
      </c>
      <c r="D9" s="44">
        <f>'Section 9 chart data'!J36</f>
        <v>62.036000000000001</v>
      </c>
      <c r="E9" s="147">
        <f>'Section 9 chart data'!K36</f>
        <v>21.65</v>
      </c>
      <c r="F9" s="45">
        <f t="shared" si="0"/>
        <v>62.685000000000002</v>
      </c>
    </row>
    <row r="10" spans="2:6" ht="15" customHeight="1" x14ac:dyDescent="0.2">
      <c r="B10" s="42" t="s">
        <v>225</v>
      </c>
      <c r="C10" s="43">
        <f>'Section 9 chart data'!D37</f>
        <v>0.48699999999999999</v>
      </c>
      <c r="D10" s="44">
        <f>'Section 9 chart data'!J37</f>
        <v>48.756999999999998</v>
      </c>
      <c r="E10" s="147">
        <f>'Section 9 chart data'!K37</f>
        <v>30.01</v>
      </c>
      <c r="F10" s="45">
        <f t="shared" si="0"/>
        <v>49.244</v>
      </c>
    </row>
    <row r="11" spans="2:6" ht="15" customHeight="1" x14ac:dyDescent="0.2">
      <c r="B11" s="42" t="s">
        <v>226</v>
      </c>
      <c r="C11" s="43">
        <f>'Section 9 chart data'!D38</f>
        <v>1.6120000000000001</v>
      </c>
      <c r="D11" s="44">
        <f>'Section 9 chart data'!J38</f>
        <v>21.864000000000001</v>
      </c>
      <c r="E11" s="147">
        <f>'Section 9 chart data'!K38</f>
        <v>23.89</v>
      </c>
      <c r="F11" s="45">
        <f t="shared" si="0"/>
        <v>23.475999999999999</v>
      </c>
    </row>
    <row r="12" spans="2:6" ht="15" customHeight="1" x14ac:dyDescent="0.2">
      <c r="B12" s="42" t="s">
        <v>227</v>
      </c>
      <c r="C12" s="43">
        <f>'Section 9 chart data'!D39</f>
        <v>2.3420000000000001</v>
      </c>
      <c r="D12" s="44">
        <f>'Section 9 chart data'!J39</f>
        <v>52.98</v>
      </c>
      <c r="E12" s="147">
        <f>'Section 9 chart data'!K39</f>
        <v>58.36</v>
      </c>
      <c r="F12" s="45">
        <f t="shared" si="0"/>
        <v>55.321999999999996</v>
      </c>
    </row>
    <row r="13" spans="2:6" ht="15" customHeight="1" x14ac:dyDescent="0.2">
      <c r="B13" s="46" t="s">
        <v>228</v>
      </c>
      <c r="C13" s="47">
        <f>'Section 9 chart data'!D40</f>
        <v>8.0280000000000005</v>
      </c>
      <c r="D13" s="48">
        <f>'Section 9 chart data'!J40</f>
        <v>58.429000000000002</v>
      </c>
      <c r="E13" s="148">
        <f>'Section 9 chart data'!K40</f>
        <v>33.86</v>
      </c>
      <c r="F13" s="49">
        <f t="shared" si="0"/>
        <v>66.457000000000008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50E4FDAB-2738-4019-9698-1E4AAC6CB41F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392F40A-27D8-413E-9F50-E094938B67C9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</cols>
  <sheetData>
    <row r="3" spans="2:20" ht="15" customHeight="1" x14ac:dyDescent="0.2">
      <c r="B3" t="s">
        <v>176</v>
      </c>
      <c r="C3" t="s">
        <v>494</v>
      </c>
    </row>
    <row r="5" spans="2:20" ht="15" customHeight="1" x14ac:dyDescent="0.2">
      <c r="B5" s="864" t="s">
        <v>77</v>
      </c>
      <c r="C5" s="867" t="s">
        <v>331</v>
      </c>
      <c r="D5" s="867"/>
      <c r="E5" s="867"/>
      <c r="F5" s="867" t="s">
        <v>222</v>
      </c>
      <c r="G5" s="867"/>
      <c r="H5" s="867"/>
      <c r="I5" s="867" t="s">
        <v>225</v>
      </c>
      <c r="J5" s="867"/>
      <c r="K5" s="867"/>
      <c r="L5" s="867" t="s">
        <v>226</v>
      </c>
      <c r="M5" s="867"/>
      <c r="N5" s="867"/>
      <c r="O5" s="867" t="s">
        <v>227</v>
      </c>
      <c r="P5" s="867"/>
      <c r="Q5" s="867"/>
      <c r="R5" s="867" t="s">
        <v>228</v>
      </c>
      <c r="S5" s="867"/>
      <c r="T5" s="794"/>
    </row>
    <row r="6" spans="2:20" ht="15" customHeight="1" x14ac:dyDescent="0.2">
      <c r="B6" s="865"/>
      <c r="C6" s="129" t="s">
        <v>78</v>
      </c>
      <c r="D6" s="868" t="s">
        <v>79</v>
      </c>
      <c r="E6" s="868"/>
      <c r="F6" s="129" t="s">
        <v>78</v>
      </c>
      <c r="G6" s="868" t="s">
        <v>79</v>
      </c>
      <c r="H6" s="868"/>
      <c r="I6" s="129" t="s">
        <v>78</v>
      </c>
      <c r="J6" s="868" t="s">
        <v>79</v>
      </c>
      <c r="K6" s="868"/>
      <c r="L6" s="129" t="s">
        <v>78</v>
      </c>
      <c r="M6" s="868" t="s">
        <v>79</v>
      </c>
      <c r="N6" s="868"/>
      <c r="O6" s="129" t="s">
        <v>78</v>
      </c>
      <c r="P6" s="868" t="s">
        <v>79</v>
      </c>
      <c r="Q6" s="868"/>
      <c r="R6" s="129" t="s">
        <v>78</v>
      </c>
      <c r="S6" s="868" t="s">
        <v>79</v>
      </c>
      <c r="T6" s="797"/>
    </row>
    <row r="7" spans="2:20" ht="30" customHeight="1" x14ac:dyDescent="0.2">
      <c r="B7" s="865"/>
      <c r="C7" s="866" t="s">
        <v>325</v>
      </c>
      <c r="D7" s="866"/>
      <c r="E7" s="150" t="s">
        <v>82</v>
      </c>
      <c r="F7" s="866" t="s">
        <v>325</v>
      </c>
      <c r="G7" s="866"/>
      <c r="H7" s="150" t="s">
        <v>82</v>
      </c>
      <c r="I7" s="866" t="s">
        <v>325</v>
      </c>
      <c r="J7" s="866"/>
      <c r="K7" s="150" t="s">
        <v>82</v>
      </c>
      <c r="L7" s="866" t="s">
        <v>325</v>
      </c>
      <c r="M7" s="866"/>
      <c r="N7" s="150" t="s">
        <v>82</v>
      </c>
      <c r="O7" s="866" t="s">
        <v>325</v>
      </c>
      <c r="P7" s="866"/>
      <c r="Q7" s="150" t="s">
        <v>82</v>
      </c>
      <c r="R7" s="866" t="s">
        <v>325</v>
      </c>
      <c r="S7" s="866"/>
      <c r="T7" s="151" t="s">
        <v>82</v>
      </c>
    </row>
    <row r="8" spans="2:20" ht="15" customHeight="1" x14ac:dyDescent="0.2">
      <c r="B8" s="184" t="str">
        <f>Index!$B$4</f>
        <v>Hertfordshire and North London</v>
      </c>
      <c r="C8" s="717"/>
      <c r="D8" s="717"/>
      <c r="E8" s="153"/>
      <c r="F8" s="717"/>
      <c r="G8" s="717"/>
      <c r="H8" s="153"/>
      <c r="I8" s="717"/>
      <c r="J8" s="717"/>
      <c r="K8" s="153"/>
      <c r="L8" s="717"/>
      <c r="M8" s="717"/>
      <c r="N8" s="153"/>
      <c r="O8" s="717"/>
      <c r="P8" s="717"/>
      <c r="Q8" s="153"/>
      <c r="R8" s="717"/>
      <c r="S8" s="717"/>
      <c r="T8" s="153"/>
    </row>
    <row r="9" spans="2:20" ht="15" customHeight="1" x14ac:dyDescent="0.2">
      <c r="B9" s="157" t="s">
        <v>92</v>
      </c>
      <c r="C9" s="714">
        <f>'Section 9 chart data'!$C$46</f>
        <v>0.47899999999999998</v>
      </c>
      <c r="D9" s="714">
        <f>'Section 9 chart data'!$C$63</f>
        <v>27.053000000000001</v>
      </c>
      <c r="E9" s="155">
        <f>'Section 9 chart data'!$D$63</f>
        <v>17.91</v>
      </c>
      <c r="F9" s="714">
        <f>'Section 9 chart data'!$D$46</f>
        <v>0.64900000000000002</v>
      </c>
      <c r="G9" s="714">
        <f>'Section 9 chart data'!$E$63</f>
        <v>62.036000000000001</v>
      </c>
      <c r="H9" s="155">
        <f>'Section 9 chart data'!$F$63</f>
        <v>21.65</v>
      </c>
      <c r="I9" s="714">
        <f>'Section 9 chart data'!$E$46</f>
        <v>0.48699999999999999</v>
      </c>
      <c r="J9" s="714">
        <f>'Section 9 chart data'!$G$63</f>
        <v>48.756999999999998</v>
      </c>
      <c r="K9" s="155">
        <f>'Section 9 chart data'!$H$63</f>
        <v>30.01</v>
      </c>
      <c r="L9" s="714">
        <f>'Section 9 chart data'!$F$46</f>
        <v>1.6120000000000001</v>
      </c>
      <c r="M9" s="714">
        <f>'Section 9 chart data'!$I$63</f>
        <v>21.864000000000001</v>
      </c>
      <c r="N9" s="155">
        <f>'Section 9 chart data'!$J$63</f>
        <v>23.89</v>
      </c>
      <c r="O9" s="714">
        <f>'Section 9 chart data'!$G$46</f>
        <v>2.3420000000000001</v>
      </c>
      <c r="P9" s="714">
        <f>'Section 9 chart data'!$K$63</f>
        <v>52.98</v>
      </c>
      <c r="Q9" s="155">
        <f>'Section 9 chart data'!$L$63</f>
        <v>58.36</v>
      </c>
      <c r="R9" s="714">
        <f>'Section 9 chart data'!$H$46</f>
        <v>8.0280000000000005</v>
      </c>
      <c r="S9" s="714">
        <f>'Section 9 chart data'!$M$63</f>
        <v>58.429000000000002</v>
      </c>
      <c r="T9" s="158">
        <f>'Section 9 chart data'!$N$63</f>
        <v>33.86</v>
      </c>
    </row>
    <row r="10" spans="2:20" ht="15" customHeight="1" x14ac:dyDescent="0.2">
      <c r="B10" s="159" t="s">
        <v>84</v>
      </c>
      <c r="C10" s="715">
        <f>'Section 9 chart data'!$C$47</f>
        <v>0</v>
      </c>
      <c r="D10" s="715">
        <f>'Section 9 chart data'!$C$64</f>
        <v>0</v>
      </c>
      <c r="E10" s="154">
        <f>'Section 9 chart data'!$D$64</f>
        <v>0</v>
      </c>
      <c r="F10" s="715">
        <f>'Section 9 chart data'!$D$47</f>
        <v>0</v>
      </c>
      <c r="G10" s="715">
        <f>'Section 9 chart data'!$E$64</f>
        <v>3.1E-2</v>
      </c>
      <c r="H10" s="154">
        <f>'Section 9 chart data'!$F$64</f>
        <v>92.58</v>
      </c>
      <c r="I10" s="715">
        <f>'Section 9 chart data'!$E$47</f>
        <v>0</v>
      </c>
      <c r="J10" s="715">
        <f>'Section 9 chart data'!$G$64</f>
        <v>3.1E-2</v>
      </c>
      <c r="K10" s="154">
        <f>'Section 9 chart data'!$H$64</f>
        <v>92.58</v>
      </c>
      <c r="L10" s="715">
        <f>'Section 9 chart data'!$F$47</f>
        <v>0</v>
      </c>
      <c r="M10" s="715">
        <f>'Section 9 chart data'!$I$64</f>
        <v>2.8000000000000001E-2</v>
      </c>
      <c r="N10" s="154">
        <f>'Section 9 chart data'!$J$64</f>
        <v>92.58</v>
      </c>
      <c r="O10" s="715">
        <f>'Section 9 chart data'!$G$47</f>
        <v>8.0000000000000002E-3</v>
      </c>
      <c r="P10" s="715">
        <f>'Section 9 chart data'!$K$64</f>
        <v>0.63500000000000001</v>
      </c>
      <c r="Q10" s="154">
        <f>'Section 9 chart data'!$L$64</f>
        <v>62.19</v>
      </c>
      <c r="R10" s="715">
        <f>'Section 9 chart data'!$H$47</f>
        <v>8.0000000000000002E-3</v>
      </c>
      <c r="S10" s="715">
        <f>'Section 9 chart data'!$M$64</f>
        <v>0.30299999999999999</v>
      </c>
      <c r="T10" s="160">
        <f>'Section 9 chart data'!$N$64</f>
        <v>77.84</v>
      </c>
    </row>
    <row r="11" spans="2:20" ht="15" customHeight="1" x14ac:dyDescent="0.2">
      <c r="B11" s="159" t="s">
        <v>85</v>
      </c>
      <c r="C11" s="715">
        <f>'Section 9 chart data'!$C$48</f>
        <v>0</v>
      </c>
      <c r="D11" s="715">
        <f>'Section 9 chart data'!$C$65</f>
        <v>6.5629999999999997</v>
      </c>
      <c r="E11" s="154">
        <f>'Section 9 chart data'!$D$65</f>
        <v>36.450000000000003</v>
      </c>
      <c r="F11" s="715">
        <f>'Section 9 chart data'!$D$48</f>
        <v>0</v>
      </c>
      <c r="G11" s="715">
        <f>'Section 9 chart data'!$E$65</f>
        <v>8.048</v>
      </c>
      <c r="H11" s="154">
        <f>'Section 9 chart data'!$F$65</f>
        <v>36.89</v>
      </c>
      <c r="I11" s="715">
        <f>'Section 9 chart data'!$E$48</f>
        <v>4.0000000000000001E-3</v>
      </c>
      <c r="J11" s="715">
        <f>'Section 9 chart data'!$G$65</f>
        <v>30.228000000000002</v>
      </c>
      <c r="K11" s="154">
        <f>'Section 9 chart data'!$H$65</f>
        <v>47.06</v>
      </c>
      <c r="L11" s="715">
        <f>'Section 9 chart data'!$F$48</f>
        <v>0.02</v>
      </c>
      <c r="M11" s="715">
        <f>'Section 9 chart data'!$I$65</f>
        <v>4.3280000000000003</v>
      </c>
      <c r="N11" s="154">
        <f>'Section 9 chart data'!$J$65</f>
        <v>34.86</v>
      </c>
      <c r="O11" s="715">
        <f>'Section 9 chart data'!$G$48</f>
        <v>6.8000000000000005E-2</v>
      </c>
      <c r="P11" s="715">
        <f>'Section 9 chart data'!$K$65</f>
        <v>8.3680000000000003</v>
      </c>
      <c r="Q11" s="154">
        <f>'Section 9 chart data'!$L$65</f>
        <v>49.18</v>
      </c>
      <c r="R11" s="715">
        <f>'Section 9 chart data'!$H$48</f>
        <v>0.53100000000000003</v>
      </c>
      <c r="S11" s="715">
        <f>'Section 9 chart data'!$M$65</f>
        <v>12.882999999999999</v>
      </c>
      <c r="T11" s="160">
        <f>'Section 9 chart data'!$N$65</f>
        <v>52.01</v>
      </c>
    </row>
    <row r="12" spans="2:20" ht="15" customHeight="1" x14ac:dyDescent="0.2">
      <c r="B12" s="159" t="s">
        <v>86</v>
      </c>
      <c r="C12" s="715">
        <f>'Section 9 chart data'!$C$49</f>
        <v>0.22</v>
      </c>
      <c r="D12" s="715">
        <f>'Section 9 chart data'!$C$66</f>
        <v>0.27100000000000002</v>
      </c>
      <c r="E12" s="154">
        <f>'Section 9 chart data'!$D$66</f>
        <v>96.61</v>
      </c>
      <c r="F12" s="715">
        <f>'Section 9 chart data'!$D$49</f>
        <v>0.34100000000000003</v>
      </c>
      <c r="G12" s="715">
        <f>'Section 9 chart data'!$E$66</f>
        <v>4.7130000000000001</v>
      </c>
      <c r="H12" s="154">
        <f>'Section 9 chart data'!$F$66</f>
        <v>65.650000000000006</v>
      </c>
      <c r="I12" s="715">
        <f>'Section 9 chart data'!$E$49</f>
        <v>0.153</v>
      </c>
      <c r="J12" s="715">
        <f>'Section 9 chart data'!$G$66</f>
        <v>4.22</v>
      </c>
      <c r="K12" s="154">
        <f>'Section 9 chart data'!$H$66</f>
        <v>69.37</v>
      </c>
      <c r="L12" s="715">
        <f>'Section 9 chart data'!$F$49</f>
        <v>1.0149999999999999</v>
      </c>
      <c r="M12" s="715">
        <f>'Section 9 chart data'!$I$66</f>
        <v>2.5150000000000001</v>
      </c>
      <c r="N12" s="154">
        <f>'Section 9 chart data'!$J$66</f>
        <v>91.58</v>
      </c>
      <c r="O12" s="715">
        <f>'Section 9 chart data'!$G$49</f>
        <v>0.79100000000000004</v>
      </c>
      <c r="P12" s="715">
        <f>'Section 9 chart data'!$K$66</f>
        <v>34.220999999999997</v>
      </c>
      <c r="Q12" s="154">
        <f>'Section 9 chart data'!$L$66</f>
        <v>91.58</v>
      </c>
      <c r="R12" s="715">
        <f>'Section 9 chart data'!$H$49</f>
        <v>2.085</v>
      </c>
      <c r="S12" s="715">
        <f>'Section 9 chart data'!$M$66</f>
        <v>5.0000000000000001E-3</v>
      </c>
      <c r="T12" s="160">
        <f>'Section 9 chart data'!$N$66</f>
        <v>80.53</v>
      </c>
    </row>
    <row r="13" spans="2:20" ht="15" customHeight="1" x14ac:dyDescent="0.2">
      <c r="B13" s="159" t="s">
        <v>87</v>
      </c>
      <c r="C13" s="715">
        <f>'Section 9 chart data'!$C$50</f>
        <v>0.11799999999999999</v>
      </c>
      <c r="D13" s="715">
        <f>'Section 9 chart data'!$C$67</f>
        <v>4.3769999999999998</v>
      </c>
      <c r="E13" s="154">
        <f>'Section 9 chart data'!$D$67</f>
        <v>48.88</v>
      </c>
      <c r="F13" s="715">
        <f>'Section 9 chart data'!$D$50</f>
        <v>9.8000000000000004E-2</v>
      </c>
      <c r="G13" s="715">
        <f>'Section 9 chart data'!$E$67</f>
        <v>3.3290000000000002</v>
      </c>
      <c r="H13" s="154">
        <f>'Section 9 chart data'!$F$67</f>
        <v>50.58</v>
      </c>
      <c r="I13" s="715">
        <f>'Section 9 chart data'!$E$50</f>
        <v>0.111</v>
      </c>
      <c r="J13" s="715">
        <f>'Section 9 chart data'!$G$67</f>
        <v>3.0150000000000001</v>
      </c>
      <c r="K13" s="154">
        <f>'Section 9 chart data'!$H$67</f>
        <v>54.7</v>
      </c>
      <c r="L13" s="715">
        <f>'Section 9 chart data'!$F$50</f>
        <v>0.16</v>
      </c>
      <c r="M13" s="715">
        <f>'Section 9 chart data'!$I$67</f>
        <v>2.69</v>
      </c>
      <c r="N13" s="154">
        <f>'Section 9 chart data'!$J$67</f>
        <v>60.13</v>
      </c>
      <c r="O13" s="715">
        <f>'Section 9 chart data'!$G$50</f>
        <v>0.54200000000000004</v>
      </c>
      <c r="P13" s="715">
        <f>'Section 9 chart data'!$K$67</f>
        <v>2.593</v>
      </c>
      <c r="Q13" s="154">
        <f>'Section 9 chart data'!$L$67</f>
        <v>61.49</v>
      </c>
      <c r="R13" s="715">
        <f>'Section 9 chart data'!$H$50</f>
        <v>1.603</v>
      </c>
      <c r="S13" s="715">
        <f>'Section 9 chart data'!$M$67</f>
        <v>20.475000000000001</v>
      </c>
      <c r="T13" s="160">
        <f>'Section 9 chart data'!$N$67</f>
        <v>54.09</v>
      </c>
    </row>
    <row r="14" spans="2:20" ht="15" customHeight="1" x14ac:dyDescent="0.2">
      <c r="B14" s="159" t="s">
        <v>88</v>
      </c>
      <c r="C14" s="715">
        <f>'Section 9 chart data'!$C$51</f>
        <v>0.14099999999999999</v>
      </c>
      <c r="D14" s="715">
        <f>'Section 9 chart data'!$C$68</f>
        <v>10.542</v>
      </c>
      <c r="E14" s="154">
        <f>'Section 9 chart data'!$D$68</f>
        <v>31.42</v>
      </c>
      <c r="F14" s="715">
        <f>'Section 9 chart data'!$D$51</f>
        <v>0.21</v>
      </c>
      <c r="G14" s="715">
        <f>'Section 9 chart data'!$E$68</f>
        <v>31.376999999999999</v>
      </c>
      <c r="H14" s="154">
        <f>'Section 9 chart data'!$F$68</f>
        <v>40.4</v>
      </c>
      <c r="I14" s="715">
        <f>'Section 9 chart data'!$E$51</f>
        <v>0.19900000000000001</v>
      </c>
      <c r="J14" s="715">
        <f>'Section 9 chart data'!$G$68</f>
        <v>7.4580000000000002</v>
      </c>
      <c r="K14" s="154">
        <f>'Section 9 chart data'!$H$68</f>
        <v>39.17</v>
      </c>
      <c r="L14" s="715">
        <f>'Section 9 chart data'!$F$51</f>
        <v>0.28799999999999998</v>
      </c>
      <c r="M14" s="715">
        <f>'Section 9 chart data'!$I$68</f>
        <v>5.9429999999999996</v>
      </c>
      <c r="N14" s="154">
        <f>'Section 9 chart data'!$J$68</f>
        <v>42.22</v>
      </c>
      <c r="O14" s="715">
        <f>'Section 9 chart data'!$G$51</f>
        <v>0.755</v>
      </c>
      <c r="P14" s="715">
        <f>'Section 9 chart data'!$K$68</f>
        <v>5.7869999999999999</v>
      </c>
      <c r="Q14" s="154">
        <f>'Section 9 chart data'!$L$68</f>
        <v>42</v>
      </c>
      <c r="R14" s="715">
        <f>'Section 9 chart data'!$H$51</f>
        <v>2.0619999999999998</v>
      </c>
      <c r="S14" s="715">
        <f>'Section 9 chart data'!$M$68</f>
        <v>4.4580000000000002</v>
      </c>
      <c r="T14" s="160">
        <f>'Section 9 chart data'!$N$68</f>
        <v>45.04</v>
      </c>
    </row>
    <row r="15" spans="2:20" ht="15" customHeight="1" x14ac:dyDescent="0.2">
      <c r="B15" s="159" t="s">
        <v>89</v>
      </c>
      <c r="C15" s="715">
        <f>'Section 9 chart data'!$C$52</f>
        <v>0</v>
      </c>
      <c r="D15" s="715">
        <f>'Section 9 chart data'!$C$69</f>
        <v>1.45</v>
      </c>
      <c r="E15" s="154">
        <f>'Section 9 chart data'!$D$69</f>
        <v>62.19</v>
      </c>
      <c r="F15" s="715">
        <f>'Section 9 chart data'!$D$52</f>
        <v>0</v>
      </c>
      <c r="G15" s="715">
        <f>'Section 9 chart data'!$E$69</f>
        <v>10.545999999999999</v>
      </c>
      <c r="H15" s="154">
        <f>'Section 9 chart data'!$F$69</f>
        <v>61.99</v>
      </c>
      <c r="I15" s="715">
        <f>'Section 9 chart data'!$E$52</f>
        <v>0</v>
      </c>
      <c r="J15" s="715">
        <f>'Section 9 chart data'!$G$69</f>
        <v>2.7E-2</v>
      </c>
      <c r="K15" s="154">
        <f>'Section 9 chart data'!$H$69</f>
        <v>64.08</v>
      </c>
      <c r="L15" s="715">
        <f>'Section 9 chart data'!$F$52</f>
        <v>2E-3</v>
      </c>
      <c r="M15" s="715">
        <f>'Section 9 chart data'!$I$69</f>
        <v>2.7E-2</v>
      </c>
      <c r="N15" s="154">
        <f>'Section 9 chart data'!$J$69</f>
        <v>64.08</v>
      </c>
      <c r="O15" s="715">
        <f>'Section 9 chart data'!$G$52</f>
        <v>1.2999999999999999E-2</v>
      </c>
      <c r="P15" s="715">
        <f>'Section 9 chart data'!$K$69</f>
        <v>0.14399999999999999</v>
      </c>
      <c r="Q15" s="154">
        <f>'Section 9 chart data'!$L$69</f>
        <v>66.459999999999994</v>
      </c>
      <c r="R15" s="715">
        <f>'Section 9 chart data'!$H$52</f>
        <v>7.0000000000000007E-2</v>
      </c>
      <c r="S15" s="715">
        <f>'Section 9 chart data'!$M$69</f>
        <v>0.30099999999999999</v>
      </c>
      <c r="T15" s="160">
        <f>'Section 9 chart data'!$N$69</f>
        <v>36.08</v>
      </c>
    </row>
    <row r="16" spans="2:20" ht="15" customHeight="1" x14ac:dyDescent="0.2">
      <c r="B16" s="159" t="s">
        <v>90</v>
      </c>
      <c r="C16" s="715">
        <f>'Section 9 chart data'!$C$53</f>
        <v>0</v>
      </c>
      <c r="D16" s="715">
        <f>'Section 9 chart data'!$C$70</f>
        <v>0</v>
      </c>
      <c r="E16" s="154">
        <f>'Section 9 chart data'!$D$70</f>
        <v>0</v>
      </c>
      <c r="F16" s="715">
        <f>'Section 9 chart data'!$D$53</f>
        <v>0</v>
      </c>
      <c r="G16" s="715">
        <f>'Section 9 chart data'!$E$70</f>
        <v>0</v>
      </c>
      <c r="H16" s="154">
        <f>'Section 9 chart data'!$F$70</f>
        <v>0</v>
      </c>
      <c r="I16" s="715">
        <f>'Section 9 chart data'!$E$53</f>
        <v>0</v>
      </c>
      <c r="J16" s="715">
        <f>'Section 9 chart data'!$G$70</f>
        <v>0</v>
      </c>
      <c r="K16" s="154">
        <f>'Section 9 chart data'!$H$70</f>
        <v>0</v>
      </c>
      <c r="L16" s="715">
        <f>'Section 9 chart data'!$F$53</f>
        <v>0</v>
      </c>
      <c r="M16" s="715">
        <f>'Section 9 chart data'!$I$70</f>
        <v>0</v>
      </c>
      <c r="N16" s="154">
        <f>'Section 9 chart data'!$J$70</f>
        <v>0</v>
      </c>
      <c r="O16" s="715">
        <f>'Section 9 chart data'!$G$53</f>
        <v>0</v>
      </c>
      <c r="P16" s="715">
        <f>'Section 9 chart data'!$K$70</f>
        <v>0</v>
      </c>
      <c r="Q16" s="154">
        <f>'Section 9 chart data'!$L$70</f>
        <v>0</v>
      </c>
      <c r="R16" s="715">
        <f>'Section 9 chart data'!$H$53</f>
        <v>0</v>
      </c>
      <c r="S16" s="715">
        <f>'Section 9 chart data'!$M$70</f>
        <v>2E-3</v>
      </c>
      <c r="T16" s="160">
        <f>'Section 9 chart data'!$N$70</f>
        <v>80.53</v>
      </c>
    </row>
    <row r="17" spans="2:20" ht="15" customHeight="1" x14ac:dyDescent="0.2">
      <c r="B17" s="161" t="s">
        <v>91</v>
      </c>
      <c r="C17" s="716">
        <f>'Section 9 chart data'!$C$54</f>
        <v>0</v>
      </c>
      <c r="D17" s="716">
        <f>'Section 9 chart data'!$C$71</f>
        <v>3.851</v>
      </c>
      <c r="E17" s="156">
        <f>'Section 9 chart data'!$D$71</f>
        <v>54.42</v>
      </c>
      <c r="F17" s="716">
        <f>'Section 9 chart data'!$D$54</f>
        <v>0</v>
      </c>
      <c r="G17" s="716">
        <f>'Section 9 chart data'!$E$71</f>
        <v>3.992</v>
      </c>
      <c r="H17" s="156">
        <f>'Section 9 chart data'!$F$71</f>
        <v>52.66</v>
      </c>
      <c r="I17" s="716">
        <f>'Section 9 chart data'!$E$54</f>
        <v>1.9E-2</v>
      </c>
      <c r="J17" s="716">
        <f>'Section 9 chart data'!$G$71</f>
        <v>3.778</v>
      </c>
      <c r="K17" s="156">
        <f>'Section 9 chart data'!$H$71</f>
        <v>49.76</v>
      </c>
      <c r="L17" s="716">
        <f>'Section 9 chart data'!$F$54</f>
        <v>0.125</v>
      </c>
      <c r="M17" s="716">
        <f>'Section 9 chart data'!$I$71</f>
        <v>6.3319999999999999</v>
      </c>
      <c r="N17" s="156">
        <f>'Section 9 chart data'!$J$71</f>
        <v>61.2</v>
      </c>
      <c r="O17" s="716">
        <f>'Section 9 chart data'!$G$54</f>
        <v>0.16500000000000001</v>
      </c>
      <c r="P17" s="716">
        <f>'Section 9 chart data'!$K$71</f>
        <v>1.232</v>
      </c>
      <c r="Q17" s="156">
        <f>'Section 9 chart data'!$L$71</f>
        <v>39.479999999999997</v>
      </c>
      <c r="R17" s="716">
        <f>'Section 9 chart data'!$H$54</f>
        <v>1.67</v>
      </c>
      <c r="S17" s="716">
        <f>'Section 9 chart data'!$M$71</f>
        <v>20.003</v>
      </c>
      <c r="T17" s="162">
        <f>'Section 9 chart data'!$N$71</f>
        <v>72.36</v>
      </c>
    </row>
    <row r="20" spans="2:20" ht="15" customHeight="1" x14ac:dyDescent="0.2">
      <c r="B20" s="864" t="s">
        <v>77</v>
      </c>
      <c r="C20" s="867" t="s">
        <v>331</v>
      </c>
      <c r="D20" s="867"/>
      <c r="E20" s="867"/>
      <c r="F20" s="867" t="s">
        <v>222</v>
      </c>
      <c r="G20" s="867"/>
      <c r="H20" s="794"/>
    </row>
    <row r="21" spans="2:20" ht="15" customHeight="1" x14ac:dyDescent="0.2">
      <c r="B21" s="865"/>
      <c r="C21" s="274" t="s">
        <v>78</v>
      </c>
      <c r="D21" s="868" t="s">
        <v>79</v>
      </c>
      <c r="E21" s="868"/>
      <c r="F21" s="274" t="s">
        <v>78</v>
      </c>
      <c r="G21" s="868" t="s">
        <v>79</v>
      </c>
      <c r="H21" s="797"/>
    </row>
    <row r="22" spans="2:20" ht="30" customHeight="1" x14ac:dyDescent="0.2">
      <c r="B22" s="865"/>
      <c r="C22" s="866" t="s">
        <v>325</v>
      </c>
      <c r="D22" s="866"/>
      <c r="E22" s="150" t="s">
        <v>82</v>
      </c>
      <c r="F22" s="866" t="s">
        <v>325</v>
      </c>
      <c r="G22" s="866"/>
      <c r="H22" s="151" t="s">
        <v>82</v>
      </c>
    </row>
    <row r="23" spans="2:20" ht="15" customHeight="1" x14ac:dyDescent="0.2">
      <c r="B23" s="184" t="str">
        <f>Index!$B$4</f>
        <v>Hertfordshire and North London</v>
      </c>
      <c r="C23" s="717"/>
      <c r="D23" s="717"/>
      <c r="E23" s="153"/>
      <c r="F23" s="717"/>
      <c r="G23" s="717"/>
      <c r="H23" s="153"/>
    </row>
    <row r="24" spans="2:20" ht="15" customHeight="1" x14ac:dyDescent="0.2">
      <c r="B24" s="157" t="s">
        <v>92</v>
      </c>
      <c r="C24" s="714">
        <f>$C$9</f>
        <v>0.47899999999999998</v>
      </c>
      <c r="D24" s="714">
        <f>$D$9</f>
        <v>27.053000000000001</v>
      </c>
      <c r="E24" s="155">
        <f>$E$9</f>
        <v>17.91</v>
      </c>
      <c r="F24" s="714">
        <f>$F$9</f>
        <v>0.64900000000000002</v>
      </c>
      <c r="G24" s="714">
        <f>$G$9</f>
        <v>62.036000000000001</v>
      </c>
      <c r="H24" s="158">
        <f>$H$9</f>
        <v>21.65</v>
      </c>
    </row>
    <row r="25" spans="2:20" ht="15" customHeight="1" x14ac:dyDescent="0.2">
      <c r="B25" s="159" t="s">
        <v>84</v>
      </c>
      <c r="C25" s="715">
        <f>$C$10</f>
        <v>0</v>
      </c>
      <c r="D25" s="715">
        <f>$D$10</f>
        <v>0</v>
      </c>
      <c r="E25" s="154">
        <f>$E$10</f>
        <v>0</v>
      </c>
      <c r="F25" s="715">
        <f>$F$10</f>
        <v>0</v>
      </c>
      <c r="G25" s="715">
        <f>$G$10</f>
        <v>3.1E-2</v>
      </c>
      <c r="H25" s="160">
        <f>$H$10</f>
        <v>92.58</v>
      </c>
    </row>
    <row r="26" spans="2:20" ht="15" customHeight="1" x14ac:dyDescent="0.2">
      <c r="B26" s="159" t="s">
        <v>85</v>
      </c>
      <c r="C26" s="715">
        <f>$C$11</f>
        <v>0</v>
      </c>
      <c r="D26" s="715">
        <f>$D$11</f>
        <v>6.5629999999999997</v>
      </c>
      <c r="E26" s="154">
        <f>$E$11</f>
        <v>36.450000000000003</v>
      </c>
      <c r="F26" s="715">
        <f>$F$11</f>
        <v>0</v>
      </c>
      <c r="G26" s="715">
        <f>$G$11</f>
        <v>8.048</v>
      </c>
      <c r="H26" s="160">
        <f>$H$11</f>
        <v>36.89</v>
      </c>
    </row>
    <row r="27" spans="2:20" ht="15" customHeight="1" x14ac:dyDescent="0.2">
      <c r="B27" s="159" t="s">
        <v>86</v>
      </c>
      <c r="C27" s="715">
        <f>$C$12</f>
        <v>0.22</v>
      </c>
      <c r="D27" s="715">
        <f>$D$12</f>
        <v>0.27100000000000002</v>
      </c>
      <c r="E27" s="154">
        <f>$E$12</f>
        <v>96.61</v>
      </c>
      <c r="F27" s="715">
        <f>$F$12</f>
        <v>0.34100000000000003</v>
      </c>
      <c r="G27" s="715">
        <f>$G$12</f>
        <v>4.7130000000000001</v>
      </c>
      <c r="H27" s="160">
        <f>$H$12</f>
        <v>65.650000000000006</v>
      </c>
    </row>
    <row r="28" spans="2:20" ht="15" customHeight="1" x14ac:dyDescent="0.2">
      <c r="B28" s="159" t="s">
        <v>87</v>
      </c>
      <c r="C28" s="715">
        <f>$C$13</f>
        <v>0.11799999999999999</v>
      </c>
      <c r="D28" s="715">
        <f>$D$13</f>
        <v>4.3769999999999998</v>
      </c>
      <c r="E28" s="154">
        <f>$E$13</f>
        <v>48.88</v>
      </c>
      <c r="F28" s="715">
        <f>$F$13</f>
        <v>9.8000000000000004E-2</v>
      </c>
      <c r="G28" s="715">
        <f>$G$13</f>
        <v>3.3290000000000002</v>
      </c>
      <c r="H28" s="160">
        <f>$H$13</f>
        <v>50.58</v>
      </c>
    </row>
    <row r="29" spans="2:20" ht="15" customHeight="1" x14ac:dyDescent="0.2">
      <c r="B29" s="159" t="s">
        <v>88</v>
      </c>
      <c r="C29" s="715">
        <f>$C$14</f>
        <v>0.14099999999999999</v>
      </c>
      <c r="D29" s="715">
        <f>$D$14</f>
        <v>10.542</v>
      </c>
      <c r="E29" s="154">
        <f>$E$14</f>
        <v>31.42</v>
      </c>
      <c r="F29" s="715">
        <f>$F$14</f>
        <v>0.21</v>
      </c>
      <c r="G29" s="715">
        <f>$G$14</f>
        <v>31.376999999999999</v>
      </c>
      <c r="H29" s="160">
        <f>$H$14</f>
        <v>40.4</v>
      </c>
    </row>
    <row r="30" spans="2:20" ht="15" customHeight="1" x14ac:dyDescent="0.2">
      <c r="B30" s="159" t="s">
        <v>89</v>
      </c>
      <c r="C30" s="715">
        <f>$C$15</f>
        <v>0</v>
      </c>
      <c r="D30" s="715">
        <f>$D$15</f>
        <v>1.45</v>
      </c>
      <c r="E30" s="154">
        <f>$E$15</f>
        <v>62.19</v>
      </c>
      <c r="F30" s="715">
        <f>$F$15</f>
        <v>0</v>
      </c>
      <c r="G30" s="715">
        <f>$G$15</f>
        <v>10.545999999999999</v>
      </c>
      <c r="H30" s="160">
        <f>$H$15</f>
        <v>61.99</v>
      </c>
    </row>
    <row r="31" spans="2:20" ht="15" customHeight="1" x14ac:dyDescent="0.2">
      <c r="B31" s="159" t="s">
        <v>90</v>
      </c>
      <c r="C31" s="715">
        <f>$C$16</f>
        <v>0</v>
      </c>
      <c r="D31" s="715">
        <f>$D$16</f>
        <v>0</v>
      </c>
      <c r="E31" s="154">
        <f>$E$16</f>
        <v>0</v>
      </c>
      <c r="F31" s="715">
        <f>$F$16</f>
        <v>0</v>
      </c>
      <c r="G31" s="715">
        <f>$G$16</f>
        <v>0</v>
      </c>
      <c r="H31" s="160">
        <f>$H$16</f>
        <v>0</v>
      </c>
    </row>
    <row r="32" spans="2:20" ht="15" customHeight="1" x14ac:dyDescent="0.2">
      <c r="B32" s="161" t="s">
        <v>91</v>
      </c>
      <c r="C32" s="716">
        <f>$C$17</f>
        <v>0</v>
      </c>
      <c r="D32" s="716">
        <f>$D$17</f>
        <v>3.851</v>
      </c>
      <c r="E32" s="156">
        <f>$E$17</f>
        <v>54.42</v>
      </c>
      <c r="F32" s="716">
        <f>$F$17</f>
        <v>0</v>
      </c>
      <c r="G32" s="716">
        <f>$G$17</f>
        <v>3.992</v>
      </c>
      <c r="H32" s="162">
        <f>$H$17</f>
        <v>52.66</v>
      </c>
    </row>
    <row r="35" spans="2:8" ht="15" customHeight="1" x14ac:dyDescent="0.2">
      <c r="B35" s="864" t="s">
        <v>77</v>
      </c>
      <c r="C35" s="867" t="s">
        <v>225</v>
      </c>
      <c r="D35" s="867"/>
      <c r="E35" s="867"/>
      <c r="F35" s="867" t="s">
        <v>226</v>
      </c>
      <c r="G35" s="867"/>
      <c r="H35" s="794"/>
    </row>
    <row r="36" spans="2:8" ht="15" customHeight="1" x14ac:dyDescent="0.2">
      <c r="B36" s="865"/>
      <c r="C36" s="274" t="s">
        <v>78</v>
      </c>
      <c r="D36" s="868" t="s">
        <v>79</v>
      </c>
      <c r="E36" s="868"/>
      <c r="F36" s="274" t="s">
        <v>78</v>
      </c>
      <c r="G36" s="868" t="s">
        <v>79</v>
      </c>
      <c r="H36" s="797"/>
    </row>
    <row r="37" spans="2:8" ht="30" customHeight="1" x14ac:dyDescent="0.2">
      <c r="B37" s="865"/>
      <c r="C37" s="866" t="s">
        <v>325</v>
      </c>
      <c r="D37" s="866"/>
      <c r="E37" s="150" t="s">
        <v>82</v>
      </c>
      <c r="F37" s="866" t="s">
        <v>325</v>
      </c>
      <c r="G37" s="866"/>
      <c r="H37" s="151" t="s">
        <v>82</v>
      </c>
    </row>
    <row r="38" spans="2:8" ht="15" customHeight="1" x14ac:dyDescent="0.2">
      <c r="B38" s="184" t="str">
        <f>Index!$B$4</f>
        <v>Hertfordshire and North London</v>
      </c>
      <c r="C38" s="717"/>
      <c r="D38" s="717"/>
      <c r="E38" s="153"/>
      <c r="F38" s="717"/>
      <c r="G38" s="717"/>
      <c r="H38" s="153"/>
    </row>
    <row r="39" spans="2:8" ht="15" customHeight="1" x14ac:dyDescent="0.2">
      <c r="B39" s="157" t="s">
        <v>92</v>
      </c>
      <c r="C39" s="714">
        <f>$I$9</f>
        <v>0.48699999999999999</v>
      </c>
      <c r="D39" s="714">
        <f>$J$9</f>
        <v>48.756999999999998</v>
      </c>
      <c r="E39" s="155">
        <f>$K$9</f>
        <v>30.01</v>
      </c>
      <c r="F39" s="714">
        <f>$L$9</f>
        <v>1.6120000000000001</v>
      </c>
      <c r="G39" s="714">
        <f>$M$9</f>
        <v>21.864000000000001</v>
      </c>
      <c r="H39" s="158">
        <f>$N$9</f>
        <v>23.89</v>
      </c>
    </row>
    <row r="40" spans="2:8" ht="15" customHeight="1" x14ac:dyDescent="0.2">
      <c r="B40" s="159" t="s">
        <v>84</v>
      </c>
      <c r="C40" s="715">
        <f>$I$10</f>
        <v>0</v>
      </c>
      <c r="D40" s="715">
        <f>$J$10</f>
        <v>3.1E-2</v>
      </c>
      <c r="E40" s="154">
        <f>$K$10</f>
        <v>92.58</v>
      </c>
      <c r="F40" s="715">
        <f>$L$10</f>
        <v>0</v>
      </c>
      <c r="G40" s="715">
        <f>$M$10</f>
        <v>2.8000000000000001E-2</v>
      </c>
      <c r="H40" s="160">
        <f>$N$10</f>
        <v>92.58</v>
      </c>
    </row>
    <row r="41" spans="2:8" ht="15" customHeight="1" x14ac:dyDescent="0.2">
      <c r="B41" s="159" t="s">
        <v>85</v>
      </c>
      <c r="C41" s="715">
        <f>$I$11</f>
        <v>4.0000000000000001E-3</v>
      </c>
      <c r="D41" s="715">
        <f>$J$11</f>
        <v>30.228000000000002</v>
      </c>
      <c r="E41" s="154">
        <f>$K$11</f>
        <v>47.06</v>
      </c>
      <c r="F41" s="715">
        <f>$L$11</f>
        <v>0.02</v>
      </c>
      <c r="G41" s="715">
        <f>$M$11</f>
        <v>4.3280000000000003</v>
      </c>
      <c r="H41" s="160">
        <f>$N$11</f>
        <v>34.86</v>
      </c>
    </row>
    <row r="42" spans="2:8" ht="15" customHeight="1" x14ac:dyDescent="0.2">
      <c r="B42" s="159" t="s">
        <v>86</v>
      </c>
      <c r="C42" s="715">
        <f>$I$12</f>
        <v>0.153</v>
      </c>
      <c r="D42" s="715">
        <f>$J$12</f>
        <v>4.22</v>
      </c>
      <c r="E42" s="154">
        <f>$K$12</f>
        <v>69.37</v>
      </c>
      <c r="F42" s="715">
        <f>$L$12</f>
        <v>1.0149999999999999</v>
      </c>
      <c r="G42" s="715">
        <f>$M$12</f>
        <v>2.5150000000000001</v>
      </c>
      <c r="H42" s="160">
        <f>$N$12</f>
        <v>91.58</v>
      </c>
    </row>
    <row r="43" spans="2:8" ht="15" customHeight="1" x14ac:dyDescent="0.2">
      <c r="B43" s="159" t="s">
        <v>87</v>
      </c>
      <c r="C43" s="715">
        <f>$I$13</f>
        <v>0.111</v>
      </c>
      <c r="D43" s="715">
        <f>$J$13</f>
        <v>3.0150000000000001</v>
      </c>
      <c r="E43" s="154">
        <f>$K$13</f>
        <v>54.7</v>
      </c>
      <c r="F43" s="715">
        <f>$L$13</f>
        <v>0.16</v>
      </c>
      <c r="G43" s="715">
        <f>$M$13</f>
        <v>2.69</v>
      </c>
      <c r="H43" s="160">
        <f>$N$13</f>
        <v>60.13</v>
      </c>
    </row>
    <row r="44" spans="2:8" ht="15" customHeight="1" x14ac:dyDescent="0.2">
      <c r="B44" s="159" t="s">
        <v>88</v>
      </c>
      <c r="C44" s="715">
        <f>$I$14</f>
        <v>0.19900000000000001</v>
      </c>
      <c r="D44" s="715">
        <f>$J$14</f>
        <v>7.4580000000000002</v>
      </c>
      <c r="E44" s="154">
        <f>$K$14</f>
        <v>39.17</v>
      </c>
      <c r="F44" s="715">
        <f>$L$14</f>
        <v>0.28799999999999998</v>
      </c>
      <c r="G44" s="715">
        <f>$M$14</f>
        <v>5.9429999999999996</v>
      </c>
      <c r="H44" s="160">
        <f>$N$14</f>
        <v>42.22</v>
      </c>
    </row>
    <row r="45" spans="2:8" ht="15" customHeight="1" x14ac:dyDescent="0.2">
      <c r="B45" s="159" t="s">
        <v>89</v>
      </c>
      <c r="C45" s="715">
        <f>$I$15</f>
        <v>0</v>
      </c>
      <c r="D45" s="715">
        <f>$J$15</f>
        <v>2.7E-2</v>
      </c>
      <c r="E45" s="154">
        <f>$K$15</f>
        <v>64.08</v>
      </c>
      <c r="F45" s="715">
        <f>$L$15</f>
        <v>2E-3</v>
      </c>
      <c r="G45" s="715">
        <f>$M$15</f>
        <v>2.7E-2</v>
      </c>
      <c r="H45" s="160">
        <f>$N$15</f>
        <v>64.08</v>
      </c>
    </row>
    <row r="46" spans="2:8" ht="15" customHeight="1" x14ac:dyDescent="0.2">
      <c r="B46" s="159" t="s">
        <v>90</v>
      </c>
      <c r="C46" s="715">
        <f>$I$16</f>
        <v>0</v>
      </c>
      <c r="D46" s="715">
        <f>$J$16</f>
        <v>0</v>
      </c>
      <c r="E46" s="154">
        <f>$K$16</f>
        <v>0</v>
      </c>
      <c r="F46" s="715">
        <f>$L$16</f>
        <v>0</v>
      </c>
      <c r="G46" s="715">
        <f>$M$16</f>
        <v>0</v>
      </c>
      <c r="H46" s="160">
        <f>$N$16</f>
        <v>0</v>
      </c>
    </row>
    <row r="47" spans="2:8" ht="15" customHeight="1" x14ac:dyDescent="0.2">
      <c r="B47" s="161" t="s">
        <v>91</v>
      </c>
      <c r="C47" s="716">
        <f>$I$17</f>
        <v>1.9E-2</v>
      </c>
      <c r="D47" s="716">
        <f>$J$17</f>
        <v>3.778</v>
      </c>
      <c r="E47" s="156">
        <f>$K$17</f>
        <v>49.76</v>
      </c>
      <c r="F47" s="716">
        <f>$L$17</f>
        <v>0.125</v>
      </c>
      <c r="G47" s="716">
        <f>$M$17</f>
        <v>6.3319999999999999</v>
      </c>
      <c r="H47" s="162">
        <f>$N$17</f>
        <v>61.2</v>
      </c>
    </row>
    <row r="50" spans="2:8" ht="15" customHeight="1" x14ac:dyDescent="0.2">
      <c r="B50" s="864" t="s">
        <v>77</v>
      </c>
      <c r="C50" s="867" t="s">
        <v>227</v>
      </c>
      <c r="D50" s="867"/>
      <c r="E50" s="867"/>
      <c r="F50" s="867" t="s">
        <v>228</v>
      </c>
      <c r="G50" s="867"/>
      <c r="H50" s="794"/>
    </row>
    <row r="51" spans="2:8" ht="15" customHeight="1" x14ac:dyDescent="0.2">
      <c r="B51" s="865"/>
      <c r="C51" s="274" t="s">
        <v>78</v>
      </c>
      <c r="D51" s="868" t="s">
        <v>79</v>
      </c>
      <c r="E51" s="868"/>
      <c r="F51" s="274" t="s">
        <v>78</v>
      </c>
      <c r="G51" s="868" t="s">
        <v>79</v>
      </c>
      <c r="H51" s="797"/>
    </row>
    <row r="52" spans="2:8" ht="30" customHeight="1" x14ac:dyDescent="0.2">
      <c r="B52" s="865"/>
      <c r="C52" s="866" t="s">
        <v>325</v>
      </c>
      <c r="D52" s="866"/>
      <c r="E52" s="150" t="s">
        <v>82</v>
      </c>
      <c r="F52" s="866" t="s">
        <v>325</v>
      </c>
      <c r="G52" s="866"/>
      <c r="H52" s="151" t="s">
        <v>82</v>
      </c>
    </row>
    <row r="53" spans="2:8" ht="15" customHeight="1" x14ac:dyDescent="0.2">
      <c r="B53" s="184" t="str">
        <f>Index!$B$4</f>
        <v>Hertfordshire and North London</v>
      </c>
      <c r="C53" s="717"/>
      <c r="D53" s="717"/>
      <c r="E53" s="153"/>
      <c r="F53" s="717"/>
      <c r="G53" s="717"/>
      <c r="H53" s="153"/>
    </row>
    <row r="54" spans="2:8" ht="15" customHeight="1" x14ac:dyDescent="0.2">
      <c r="B54" s="157" t="s">
        <v>92</v>
      </c>
      <c r="C54" s="714">
        <f>$O$9</f>
        <v>2.3420000000000001</v>
      </c>
      <c r="D54" s="714">
        <f>$P$9</f>
        <v>52.98</v>
      </c>
      <c r="E54" s="155">
        <f>$Q$9</f>
        <v>58.36</v>
      </c>
      <c r="F54" s="714">
        <f>$R$9</f>
        <v>8.0280000000000005</v>
      </c>
      <c r="G54" s="714">
        <f>$S$9</f>
        <v>58.429000000000002</v>
      </c>
      <c r="H54" s="158">
        <f>$T$9</f>
        <v>33.86</v>
      </c>
    </row>
    <row r="55" spans="2:8" ht="15" customHeight="1" x14ac:dyDescent="0.2">
      <c r="B55" s="159" t="s">
        <v>84</v>
      </c>
      <c r="C55" s="715">
        <f>$O$10</f>
        <v>8.0000000000000002E-3</v>
      </c>
      <c r="D55" s="715">
        <f>$P$10</f>
        <v>0.63500000000000001</v>
      </c>
      <c r="E55" s="154">
        <f>$Q$10</f>
        <v>62.19</v>
      </c>
      <c r="F55" s="715">
        <f>$R$10</f>
        <v>8.0000000000000002E-3</v>
      </c>
      <c r="G55" s="715">
        <f>$S$10</f>
        <v>0.30299999999999999</v>
      </c>
      <c r="H55" s="160">
        <f>$T$10</f>
        <v>77.84</v>
      </c>
    </row>
    <row r="56" spans="2:8" ht="15" customHeight="1" x14ac:dyDescent="0.2">
      <c r="B56" s="159" t="s">
        <v>85</v>
      </c>
      <c r="C56" s="715">
        <f>$O$11</f>
        <v>6.8000000000000005E-2</v>
      </c>
      <c r="D56" s="715">
        <f>$P$11</f>
        <v>8.3680000000000003</v>
      </c>
      <c r="E56" s="154">
        <f>$Q$11</f>
        <v>49.18</v>
      </c>
      <c r="F56" s="715">
        <f>$R$11</f>
        <v>0.53100000000000003</v>
      </c>
      <c r="G56" s="715">
        <f>$S$11</f>
        <v>12.882999999999999</v>
      </c>
      <c r="H56" s="160">
        <f>$T$11</f>
        <v>52.01</v>
      </c>
    </row>
    <row r="57" spans="2:8" ht="15" customHeight="1" x14ac:dyDescent="0.2">
      <c r="B57" s="159" t="s">
        <v>86</v>
      </c>
      <c r="C57" s="715">
        <f>$O$12</f>
        <v>0.79100000000000004</v>
      </c>
      <c r="D57" s="715">
        <f>$P$12</f>
        <v>34.220999999999997</v>
      </c>
      <c r="E57" s="154">
        <f>$Q$12</f>
        <v>91.58</v>
      </c>
      <c r="F57" s="715">
        <f>$R$12</f>
        <v>2.085</v>
      </c>
      <c r="G57" s="715">
        <f>$S$12</f>
        <v>5.0000000000000001E-3</v>
      </c>
      <c r="H57" s="160">
        <f>$T$12</f>
        <v>80.53</v>
      </c>
    </row>
    <row r="58" spans="2:8" ht="15" customHeight="1" x14ac:dyDescent="0.2">
      <c r="B58" s="159" t="s">
        <v>87</v>
      </c>
      <c r="C58" s="715">
        <f>$O$13</f>
        <v>0.54200000000000004</v>
      </c>
      <c r="D58" s="715">
        <f>$P$13</f>
        <v>2.593</v>
      </c>
      <c r="E58" s="154">
        <f>$Q$13</f>
        <v>61.49</v>
      </c>
      <c r="F58" s="715">
        <f>$R$13</f>
        <v>1.603</v>
      </c>
      <c r="G58" s="715">
        <f>$S$13</f>
        <v>20.475000000000001</v>
      </c>
      <c r="H58" s="160">
        <f>$T$13</f>
        <v>54.09</v>
      </c>
    </row>
    <row r="59" spans="2:8" ht="15" customHeight="1" x14ac:dyDescent="0.2">
      <c r="B59" s="159" t="s">
        <v>88</v>
      </c>
      <c r="C59" s="715">
        <f>$O$14</f>
        <v>0.755</v>
      </c>
      <c r="D59" s="715">
        <f>$P$14</f>
        <v>5.7869999999999999</v>
      </c>
      <c r="E59" s="154">
        <f>$Q$14</f>
        <v>42</v>
      </c>
      <c r="F59" s="715">
        <f>$R$14</f>
        <v>2.0619999999999998</v>
      </c>
      <c r="G59" s="715">
        <f>$S$14</f>
        <v>4.4580000000000002</v>
      </c>
      <c r="H59" s="160">
        <f>$T$14</f>
        <v>45.04</v>
      </c>
    </row>
    <row r="60" spans="2:8" ht="15" customHeight="1" x14ac:dyDescent="0.2">
      <c r="B60" s="159" t="s">
        <v>89</v>
      </c>
      <c r="C60" s="715">
        <f>$O$15</f>
        <v>1.2999999999999999E-2</v>
      </c>
      <c r="D60" s="715">
        <f>$P$15</f>
        <v>0.14399999999999999</v>
      </c>
      <c r="E60" s="154">
        <f>$Q$15</f>
        <v>66.459999999999994</v>
      </c>
      <c r="F60" s="715">
        <f>$R$15</f>
        <v>7.0000000000000007E-2</v>
      </c>
      <c r="G60" s="715">
        <f>$S$15</f>
        <v>0.30099999999999999</v>
      </c>
      <c r="H60" s="160">
        <f>$T$15</f>
        <v>36.08</v>
      </c>
    </row>
    <row r="61" spans="2:8" ht="15" customHeight="1" x14ac:dyDescent="0.2">
      <c r="B61" s="159" t="s">
        <v>90</v>
      </c>
      <c r="C61" s="715">
        <f>$O$16</f>
        <v>0</v>
      </c>
      <c r="D61" s="715">
        <f>$P$16</f>
        <v>0</v>
      </c>
      <c r="E61" s="154">
        <f>$Q$16</f>
        <v>0</v>
      </c>
      <c r="F61" s="715">
        <f>$R$16</f>
        <v>0</v>
      </c>
      <c r="G61" s="715">
        <f>$S$16</f>
        <v>2E-3</v>
      </c>
      <c r="H61" s="160">
        <f>$T$16</f>
        <v>80.53</v>
      </c>
    </row>
    <row r="62" spans="2:8" ht="15" customHeight="1" x14ac:dyDescent="0.2">
      <c r="B62" s="161" t="s">
        <v>91</v>
      </c>
      <c r="C62" s="716">
        <f>$O$17</f>
        <v>0.16500000000000001</v>
      </c>
      <c r="D62" s="716">
        <f>$P$17</f>
        <v>1.232</v>
      </c>
      <c r="E62" s="156">
        <f>$Q$17</f>
        <v>39.479999999999997</v>
      </c>
      <c r="F62" s="716">
        <f>$R$17</f>
        <v>1.67</v>
      </c>
      <c r="G62" s="716">
        <f>$S$17</f>
        <v>20.003</v>
      </c>
      <c r="H62" s="162">
        <f>$T$17</f>
        <v>72.36</v>
      </c>
    </row>
  </sheetData>
  <mergeCells count="40"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  <mergeCell ref="P6:Q6"/>
    <mergeCell ref="R5:T5"/>
    <mergeCell ref="S6:T6"/>
    <mergeCell ref="R7:S7"/>
    <mergeCell ref="O7:P7"/>
    <mergeCell ref="O5:Q5"/>
    <mergeCell ref="D21:E21"/>
    <mergeCell ref="G21:H21"/>
    <mergeCell ref="B20:B22"/>
    <mergeCell ref="C20:E20"/>
    <mergeCell ref="F20:H20"/>
    <mergeCell ref="C22:D22"/>
    <mergeCell ref="F22:G22"/>
    <mergeCell ref="B50:B52"/>
    <mergeCell ref="F37:G37"/>
    <mergeCell ref="C37:D37"/>
    <mergeCell ref="B35:B37"/>
    <mergeCell ref="C35:E35"/>
    <mergeCell ref="F35:H35"/>
    <mergeCell ref="D36:E36"/>
    <mergeCell ref="G36:H36"/>
    <mergeCell ref="C52:D52"/>
    <mergeCell ref="F52:G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8" id="{344C3B4D-775D-4D65-8301-670F10F01B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24" id="{816534A4-5634-4CA3-86CE-CBDA64442268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14" id="{24D031B4-818F-458B-B682-7B9669A5428D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20" id="{7A2CD43C-EDE3-4EDD-B931-E54B9D1B0CB5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19" id="{B3E809AF-3FF4-4C28-BD78-4071F92080EB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18" id="{94A11E75-97E3-458C-99C3-E92F929DFE59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17" id="{AB8D058E-280A-4336-B72F-83BA8F2FED0A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cellIs" priority="16" operator="between" id="{61273F1D-4D5A-4759-82A3-BC90031BEF30}">
            <xm:f>Sheet1!$D$4</xm:f>
            <xm:f>Sheet1!$E$4</xm:f>
            <x14:dxf>
              <numFmt numFmtId="173" formatCode="&quot;&lt; 1&quot;"/>
            </x14:dxf>
          </x14:cfRule>
          <xm:sqref>C9:D17 F9:G17 I9:J17 L9:M17 O9:P17 R9:S17</xm:sqref>
        </x14:conditionalFormatting>
        <x14:conditionalFormatting xmlns:xm="http://schemas.microsoft.com/office/excel/2006/main">
          <x14:cfRule type="expression" priority="15" id="{48E86E58-DCC0-4E16-A37C-1036361B2309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cellIs" priority="13" operator="between" id="{5B38CDB8-2869-41AD-944B-7CCC4EC4D199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5" id="{52BCF5AA-3CBF-4C6F-B0F7-FE8F94CFE9D5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expression" priority="6" id="{91EF096E-2586-489F-B906-232FAE35EA63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4" operator="between" id="{F5240DD2-2849-46E9-AB37-398E1755F3E5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2" id="{B53087F3-2ED0-4EA9-9E3F-64EAED86735A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3" id="{3F23BF32-C4B3-4B38-B784-424700CB65A5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3961976B-E526-427F-94B1-97C727E7383D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2:S52"/>
  <sheetViews>
    <sheetView zoomScaleNormal="100" workbookViewId="0"/>
  </sheetViews>
  <sheetFormatPr defaultRowHeight="12.75" x14ac:dyDescent="0.2"/>
  <cols>
    <col min="2" max="2" width="14.125" bestFit="1" customWidth="1"/>
    <col min="3" max="3" width="16.125" bestFit="1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9" customWidth="1"/>
    <col min="13" max="13" width="12.75" bestFit="1" customWidth="1"/>
    <col min="14" max="14" width="9" customWidth="1"/>
    <col min="15" max="15" width="11.75" bestFit="1" customWidth="1"/>
    <col min="16" max="16" width="9" customWidth="1"/>
    <col min="17" max="17" width="13.375" bestFit="1" customWidth="1"/>
    <col min="18" max="19" width="9" customWidth="1"/>
  </cols>
  <sheetData>
    <row r="2" spans="1:19" x14ac:dyDescent="0.2">
      <c r="A2" s="275"/>
      <c r="B2" s="299"/>
      <c r="C2" s="300"/>
      <c r="D2" s="281"/>
      <c r="E2" s="282"/>
      <c r="F2" s="276"/>
      <c r="H2" s="299"/>
      <c r="I2" s="300"/>
      <c r="J2" s="282"/>
      <c r="K2" s="282"/>
      <c r="L2" s="282"/>
      <c r="M2" s="282"/>
      <c r="N2" s="276"/>
      <c r="P2" s="299"/>
      <c r="Q2" s="300"/>
      <c r="R2" s="281"/>
      <c r="S2" s="282"/>
    </row>
    <row r="3" spans="1:19" ht="15" x14ac:dyDescent="0.2">
      <c r="A3" s="275"/>
      <c r="B3" s="787" t="s">
        <v>684</v>
      </c>
      <c r="C3" s="788"/>
      <c r="D3" s="788"/>
      <c r="E3" s="788"/>
      <c r="F3" s="788"/>
      <c r="G3" s="788"/>
      <c r="H3" s="788"/>
    </row>
    <row r="4" spans="1:19" x14ac:dyDescent="0.2">
      <c r="A4" s="149"/>
      <c r="B4" s="283"/>
      <c r="C4" s="283" t="s">
        <v>604</v>
      </c>
      <c r="D4" s="442" t="s">
        <v>78</v>
      </c>
      <c r="E4" s="442" t="s">
        <v>308</v>
      </c>
      <c r="F4" s="442" t="s">
        <v>82</v>
      </c>
      <c r="G4" s="442" t="s">
        <v>309</v>
      </c>
      <c r="H4" s="442" t="s">
        <v>486</v>
      </c>
      <c r="I4" s="149"/>
      <c r="J4" s="149"/>
    </row>
    <row r="5" spans="1:19" s="23" customFormat="1" x14ac:dyDescent="0.2">
      <c r="A5" s="430"/>
      <c r="B5" s="438"/>
      <c r="C5" s="428" t="s">
        <v>106</v>
      </c>
      <c r="D5" s="429">
        <v>2.1800000000000002</v>
      </c>
      <c r="E5" s="431">
        <v>2933.6946766623601</v>
      </c>
      <c r="F5" s="436">
        <v>22.819562761826301</v>
      </c>
      <c r="G5" s="443">
        <f>E5*F5/100</f>
        <v>669.4562979813245</v>
      </c>
      <c r="H5" s="444">
        <f>SUM(D5,E5)</f>
        <v>2935.8746766623599</v>
      </c>
      <c r="I5" s="430"/>
      <c r="J5" s="430"/>
    </row>
    <row r="6" spans="1:19" s="24" customFormat="1" x14ac:dyDescent="0.2">
      <c r="A6" s="432"/>
      <c r="B6" s="439"/>
      <c r="C6" s="428" t="s">
        <v>92</v>
      </c>
      <c r="D6" s="429">
        <v>1.925</v>
      </c>
      <c r="E6" s="431">
        <v>205.048975213451</v>
      </c>
      <c r="F6" s="436">
        <v>43.709813602072799</v>
      </c>
      <c r="G6" s="443">
        <f t="shared" ref="G6:G26" si="0">E6*F6/100</f>
        <v>89.626524858759893</v>
      </c>
      <c r="H6" s="444">
        <f>SUM(D6,E6)</f>
        <v>206.97397521345101</v>
      </c>
      <c r="I6" s="432"/>
      <c r="J6" s="432"/>
    </row>
    <row r="7" spans="1:19" s="24" customFormat="1" x14ac:dyDescent="0.2">
      <c r="A7" s="432"/>
      <c r="B7" s="439"/>
      <c r="C7" s="428" t="s">
        <v>105</v>
      </c>
      <c r="D7" s="429">
        <v>0.255</v>
      </c>
      <c r="E7" s="431">
        <v>2728.6457014489001</v>
      </c>
      <c r="F7" s="436">
        <v>24.340315864426401</v>
      </c>
      <c r="G7" s="443">
        <f>E7*F7/100</f>
        <v>664.16098255375573</v>
      </c>
      <c r="H7" s="444">
        <f>SUM(D7,E7)</f>
        <v>2728.9007014489002</v>
      </c>
      <c r="I7" s="432"/>
      <c r="J7" s="432"/>
    </row>
    <row r="8" spans="1:19" s="24" customFormat="1" x14ac:dyDescent="0.2">
      <c r="A8" s="432"/>
      <c r="B8" s="439"/>
      <c r="C8" s="428" t="s">
        <v>84</v>
      </c>
      <c r="D8" s="429">
        <v>3.0000000000000001E-3</v>
      </c>
      <c r="E8" s="433">
        <v>0</v>
      </c>
      <c r="F8" s="436">
        <v>0</v>
      </c>
      <c r="G8" s="443">
        <f t="shared" si="0"/>
        <v>0</v>
      </c>
      <c r="H8" s="444">
        <f>SUM(D8,E8)</f>
        <v>3.0000000000000001E-3</v>
      </c>
      <c r="I8" s="432"/>
      <c r="J8" s="432"/>
    </row>
    <row r="9" spans="1:19" s="24" customFormat="1" x14ac:dyDescent="0.2">
      <c r="A9" s="432"/>
      <c r="B9" s="439"/>
      <c r="C9" s="428" t="s">
        <v>85</v>
      </c>
      <c r="D9" s="429">
        <v>0</v>
      </c>
      <c r="E9" s="433">
        <v>0</v>
      </c>
      <c r="F9" s="436">
        <v>0</v>
      </c>
      <c r="G9" s="443">
        <f t="shared" si="0"/>
        <v>0</v>
      </c>
      <c r="H9" s="444">
        <f t="shared" ref="H9:H26" si="1">SUM(D9,E9)</f>
        <v>0</v>
      </c>
      <c r="I9" s="432"/>
      <c r="J9" s="432"/>
    </row>
    <row r="10" spans="1:19" s="24" customFormat="1" x14ac:dyDescent="0.2">
      <c r="A10" s="432"/>
      <c r="B10" s="439"/>
      <c r="C10" s="428" t="s">
        <v>86</v>
      </c>
      <c r="D10" s="429">
        <v>0.65600000000000003</v>
      </c>
      <c r="E10" s="433">
        <v>0</v>
      </c>
      <c r="F10" s="436">
        <v>0</v>
      </c>
      <c r="G10" s="443">
        <f t="shared" si="0"/>
        <v>0</v>
      </c>
      <c r="H10" s="444">
        <f t="shared" si="1"/>
        <v>0.65600000000000003</v>
      </c>
      <c r="I10" s="432"/>
      <c r="J10" s="432"/>
    </row>
    <row r="11" spans="1:19" s="24" customFormat="1" x14ac:dyDescent="0.2">
      <c r="A11" s="432"/>
      <c r="B11" s="439"/>
      <c r="C11" s="428" t="s">
        <v>87</v>
      </c>
      <c r="D11" s="429">
        <v>0.02</v>
      </c>
      <c r="E11" s="433">
        <v>0</v>
      </c>
      <c r="F11" s="436">
        <v>0</v>
      </c>
      <c r="G11" s="443">
        <f t="shared" si="0"/>
        <v>0</v>
      </c>
      <c r="H11" s="444">
        <f t="shared" si="1"/>
        <v>0.02</v>
      </c>
      <c r="I11" s="432"/>
      <c r="J11" s="432"/>
    </row>
    <row r="12" spans="1:19" s="24" customFormat="1" x14ac:dyDescent="0.2">
      <c r="A12" s="432"/>
      <c r="B12" s="439"/>
      <c r="C12" s="428" t="s">
        <v>88</v>
      </c>
      <c r="D12" s="429">
        <v>0</v>
      </c>
      <c r="E12" s="433">
        <v>205.048975213451</v>
      </c>
      <c r="F12" s="436">
        <v>43.709813602072799</v>
      </c>
      <c r="G12" s="443">
        <f t="shared" si="0"/>
        <v>89.626524858759893</v>
      </c>
      <c r="H12" s="444">
        <f t="shared" si="1"/>
        <v>205.048975213451</v>
      </c>
      <c r="I12" s="432"/>
      <c r="J12" s="432"/>
    </row>
    <row r="13" spans="1:19" s="24" customFormat="1" x14ac:dyDescent="0.2">
      <c r="A13" s="432"/>
      <c r="B13" s="439"/>
      <c r="C13" s="428" t="s">
        <v>89</v>
      </c>
      <c r="D13" s="429">
        <v>0.23200000000000001</v>
      </c>
      <c r="E13" s="433">
        <v>0</v>
      </c>
      <c r="F13" s="436">
        <v>0</v>
      </c>
      <c r="G13" s="443">
        <f t="shared" si="0"/>
        <v>0</v>
      </c>
      <c r="H13" s="444">
        <f t="shared" si="1"/>
        <v>0.23200000000000001</v>
      </c>
      <c r="I13" s="432"/>
      <c r="J13" s="432"/>
    </row>
    <row r="14" spans="1:19" s="24" customFormat="1" x14ac:dyDescent="0.2">
      <c r="A14" s="432"/>
      <c r="B14" s="439"/>
      <c r="C14" s="428" t="s">
        <v>90</v>
      </c>
      <c r="D14" s="429">
        <v>0</v>
      </c>
      <c r="E14" s="433">
        <v>0</v>
      </c>
      <c r="F14" s="436">
        <v>0</v>
      </c>
      <c r="G14" s="443">
        <f t="shared" si="0"/>
        <v>0</v>
      </c>
      <c r="H14" s="444">
        <f t="shared" si="1"/>
        <v>0</v>
      </c>
      <c r="I14" s="432"/>
      <c r="J14" s="432"/>
    </row>
    <row r="15" spans="1:19" s="24" customFormat="1" x14ac:dyDescent="0.2">
      <c r="A15" s="432"/>
      <c r="B15" s="439"/>
      <c r="C15" s="428" t="s">
        <v>91</v>
      </c>
      <c r="D15" s="429">
        <v>1.0129999999999999</v>
      </c>
      <c r="E15" s="433">
        <v>0</v>
      </c>
      <c r="F15" s="436">
        <v>0</v>
      </c>
      <c r="G15" s="443">
        <f t="shared" si="0"/>
        <v>0</v>
      </c>
      <c r="H15" s="444">
        <f t="shared" si="1"/>
        <v>1.0129999999999999</v>
      </c>
      <c r="I15" s="432"/>
      <c r="J15" s="432"/>
    </row>
    <row r="16" spans="1:19" s="24" customFormat="1" x14ac:dyDescent="0.2">
      <c r="A16" s="432"/>
      <c r="B16" s="439"/>
      <c r="C16" s="428" t="s">
        <v>94</v>
      </c>
      <c r="D16" s="429">
        <v>0</v>
      </c>
      <c r="E16" s="433">
        <v>849.89047879842508</v>
      </c>
      <c r="F16" s="436">
        <v>30.989335131041098</v>
      </c>
      <c r="G16" s="443">
        <f t="shared" si="0"/>
        <v>263.37540872165374</v>
      </c>
      <c r="H16" s="444">
        <f t="shared" si="1"/>
        <v>849.89047879842508</v>
      </c>
      <c r="I16" s="432"/>
      <c r="J16" s="432"/>
    </row>
    <row r="17" spans="1:10" s="24" customFormat="1" x14ac:dyDescent="0.2">
      <c r="A17" s="432"/>
      <c r="B17" s="439"/>
      <c r="C17" s="428" t="s">
        <v>95</v>
      </c>
      <c r="D17" s="429">
        <v>0.06</v>
      </c>
      <c r="E17" s="433">
        <v>776.04662366603804</v>
      </c>
      <c r="F17" s="436">
        <v>71.338531576748395</v>
      </c>
      <c r="G17" s="443">
        <f t="shared" si="0"/>
        <v>553.62026567428632</v>
      </c>
      <c r="H17" s="444">
        <f t="shared" si="1"/>
        <v>776.10662366603799</v>
      </c>
      <c r="I17" s="432"/>
      <c r="J17" s="432"/>
    </row>
    <row r="18" spans="1:10" s="24" customFormat="1" x14ac:dyDescent="0.2">
      <c r="A18" s="432"/>
      <c r="B18" s="439"/>
      <c r="C18" s="428" t="s">
        <v>96</v>
      </c>
      <c r="D18" s="429">
        <v>0.02</v>
      </c>
      <c r="E18" s="433">
        <v>456.62403900694602</v>
      </c>
      <c r="F18" s="436">
        <v>38.077735837279903</v>
      </c>
      <c r="G18" s="443">
        <f t="shared" si="0"/>
        <v>173.87209534258284</v>
      </c>
      <c r="H18" s="444">
        <f t="shared" si="1"/>
        <v>456.644039006946</v>
      </c>
      <c r="I18" s="432"/>
      <c r="J18" s="432"/>
    </row>
    <row r="19" spans="1:10" s="24" customFormat="1" x14ac:dyDescent="0.2">
      <c r="A19" s="432"/>
      <c r="B19" s="439"/>
      <c r="C19" s="428" t="s">
        <v>97</v>
      </c>
      <c r="D19" s="429">
        <v>0</v>
      </c>
      <c r="E19" s="433">
        <v>275.84425809751002</v>
      </c>
      <c r="F19" s="436">
        <v>41.0030309349441</v>
      </c>
      <c r="G19" s="443">
        <f t="shared" si="0"/>
        <v>113.10450647998908</v>
      </c>
      <c r="H19" s="444">
        <f t="shared" si="1"/>
        <v>275.84425809751002</v>
      </c>
      <c r="I19" s="432"/>
      <c r="J19" s="432"/>
    </row>
    <row r="20" spans="1:10" s="24" customFormat="1" x14ac:dyDescent="0.2">
      <c r="A20" s="432"/>
      <c r="B20" s="439"/>
      <c r="C20" s="428" t="s">
        <v>98</v>
      </c>
      <c r="D20" s="429">
        <v>0.17499999999999999</v>
      </c>
      <c r="E20" s="433">
        <v>121.059889835505</v>
      </c>
      <c r="F20" s="436">
        <v>62.180120962844001</v>
      </c>
      <c r="G20" s="443">
        <f t="shared" si="0"/>
        <v>75.275185937202707</v>
      </c>
      <c r="H20" s="444">
        <f t="shared" si="1"/>
        <v>121.234889835505</v>
      </c>
      <c r="I20" s="432"/>
      <c r="J20" s="432"/>
    </row>
    <row r="21" spans="1:10" s="24" customFormat="1" x14ac:dyDescent="0.2">
      <c r="A21" s="432"/>
      <c r="B21" s="439"/>
      <c r="C21" s="428" t="s">
        <v>99</v>
      </c>
      <c r="D21" s="429">
        <v>0</v>
      </c>
      <c r="E21" s="433">
        <v>0</v>
      </c>
      <c r="F21" s="436">
        <v>0</v>
      </c>
      <c r="G21" s="443">
        <f t="shared" si="0"/>
        <v>0</v>
      </c>
      <c r="H21" s="444">
        <f t="shared" si="1"/>
        <v>0</v>
      </c>
      <c r="I21" s="432"/>
      <c r="J21" s="432"/>
    </row>
    <row r="22" spans="1:10" s="24" customFormat="1" x14ac:dyDescent="0.2">
      <c r="A22" s="432"/>
      <c r="B22" s="439"/>
      <c r="C22" s="428" t="s">
        <v>100</v>
      </c>
      <c r="D22" s="429">
        <v>0</v>
      </c>
      <c r="E22" s="433">
        <v>8.4628829639673597</v>
      </c>
      <c r="F22" s="436">
        <v>64.965971259853504</v>
      </c>
      <c r="G22" s="443">
        <f t="shared" si="0"/>
        <v>5.4979941141260733</v>
      </c>
      <c r="H22" s="444">
        <f t="shared" si="1"/>
        <v>8.4628829639673597</v>
      </c>
      <c r="I22" s="432"/>
      <c r="J22" s="432"/>
    </row>
    <row r="23" spans="1:10" s="24" customFormat="1" x14ac:dyDescent="0.2">
      <c r="A23" s="432"/>
      <c r="B23" s="439"/>
      <c r="C23" s="428" t="s">
        <v>101</v>
      </c>
      <c r="D23" s="429">
        <v>0</v>
      </c>
      <c r="E23" s="433">
        <v>0</v>
      </c>
      <c r="F23" s="436">
        <v>0</v>
      </c>
      <c r="G23" s="443">
        <f t="shared" si="0"/>
        <v>0</v>
      </c>
      <c r="H23" s="444">
        <f t="shared" si="1"/>
        <v>0</v>
      </c>
      <c r="I23" s="432"/>
      <c r="J23" s="432"/>
    </row>
    <row r="24" spans="1:10" s="24" customFormat="1" x14ac:dyDescent="0.2">
      <c r="A24" s="432"/>
      <c r="B24" s="439"/>
      <c r="C24" s="428" t="s">
        <v>102</v>
      </c>
      <c r="D24" s="429">
        <v>0</v>
      </c>
      <c r="E24" s="433">
        <v>49.754904215976296</v>
      </c>
      <c r="F24" s="436">
        <v>73.069057004716001</v>
      </c>
      <c r="G24" s="443">
        <f t="shared" si="0"/>
        <v>36.355439324213563</v>
      </c>
      <c r="H24" s="444">
        <f t="shared" si="1"/>
        <v>49.754904215976296</v>
      </c>
      <c r="I24" s="432"/>
      <c r="J24" s="432"/>
    </row>
    <row r="25" spans="1:10" s="24" customFormat="1" x14ac:dyDescent="0.2">
      <c r="A25" s="432"/>
      <c r="B25" s="439"/>
      <c r="C25" s="428" t="s">
        <v>103</v>
      </c>
      <c r="D25" s="429">
        <v>0</v>
      </c>
      <c r="E25" s="433">
        <v>27.951418866622301</v>
      </c>
      <c r="F25" s="436">
        <v>99.820252404678797</v>
      </c>
      <c r="G25" s="443">
        <f t="shared" si="0"/>
        <v>27.901176863351392</v>
      </c>
      <c r="H25" s="444">
        <f t="shared" si="1"/>
        <v>27.951418866622301</v>
      </c>
      <c r="I25" s="432"/>
      <c r="J25" s="432"/>
    </row>
    <row r="26" spans="1:10" s="24" customFormat="1" ht="13.5" thickBot="1" x14ac:dyDescent="0.25">
      <c r="A26" s="432"/>
      <c r="B26" s="294"/>
      <c r="C26" s="434" t="s">
        <v>104</v>
      </c>
      <c r="D26" s="437">
        <v>0</v>
      </c>
      <c r="E26" s="437">
        <v>163.011205997915</v>
      </c>
      <c r="F26" s="435">
        <v>42.111122610418398</v>
      </c>
      <c r="G26" s="333">
        <f t="shared" si="0"/>
        <v>68.645848826503695</v>
      </c>
      <c r="H26" s="341">
        <f t="shared" si="1"/>
        <v>163.011205997915</v>
      </c>
      <c r="I26" s="432"/>
      <c r="J26" s="432"/>
    </row>
    <row r="27" spans="1:10" s="24" customFormat="1" x14ac:dyDescent="0.2">
      <c r="A27" s="432"/>
      <c r="B27" s="432"/>
      <c r="C27" s="430"/>
      <c r="D27" s="430"/>
      <c r="E27" s="430"/>
      <c r="F27" s="430"/>
      <c r="G27" s="430"/>
      <c r="H27" s="432"/>
      <c r="I27" s="432"/>
      <c r="J27" s="432"/>
    </row>
    <row r="28" spans="1:10" s="24" customFormat="1" x14ac:dyDescent="0.2">
      <c r="A28" s="432"/>
      <c r="B28" s="432"/>
      <c r="C28" s="432"/>
      <c r="D28" s="432"/>
      <c r="E28" s="432"/>
      <c r="F28" s="432"/>
      <c r="G28" s="432"/>
      <c r="H28" s="432"/>
      <c r="I28" s="432"/>
      <c r="J28" s="432"/>
    </row>
    <row r="29" spans="1:10" x14ac:dyDescent="0.2">
      <c r="B29" s="787" t="s">
        <v>685</v>
      </c>
      <c r="C29" s="788"/>
      <c r="D29" s="788"/>
      <c r="E29" s="788"/>
      <c r="F29" s="788"/>
      <c r="G29" s="788"/>
      <c r="H29" s="788"/>
    </row>
    <row r="30" spans="1:10" x14ac:dyDescent="0.2">
      <c r="B30" s="283"/>
      <c r="C30" s="283" t="s">
        <v>604</v>
      </c>
      <c r="D30" s="442" t="s">
        <v>78</v>
      </c>
      <c r="E30" s="442" t="s">
        <v>308</v>
      </c>
      <c r="F30" s="442" t="s">
        <v>82</v>
      </c>
      <c r="G30" s="442" t="s">
        <v>309</v>
      </c>
      <c r="H30" s="442" t="s">
        <v>486</v>
      </c>
    </row>
    <row r="31" spans="1:10" x14ac:dyDescent="0.2">
      <c r="B31" s="438"/>
      <c r="C31" s="428" t="s">
        <v>106</v>
      </c>
      <c r="D31" s="457">
        <v>8.9999999999999993E-3</v>
      </c>
      <c r="E31" s="455">
        <v>7.5571490182585404</v>
      </c>
      <c r="F31" s="436">
        <v>14.3759087659363</v>
      </c>
      <c r="G31" s="453">
        <f>E31*F31/100</f>
        <v>1.0864088481706986</v>
      </c>
      <c r="H31" s="454">
        <f>SUM(D31,E31)</f>
        <v>7.5661490182585407</v>
      </c>
    </row>
    <row r="32" spans="1:10" x14ac:dyDescent="0.2">
      <c r="B32" s="439"/>
      <c r="C32" s="428" t="s">
        <v>92</v>
      </c>
      <c r="D32" s="457">
        <v>7.0000000000000001E-3</v>
      </c>
      <c r="E32" s="455">
        <v>0.47443897419169601</v>
      </c>
      <c r="F32" s="436">
        <v>39.0510296402921</v>
      </c>
      <c r="G32" s="453">
        <f>E32*F32/100</f>
        <v>0.18527330443669701</v>
      </c>
      <c r="H32" s="454">
        <f>SUM(D32,E32)</f>
        <v>0.48143897419169601</v>
      </c>
    </row>
    <row r="33" spans="2:8" x14ac:dyDescent="0.2">
      <c r="B33" s="439"/>
      <c r="C33" s="428" t="s">
        <v>105</v>
      </c>
      <c r="D33" s="457">
        <v>2E-3</v>
      </c>
      <c r="E33" s="455">
        <v>7.0827100440668502</v>
      </c>
      <c r="F33" s="436">
        <v>15.145871172506901</v>
      </c>
      <c r="G33" s="453">
        <f>E33*F33/100</f>
        <v>1.0727381387965718</v>
      </c>
      <c r="H33" s="454">
        <f>SUM(D33,E33)</f>
        <v>7.08471004406685</v>
      </c>
    </row>
    <row r="34" spans="2:8" x14ac:dyDescent="0.2">
      <c r="B34" s="439"/>
      <c r="C34" s="428" t="s">
        <v>84</v>
      </c>
      <c r="D34" s="457">
        <v>0</v>
      </c>
      <c r="E34" s="460">
        <v>0</v>
      </c>
      <c r="F34" s="436">
        <v>0</v>
      </c>
      <c r="G34" s="453">
        <f t="shared" ref="G34:G52" si="2">E34*F34/100</f>
        <v>0</v>
      </c>
      <c r="H34" s="454">
        <f>SUM(D34,E34)</f>
        <v>0</v>
      </c>
    </row>
    <row r="35" spans="2:8" x14ac:dyDescent="0.2">
      <c r="B35" s="439"/>
      <c r="C35" s="428" t="s">
        <v>85</v>
      </c>
      <c r="D35" s="457">
        <v>0</v>
      </c>
      <c r="E35" s="460">
        <v>0</v>
      </c>
      <c r="F35" s="436">
        <v>0</v>
      </c>
      <c r="G35" s="453">
        <f t="shared" si="2"/>
        <v>0</v>
      </c>
      <c r="H35" s="454">
        <f t="shared" ref="H35:H52" si="3">SUM(D35,E35)</f>
        <v>0</v>
      </c>
    </row>
    <row r="36" spans="2:8" x14ac:dyDescent="0.2">
      <c r="B36" s="439"/>
      <c r="C36" s="428" t="s">
        <v>86</v>
      </c>
      <c r="D36" s="457">
        <v>3.0000000000000001E-3</v>
      </c>
      <c r="E36" s="460">
        <v>0</v>
      </c>
      <c r="F36" s="436">
        <v>0</v>
      </c>
      <c r="G36" s="453">
        <f t="shared" si="2"/>
        <v>0</v>
      </c>
      <c r="H36" s="454">
        <f t="shared" si="3"/>
        <v>3.0000000000000001E-3</v>
      </c>
    </row>
    <row r="37" spans="2:8" x14ac:dyDescent="0.2">
      <c r="B37" s="439"/>
      <c r="C37" s="428" t="s">
        <v>87</v>
      </c>
      <c r="D37" s="457">
        <v>0</v>
      </c>
      <c r="E37" s="460">
        <v>0</v>
      </c>
      <c r="F37" s="436">
        <v>0</v>
      </c>
      <c r="G37" s="453">
        <f t="shared" si="2"/>
        <v>0</v>
      </c>
      <c r="H37" s="454">
        <f t="shared" si="3"/>
        <v>0</v>
      </c>
    </row>
    <row r="38" spans="2:8" x14ac:dyDescent="0.2">
      <c r="B38" s="439"/>
      <c r="C38" s="428" t="s">
        <v>88</v>
      </c>
      <c r="D38" s="457">
        <v>0</v>
      </c>
      <c r="E38" s="460">
        <v>0.47443897419169601</v>
      </c>
      <c r="F38" s="436">
        <v>39.0510296402921</v>
      </c>
      <c r="G38" s="453">
        <f t="shared" si="2"/>
        <v>0.18527330443669701</v>
      </c>
      <c r="H38" s="454">
        <f t="shared" si="3"/>
        <v>0.47443897419169601</v>
      </c>
    </row>
    <row r="39" spans="2:8" x14ac:dyDescent="0.2">
      <c r="B39" s="439"/>
      <c r="C39" s="428" t="s">
        <v>89</v>
      </c>
      <c r="D39" s="457">
        <v>1E-3</v>
      </c>
      <c r="E39" s="460">
        <v>0</v>
      </c>
      <c r="F39" s="436">
        <v>0</v>
      </c>
      <c r="G39" s="453">
        <f t="shared" si="2"/>
        <v>0</v>
      </c>
      <c r="H39" s="454">
        <f t="shared" si="3"/>
        <v>1E-3</v>
      </c>
    </row>
    <row r="40" spans="2:8" x14ac:dyDescent="0.2">
      <c r="B40" s="439"/>
      <c r="C40" s="428" t="s">
        <v>90</v>
      </c>
      <c r="D40" s="457">
        <v>0</v>
      </c>
      <c r="E40" s="460">
        <v>0</v>
      </c>
      <c r="F40" s="436">
        <v>0</v>
      </c>
      <c r="G40" s="453">
        <f t="shared" si="2"/>
        <v>0</v>
      </c>
      <c r="H40" s="454">
        <f t="shared" si="3"/>
        <v>0</v>
      </c>
    </row>
    <row r="41" spans="2:8" x14ac:dyDescent="0.2">
      <c r="B41" s="439"/>
      <c r="C41" s="428" t="s">
        <v>91</v>
      </c>
      <c r="D41" s="457">
        <v>3.0000000000000001E-3</v>
      </c>
      <c r="E41" s="460">
        <v>0</v>
      </c>
      <c r="F41" s="436">
        <v>0</v>
      </c>
      <c r="G41" s="453">
        <f t="shared" si="2"/>
        <v>0</v>
      </c>
      <c r="H41" s="454">
        <f t="shared" si="3"/>
        <v>3.0000000000000001E-3</v>
      </c>
    </row>
    <row r="42" spans="2:8" x14ac:dyDescent="0.2">
      <c r="B42" s="439"/>
      <c r="C42" s="428" t="s">
        <v>94</v>
      </c>
      <c r="D42" s="457">
        <v>0</v>
      </c>
      <c r="E42" s="460">
        <v>1.5498550744596</v>
      </c>
      <c r="F42" s="436">
        <v>29.133886706893101</v>
      </c>
      <c r="G42" s="453">
        <f t="shared" si="2"/>
        <v>0.45153302151409358</v>
      </c>
      <c r="H42" s="454">
        <f t="shared" si="3"/>
        <v>1.5498550744596</v>
      </c>
    </row>
    <row r="43" spans="2:8" x14ac:dyDescent="0.2">
      <c r="B43" s="439"/>
      <c r="C43" s="428" t="s">
        <v>95</v>
      </c>
      <c r="D43" s="457">
        <v>1E-3</v>
      </c>
      <c r="E43" s="460">
        <v>1.39623490849377</v>
      </c>
      <c r="F43" s="436">
        <v>41.269667274535003</v>
      </c>
      <c r="G43" s="453">
        <f t="shared" si="2"/>
        <v>0.57622150110628712</v>
      </c>
      <c r="H43" s="454">
        <f t="shared" si="3"/>
        <v>1.3972349084937699</v>
      </c>
    </row>
    <row r="44" spans="2:8" x14ac:dyDescent="0.2">
      <c r="B44" s="439"/>
      <c r="C44" s="428" t="s">
        <v>96</v>
      </c>
      <c r="D44" s="457">
        <v>0</v>
      </c>
      <c r="E44" s="460">
        <v>1.2773478523348498</v>
      </c>
      <c r="F44" s="436">
        <v>36.572005551768498</v>
      </c>
      <c r="G44" s="453">
        <f t="shared" si="2"/>
        <v>0.46715172747129691</v>
      </c>
      <c r="H44" s="454">
        <f t="shared" si="3"/>
        <v>1.2773478523348498</v>
      </c>
    </row>
    <row r="45" spans="2:8" x14ac:dyDescent="0.2">
      <c r="B45" s="439"/>
      <c r="C45" s="428" t="s">
        <v>97</v>
      </c>
      <c r="D45" s="457">
        <v>0</v>
      </c>
      <c r="E45" s="460">
        <v>1.09026669690377</v>
      </c>
      <c r="F45" s="436">
        <v>29.624965078041601</v>
      </c>
      <c r="G45" s="453">
        <f t="shared" si="2"/>
        <v>0.32299112821525955</v>
      </c>
      <c r="H45" s="454">
        <f t="shared" si="3"/>
        <v>1.09026669690377</v>
      </c>
    </row>
    <row r="46" spans="2:8" x14ac:dyDescent="0.2">
      <c r="B46" s="439"/>
      <c r="C46" s="428" t="s">
        <v>98</v>
      </c>
      <c r="D46" s="457">
        <v>1E-3</v>
      </c>
      <c r="E46" s="460">
        <v>0.57616681540621806</v>
      </c>
      <c r="F46" s="436">
        <v>63.380205204016903</v>
      </c>
      <c r="G46" s="453">
        <f t="shared" si="2"/>
        <v>0.36517570992191023</v>
      </c>
      <c r="H46" s="454">
        <f t="shared" si="3"/>
        <v>0.57716681540621806</v>
      </c>
    </row>
    <row r="47" spans="2:8" x14ac:dyDescent="0.2">
      <c r="B47" s="439"/>
      <c r="C47" s="428" t="s">
        <v>99</v>
      </c>
      <c r="D47" s="457">
        <v>0</v>
      </c>
      <c r="E47" s="460">
        <v>0</v>
      </c>
      <c r="F47" s="436">
        <v>0</v>
      </c>
      <c r="G47" s="453">
        <f t="shared" si="2"/>
        <v>0</v>
      </c>
      <c r="H47" s="454">
        <f t="shared" si="3"/>
        <v>0</v>
      </c>
    </row>
    <row r="48" spans="2:8" x14ac:dyDescent="0.2">
      <c r="B48" s="439"/>
      <c r="C48" s="428" t="s">
        <v>100</v>
      </c>
      <c r="D48" s="457">
        <v>0</v>
      </c>
      <c r="E48" s="460">
        <v>3.6856422427477803E-2</v>
      </c>
      <c r="F48" s="436">
        <v>64.971739681905206</v>
      </c>
      <c r="G48" s="453">
        <f t="shared" si="2"/>
        <v>2.3946258835644208E-2</v>
      </c>
      <c r="H48" s="454">
        <f t="shared" si="3"/>
        <v>3.6856422427477803E-2</v>
      </c>
    </row>
    <row r="49" spans="2:8" x14ac:dyDescent="0.2">
      <c r="B49" s="439"/>
      <c r="C49" s="428" t="s">
        <v>101</v>
      </c>
      <c r="D49" s="457">
        <v>0</v>
      </c>
      <c r="E49" s="460">
        <v>0</v>
      </c>
      <c r="F49" s="436">
        <v>0</v>
      </c>
      <c r="G49" s="453">
        <f t="shared" si="2"/>
        <v>0</v>
      </c>
      <c r="H49" s="454">
        <f t="shared" si="3"/>
        <v>0</v>
      </c>
    </row>
    <row r="50" spans="2:8" x14ac:dyDescent="0.2">
      <c r="B50" s="439"/>
      <c r="C50" s="428" t="s">
        <v>102</v>
      </c>
      <c r="D50" s="457">
        <v>0</v>
      </c>
      <c r="E50" s="460">
        <v>0.13514938891911701</v>
      </c>
      <c r="F50" s="436">
        <v>83.677892910753499</v>
      </c>
      <c r="G50" s="453">
        <f t="shared" si="2"/>
        <v>0.1130901609292765</v>
      </c>
      <c r="H50" s="454">
        <f t="shared" si="3"/>
        <v>0.13514938891911701</v>
      </c>
    </row>
    <row r="51" spans="2:8" x14ac:dyDescent="0.2">
      <c r="B51" s="439"/>
      <c r="C51" s="428" t="s">
        <v>103</v>
      </c>
      <c r="D51" s="457">
        <v>0</v>
      </c>
      <c r="E51" s="460">
        <v>3.1000177657300402E-2</v>
      </c>
      <c r="F51" s="436">
        <v>99.820252404678797</v>
      </c>
      <c r="G51" s="453">
        <f t="shared" si="2"/>
        <v>3.0944455583416103E-2</v>
      </c>
      <c r="H51" s="454">
        <f t="shared" si="3"/>
        <v>3.1000177657300402E-2</v>
      </c>
    </row>
    <row r="52" spans="2:8" ht="13.5" thickBot="1" x14ac:dyDescent="0.25">
      <c r="B52" s="294"/>
      <c r="C52" s="434" t="s">
        <v>104</v>
      </c>
      <c r="D52" s="450">
        <v>0</v>
      </c>
      <c r="E52" s="450">
        <v>0.98983270746475704</v>
      </c>
      <c r="F52" s="435">
        <v>42.556128281852601</v>
      </c>
      <c r="G52" s="451">
        <f t="shared" si="2"/>
        <v>0.42123447676443682</v>
      </c>
      <c r="H52" s="452">
        <f t="shared" si="3"/>
        <v>0.98983270746475704</v>
      </c>
    </row>
  </sheetData>
  <mergeCells count="2">
    <mergeCell ref="B3:H3"/>
    <mergeCell ref="B29:H29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>
    <tabColor theme="9" tint="0.59999389629810485"/>
  </sheetPr>
  <dimension ref="B3:L18"/>
  <sheetViews>
    <sheetView workbookViewId="0"/>
  </sheetViews>
  <sheetFormatPr defaultRowHeight="15" customHeight="1" x14ac:dyDescent="0.2"/>
  <cols>
    <col min="2" max="2" width="11.875" customWidth="1"/>
    <col min="3" max="3" width="14.25" bestFit="1" customWidth="1"/>
    <col min="4" max="12" width="9.625" customWidth="1"/>
  </cols>
  <sheetData>
    <row r="3" spans="2:12" ht="15" customHeight="1" x14ac:dyDescent="0.2">
      <c r="B3" t="s">
        <v>179</v>
      </c>
      <c r="C3" t="s">
        <v>355</v>
      </c>
    </row>
    <row r="5" spans="2:12" s="309" customFormat="1" ht="20.100000000000001" customHeight="1" x14ac:dyDescent="0.2">
      <c r="B5" s="871" t="str">
        <f>Index!$B$4</f>
        <v>Hertfordshire and North London</v>
      </c>
      <c r="C5" s="872"/>
      <c r="D5" s="875" t="s">
        <v>213</v>
      </c>
      <c r="E5" s="875"/>
      <c r="F5" s="875"/>
      <c r="G5" s="875"/>
      <c r="H5" s="875"/>
      <c r="I5" s="875"/>
      <c r="J5" s="875"/>
      <c r="K5" s="875"/>
      <c r="L5" s="876"/>
    </row>
    <row r="6" spans="2:12" s="309" customFormat="1" ht="20.100000000000001" customHeight="1" x14ac:dyDescent="0.2">
      <c r="B6" s="873"/>
      <c r="C6" s="874"/>
      <c r="D6" s="310" t="s">
        <v>214</v>
      </c>
      <c r="E6" s="311" t="s">
        <v>215</v>
      </c>
      <c r="F6" s="311" t="s">
        <v>216</v>
      </c>
      <c r="G6" s="311" t="s">
        <v>217</v>
      </c>
      <c r="H6" s="311" t="s">
        <v>218</v>
      </c>
      <c r="I6" s="311" t="s">
        <v>219</v>
      </c>
      <c r="J6" s="311" t="s">
        <v>220</v>
      </c>
      <c r="K6" s="311" t="s">
        <v>221</v>
      </c>
      <c r="L6" s="312" t="s">
        <v>80</v>
      </c>
    </row>
    <row r="7" spans="2:12" s="309" customFormat="1" ht="20.100000000000001" customHeight="1" x14ac:dyDescent="0.2">
      <c r="B7" s="869" t="s">
        <v>331</v>
      </c>
      <c r="C7" s="312" t="s">
        <v>223</v>
      </c>
      <c r="D7" s="313">
        <v>22.167487684729064</v>
      </c>
      <c r="E7" s="313">
        <v>46.875</v>
      </c>
      <c r="F7" s="313">
        <v>53.571428571428569</v>
      </c>
      <c r="G7" s="313">
        <v>47.222222222222221</v>
      </c>
      <c r="H7" s="313">
        <v>10.843373493975903</v>
      </c>
      <c r="I7" s="313">
        <v>0</v>
      </c>
      <c r="J7" s="313">
        <v>0</v>
      </c>
      <c r="K7" s="313">
        <v>0</v>
      </c>
      <c r="L7" s="314">
        <v>24.63465553235908</v>
      </c>
    </row>
    <row r="8" spans="2:12" s="309" customFormat="1" ht="20.100000000000001" customHeight="1" x14ac:dyDescent="0.2">
      <c r="B8" s="877"/>
      <c r="C8" s="312" t="s">
        <v>224</v>
      </c>
      <c r="D8" s="313">
        <v>9.8106712564543894</v>
      </c>
      <c r="E8" s="313">
        <v>9.4621513944223103</v>
      </c>
      <c r="F8" s="313">
        <v>11.750936329588015</v>
      </c>
      <c r="G8" s="313">
        <v>14.165810208975676</v>
      </c>
      <c r="H8" s="313">
        <v>18.231526324011874</v>
      </c>
      <c r="I8" s="313">
        <v>22.238542890716804</v>
      </c>
      <c r="J8" s="313">
        <v>23.782084861183865</v>
      </c>
      <c r="K8" s="313">
        <v>25.65891472868217</v>
      </c>
      <c r="L8" s="314">
        <v>16.179351643071008</v>
      </c>
    </row>
    <row r="9" spans="2:12" s="309" customFormat="1" ht="20.100000000000001" customHeight="1" x14ac:dyDescent="0.2">
      <c r="B9" s="869" t="s">
        <v>222</v>
      </c>
      <c r="C9" s="312" t="s">
        <v>223</v>
      </c>
      <c r="D9" s="313">
        <v>14.583333333333334</v>
      </c>
      <c r="E9" s="313">
        <v>27.083333333333332</v>
      </c>
      <c r="F9" s="313">
        <v>30.188679245283019</v>
      </c>
      <c r="G9" s="313">
        <v>25.316455696202532</v>
      </c>
      <c r="H9" s="313">
        <v>4.7872340425531918</v>
      </c>
      <c r="I9" s="313">
        <v>0</v>
      </c>
      <c r="J9" s="313">
        <v>0</v>
      </c>
      <c r="K9" s="313">
        <v>0</v>
      </c>
      <c r="L9" s="314">
        <v>15.100154083204931</v>
      </c>
    </row>
    <row r="10" spans="2:12" s="309" customFormat="1" ht="20.100000000000001" customHeight="1" x14ac:dyDescent="0.2">
      <c r="B10" s="877"/>
      <c r="C10" s="312" t="s">
        <v>224</v>
      </c>
      <c r="D10" s="313">
        <v>2.818068794032325</v>
      </c>
      <c r="E10" s="313">
        <v>2.925170068027211</v>
      </c>
      <c r="F10" s="313">
        <v>2.5147928994082842</v>
      </c>
      <c r="G10" s="313">
        <v>3.152606963450546</v>
      </c>
      <c r="H10" s="313">
        <v>4.866023579849946</v>
      </c>
      <c r="I10" s="313">
        <v>8.7098144738705567</v>
      </c>
      <c r="J10" s="313">
        <v>8.9579524680073135</v>
      </c>
      <c r="K10" s="313">
        <v>18.649133293484756</v>
      </c>
      <c r="L10" s="314">
        <v>5.4162099426139667</v>
      </c>
    </row>
    <row r="11" spans="2:12" s="309" customFormat="1" ht="20.100000000000001" customHeight="1" x14ac:dyDescent="0.2">
      <c r="B11" s="869" t="s">
        <v>225</v>
      </c>
      <c r="C11" s="312" t="s">
        <v>223</v>
      </c>
      <c r="D11" s="313">
        <v>17.307692307692307</v>
      </c>
      <c r="E11" s="313">
        <v>23.913043478260871</v>
      </c>
      <c r="F11" s="313">
        <v>31.25</v>
      </c>
      <c r="G11" s="313">
        <v>37.5</v>
      </c>
      <c r="H11" s="313">
        <v>17</v>
      </c>
      <c r="I11" s="313">
        <v>0</v>
      </c>
      <c r="J11" s="313">
        <v>0</v>
      </c>
      <c r="K11" s="313">
        <v>0</v>
      </c>
      <c r="L11" s="314">
        <v>22.792607802874741</v>
      </c>
    </row>
    <row r="12" spans="2:12" s="309" customFormat="1" ht="20.100000000000001" customHeight="1" x14ac:dyDescent="0.2">
      <c r="B12" s="877"/>
      <c r="C12" s="312" t="s">
        <v>224</v>
      </c>
      <c r="D12" s="313">
        <v>3.4719245606515217</v>
      </c>
      <c r="E12" s="313">
        <v>3.5381750465549344</v>
      </c>
      <c r="F12" s="313">
        <v>4.178928781636257</v>
      </c>
      <c r="G12" s="313">
        <v>4.8685491723466408</v>
      </c>
      <c r="H12" s="313">
        <v>6.2322716589675018</v>
      </c>
      <c r="I12" s="313">
        <v>6.2792022792022797</v>
      </c>
      <c r="J12" s="313">
        <v>6.8972451236678056</v>
      </c>
      <c r="K12" s="313">
        <v>8.1148804934464156</v>
      </c>
      <c r="L12" s="314">
        <v>6.2473080788399615</v>
      </c>
    </row>
    <row r="13" spans="2:12" s="309" customFormat="1" ht="20.100000000000001" customHeight="1" x14ac:dyDescent="0.2">
      <c r="B13" s="869" t="s">
        <v>226</v>
      </c>
      <c r="C13" s="312" t="s">
        <v>223</v>
      </c>
      <c r="D13" s="313">
        <v>11.607142857142858</v>
      </c>
      <c r="E13" s="313">
        <v>13.846153846153847</v>
      </c>
      <c r="F13" s="313">
        <v>14.772727272727273</v>
      </c>
      <c r="G13" s="313">
        <v>15.300546448087433</v>
      </c>
      <c r="H13" s="313">
        <v>9.1068301225919441</v>
      </c>
      <c r="I13" s="313">
        <v>4.980842911877394</v>
      </c>
      <c r="J13" s="313">
        <v>3.5398230088495577</v>
      </c>
      <c r="K13" s="313">
        <v>2.7777777777777777</v>
      </c>
      <c r="L13" s="314">
        <v>9.9255583126550881</v>
      </c>
    </row>
    <row r="14" spans="2:12" s="309" customFormat="1" ht="20.100000000000001" customHeight="1" x14ac:dyDescent="0.2">
      <c r="B14" s="877"/>
      <c r="C14" s="312" t="s">
        <v>224</v>
      </c>
      <c r="D14" s="313">
        <v>3.2455603184323332</v>
      </c>
      <c r="E14" s="313">
        <v>2.4804177545691903</v>
      </c>
      <c r="F14" s="313">
        <v>2.4793388429752068</v>
      </c>
      <c r="G14" s="313">
        <v>4.6093064091308165</v>
      </c>
      <c r="H14" s="313">
        <v>8.6878638602776537</v>
      </c>
      <c r="I14" s="313">
        <v>15.382403680276022</v>
      </c>
      <c r="J14" s="313">
        <v>17.00863930885529</v>
      </c>
      <c r="K14" s="313">
        <v>51.334379905808483</v>
      </c>
      <c r="L14" s="314">
        <v>12.43139407244786</v>
      </c>
    </row>
    <row r="15" spans="2:12" s="309" customFormat="1" ht="20.100000000000001" customHeight="1" x14ac:dyDescent="0.2">
      <c r="B15" s="869" t="s">
        <v>227</v>
      </c>
      <c r="C15" s="312" t="s">
        <v>223</v>
      </c>
      <c r="D15" s="313">
        <v>21.088435374149661</v>
      </c>
      <c r="E15" s="313">
        <v>27.142857142857142</v>
      </c>
      <c r="F15" s="313">
        <v>24.752475247524753</v>
      </c>
      <c r="G15" s="313">
        <v>28.007889546351084</v>
      </c>
      <c r="H15" s="313">
        <v>30.295857988165682</v>
      </c>
      <c r="I15" s="313">
        <v>18.947368421052634</v>
      </c>
      <c r="J15" s="313">
        <v>1.7341040462427744</v>
      </c>
      <c r="K15" s="313">
        <v>1.6666666666666667</v>
      </c>
      <c r="L15" s="314">
        <v>23.484201537147737</v>
      </c>
    </row>
    <row r="16" spans="2:12" s="309" customFormat="1" ht="20.100000000000001" customHeight="1" x14ac:dyDescent="0.2">
      <c r="B16" s="877"/>
      <c r="C16" s="312" t="s">
        <v>224</v>
      </c>
      <c r="D16" s="313">
        <v>8.46968238691049</v>
      </c>
      <c r="E16" s="313">
        <v>5.7256990679094537</v>
      </c>
      <c r="F16" s="313">
        <v>3.2824780397595932</v>
      </c>
      <c r="G16" s="313">
        <v>2.4716786817713698</v>
      </c>
      <c r="H16" s="313">
        <v>2.7035411957629747</v>
      </c>
      <c r="I16" s="313">
        <v>7.5465886339134451</v>
      </c>
      <c r="J16" s="313">
        <v>13.715110683349375</v>
      </c>
      <c r="K16" s="313">
        <v>45.555100368701353</v>
      </c>
      <c r="L16" s="314">
        <v>6.0928652321630805</v>
      </c>
    </row>
    <row r="17" spans="2:12" s="309" customFormat="1" ht="20.100000000000001" customHeight="1" x14ac:dyDescent="0.2">
      <c r="B17" s="869" t="s">
        <v>228</v>
      </c>
      <c r="C17" s="312" t="s">
        <v>223</v>
      </c>
      <c r="D17" s="313">
        <v>15.862068965517242</v>
      </c>
      <c r="E17" s="313">
        <v>16.551724137931036</v>
      </c>
      <c r="F17" s="313">
        <v>16.336633663366339</v>
      </c>
      <c r="G17" s="313">
        <v>17.523167649536646</v>
      </c>
      <c r="H17" s="313">
        <v>20.22664835164835</v>
      </c>
      <c r="I17" s="313">
        <v>21.215596330275229</v>
      </c>
      <c r="J17" s="313">
        <v>21.679909194097615</v>
      </c>
      <c r="K17" s="313">
        <v>22.488755622188904</v>
      </c>
      <c r="L17" s="314">
        <v>20.067264573991032</v>
      </c>
    </row>
    <row r="18" spans="2:12" s="309" customFormat="1" ht="20.100000000000001" customHeight="1" x14ac:dyDescent="0.2">
      <c r="B18" s="870"/>
      <c r="C18" s="315" t="s">
        <v>224</v>
      </c>
      <c r="D18" s="316">
        <v>12.880966072455436</v>
      </c>
      <c r="E18" s="316">
        <v>10.085134250163721</v>
      </c>
      <c r="F18" s="316">
        <v>12.82194848824188</v>
      </c>
      <c r="G18" s="316">
        <v>9.7950106362405727</v>
      </c>
      <c r="H18" s="316">
        <v>23.059644144942958</v>
      </c>
      <c r="I18" s="316">
        <v>48.422159887798038</v>
      </c>
      <c r="J18" s="316">
        <v>49.769970723546628</v>
      </c>
      <c r="K18" s="316">
        <v>77.074275362318843</v>
      </c>
      <c r="L18" s="317">
        <v>35.561108353728457</v>
      </c>
    </row>
  </sheetData>
  <mergeCells count="8">
    <mergeCell ref="B17:B18"/>
    <mergeCell ref="B5:C6"/>
    <mergeCell ref="D5:L5"/>
    <mergeCell ref="B9:B10"/>
    <mergeCell ref="B11:B12"/>
    <mergeCell ref="B13:B14"/>
    <mergeCell ref="B15:B1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38063E99-4596-4274-A003-5709D8CA030F}">
            <xm:f>Sheet1!$D$4</xm:f>
            <xm:f>Sheet1!$E$4</xm:f>
            <x14:dxf>
              <numFmt numFmtId="173" formatCode="&quot;&lt; 1&quot;"/>
            </x14:dxf>
          </x14:cfRule>
          <xm:sqref>D7:L18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7">
    <tabColor theme="9" tint="0.59999389629810485"/>
  </sheetPr>
  <dimension ref="B3:T62"/>
  <sheetViews>
    <sheetView zoomScaleNormal="100" workbookViewId="0"/>
  </sheetViews>
  <sheetFormatPr defaultRowHeight="15" customHeight="1" x14ac:dyDescent="0.2"/>
  <cols>
    <col min="1" max="1" width="9" style="149"/>
    <col min="2" max="2" width="20.625" style="149" customWidth="1"/>
    <col min="3" max="4" width="12.625" style="149" customWidth="1"/>
    <col min="5" max="5" width="6.625" style="149" customWidth="1"/>
    <col min="6" max="7" width="12.625" style="149" customWidth="1"/>
    <col min="8" max="8" width="6.625" style="149" customWidth="1"/>
    <col min="9" max="10" width="12.625" style="149" customWidth="1"/>
    <col min="11" max="11" width="6.625" style="149" customWidth="1"/>
    <col min="12" max="13" width="12.625" style="149" customWidth="1"/>
    <col min="14" max="14" width="6.625" style="149" customWidth="1"/>
    <col min="15" max="16" width="12.625" style="149" customWidth="1"/>
    <col min="17" max="17" width="6.625" style="149" customWidth="1"/>
    <col min="18" max="19" width="12.625" style="149" customWidth="1"/>
    <col min="20" max="20" width="6.625" style="149" customWidth="1"/>
    <col min="21" max="16384" width="9" style="149"/>
  </cols>
  <sheetData>
    <row r="3" spans="2:20" ht="15" customHeight="1" x14ac:dyDescent="0.2">
      <c r="B3" s="149" t="s">
        <v>182</v>
      </c>
      <c r="C3" s="149" t="s">
        <v>489</v>
      </c>
    </row>
    <row r="5" spans="2:20" ht="15" customHeight="1" x14ac:dyDescent="0.2">
      <c r="B5" s="878" t="s">
        <v>213</v>
      </c>
      <c r="C5" s="880" t="s">
        <v>331</v>
      </c>
      <c r="D5" s="880"/>
      <c r="E5" s="880"/>
      <c r="F5" s="880" t="s">
        <v>222</v>
      </c>
      <c r="G5" s="880"/>
      <c r="H5" s="880"/>
      <c r="I5" s="880" t="s">
        <v>225</v>
      </c>
      <c r="J5" s="880"/>
      <c r="K5" s="880"/>
      <c r="L5" s="880" t="s">
        <v>226</v>
      </c>
      <c r="M5" s="880"/>
      <c r="N5" s="880"/>
      <c r="O5" s="880" t="s">
        <v>227</v>
      </c>
      <c r="P5" s="880"/>
      <c r="Q5" s="880"/>
      <c r="R5" s="880" t="s">
        <v>228</v>
      </c>
      <c r="S5" s="880"/>
      <c r="T5" s="881"/>
    </row>
    <row r="6" spans="2:20" ht="15" customHeight="1" x14ac:dyDescent="0.2">
      <c r="B6" s="879"/>
      <c r="C6" s="38" t="s">
        <v>78</v>
      </c>
      <c r="D6" s="882" t="s">
        <v>79</v>
      </c>
      <c r="E6" s="882"/>
      <c r="F6" s="38" t="s">
        <v>78</v>
      </c>
      <c r="G6" s="882" t="s">
        <v>79</v>
      </c>
      <c r="H6" s="882"/>
      <c r="I6" s="38" t="s">
        <v>78</v>
      </c>
      <c r="J6" s="882" t="s">
        <v>79</v>
      </c>
      <c r="K6" s="882"/>
      <c r="L6" s="38" t="s">
        <v>78</v>
      </c>
      <c r="M6" s="882" t="s">
        <v>79</v>
      </c>
      <c r="N6" s="882"/>
      <c r="O6" s="38" t="s">
        <v>78</v>
      </c>
      <c r="P6" s="882" t="s">
        <v>79</v>
      </c>
      <c r="Q6" s="882"/>
      <c r="R6" s="38" t="s">
        <v>78</v>
      </c>
      <c r="S6" s="882" t="s">
        <v>79</v>
      </c>
      <c r="T6" s="883"/>
    </row>
    <row r="7" spans="2:20" ht="30" customHeight="1" x14ac:dyDescent="0.2">
      <c r="B7" s="879"/>
      <c r="C7" s="866" t="s">
        <v>325</v>
      </c>
      <c r="D7" s="866"/>
      <c r="E7" s="150" t="s">
        <v>82</v>
      </c>
      <c r="F7" s="866" t="s">
        <v>325</v>
      </c>
      <c r="G7" s="866"/>
      <c r="H7" s="150" t="s">
        <v>82</v>
      </c>
      <c r="I7" s="866" t="s">
        <v>325</v>
      </c>
      <c r="J7" s="866"/>
      <c r="K7" s="150" t="s">
        <v>82</v>
      </c>
      <c r="L7" s="866" t="s">
        <v>325</v>
      </c>
      <c r="M7" s="866"/>
      <c r="N7" s="150" t="s">
        <v>82</v>
      </c>
      <c r="O7" s="866" t="s">
        <v>325</v>
      </c>
      <c r="P7" s="866"/>
      <c r="Q7" s="150" t="s">
        <v>82</v>
      </c>
      <c r="R7" s="866" t="s">
        <v>325</v>
      </c>
      <c r="S7" s="866"/>
      <c r="T7" s="151" t="s">
        <v>82</v>
      </c>
    </row>
    <row r="8" spans="2:20" ht="15" customHeight="1" x14ac:dyDescent="0.2">
      <c r="B8" s="152" t="str">
        <f>Index!$B$4</f>
        <v>Hertfordshire and North London</v>
      </c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</row>
    <row r="9" spans="2:20" ht="15" customHeight="1" x14ac:dyDescent="0.2">
      <c r="B9" s="193" t="s">
        <v>214</v>
      </c>
      <c r="C9" s="194">
        <f>'Section 9 chart data'!$C$114</f>
        <v>0.20300000000000001</v>
      </c>
      <c r="D9" s="194">
        <f>'Section 9 chart data'!$C$128</f>
        <v>4.0670000000000002</v>
      </c>
      <c r="E9" s="154">
        <f>'Section 9 chart data'!$D$128</f>
        <v>26.97</v>
      </c>
      <c r="F9" s="194">
        <f>'Section 9 chart data'!$D$114</f>
        <v>0.14399999999999999</v>
      </c>
      <c r="G9" s="194">
        <f>'Section 9 chart data'!$E$128</f>
        <v>4.8259999999999996</v>
      </c>
      <c r="H9" s="154">
        <f>'Section 9 chart data'!$F$128</f>
        <v>25.26</v>
      </c>
      <c r="I9" s="194">
        <f>'Section 9 chart data'!$E$114</f>
        <v>0.104</v>
      </c>
      <c r="J9" s="194">
        <f>'Section 9 chart data'!$G$128</f>
        <v>2.3330000000000002</v>
      </c>
      <c r="K9" s="154">
        <f>'Section 9 chart data'!$H$128</f>
        <v>23.77</v>
      </c>
      <c r="L9" s="194">
        <f>'Section 9 chart data'!$F$114</f>
        <v>0.112</v>
      </c>
      <c r="M9" s="194">
        <f>'Section 9 chart data'!$I$128</f>
        <v>1.633</v>
      </c>
      <c r="N9" s="154">
        <f>'Section 9 chart data'!$J$128</f>
        <v>27.33</v>
      </c>
      <c r="O9" s="194">
        <f>'Section 9 chart data'!$G$114</f>
        <v>0.14699999999999999</v>
      </c>
      <c r="P9" s="194">
        <f>'Section 9 chart data'!$K$128</f>
        <v>3.117</v>
      </c>
      <c r="Q9" s="154">
        <f>'Section 9 chart data'!$L$128</f>
        <v>51.75</v>
      </c>
      <c r="R9" s="194">
        <f>'Section 9 chart data'!$H$114</f>
        <v>0.28999999999999998</v>
      </c>
      <c r="S9" s="194">
        <f>'Section 9 chart data'!$M$128</f>
        <v>3.4780000000000002</v>
      </c>
      <c r="T9" s="160">
        <f>'Section 9 chart data'!$N$128</f>
        <v>33.76</v>
      </c>
    </row>
    <row r="10" spans="2:20" ht="15" customHeight="1" x14ac:dyDescent="0.2">
      <c r="B10" s="159" t="s">
        <v>215</v>
      </c>
      <c r="C10" s="194">
        <f>'Section 9 chart data'!$C$115</f>
        <v>3.2000000000000001E-2</v>
      </c>
      <c r="D10" s="194">
        <f>'Section 9 chart data'!$C$129</f>
        <v>2.008</v>
      </c>
      <c r="E10" s="154">
        <f>'Section 9 chart data'!$D$129</f>
        <v>25.62</v>
      </c>
      <c r="F10" s="194">
        <f>'Section 9 chart data'!$D$115</f>
        <v>4.8000000000000001E-2</v>
      </c>
      <c r="G10" s="194">
        <f>'Section 9 chart data'!$E$129</f>
        <v>2.94</v>
      </c>
      <c r="H10" s="154">
        <f>'Section 9 chart data'!$F$129</f>
        <v>26.76</v>
      </c>
      <c r="I10" s="194">
        <f>'Section 9 chart data'!$E$115</f>
        <v>4.5999999999999999E-2</v>
      </c>
      <c r="J10" s="194">
        <f>'Section 9 chart data'!$G$129</f>
        <v>1.0740000000000001</v>
      </c>
      <c r="K10" s="154">
        <f>'Section 9 chart data'!$H$129</f>
        <v>27.49</v>
      </c>
      <c r="L10" s="194">
        <f>'Section 9 chart data'!$F$115</f>
        <v>6.5000000000000002E-2</v>
      </c>
      <c r="M10" s="194">
        <f>'Section 9 chart data'!$I$129</f>
        <v>0.76600000000000001</v>
      </c>
      <c r="N10" s="154">
        <f>'Section 9 chart data'!$J$129</f>
        <v>28.8</v>
      </c>
      <c r="O10" s="194">
        <f>'Section 9 chart data'!$G$115</f>
        <v>7.0000000000000007E-2</v>
      </c>
      <c r="P10" s="194">
        <f>'Section 9 chart data'!$K$129</f>
        <v>1.502</v>
      </c>
      <c r="Q10" s="154">
        <f>'Section 9 chart data'!$L$129</f>
        <v>62.22</v>
      </c>
      <c r="R10" s="194">
        <f>'Section 9 chart data'!$H$115</f>
        <v>0.14499999999999999</v>
      </c>
      <c r="S10" s="194">
        <f>'Section 9 chart data'!$M$129</f>
        <v>1.5269999999999999</v>
      </c>
      <c r="T10" s="160">
        <f>'Section 9 chart data'!$N$129</f>
        <v>47.95</v>
      </c>
    </row>
    <row r="11" spans="2:20" ht="15" customHeight="1" x14ac:dyDescent="0.2">
      <c r="B11" s="159" t="s">
        <v>216</v>
      </c>
      <c r="C11" s="194">
        <f>'Section 9 chart data'!$C$116</f>
        <v>2.8000000000000001E-2</v>
      </c>
      <c r="D11" s="194">
        <f>'Section 9 chart data'!$C$130</f>
        <v>2.1360000000000001</v>
      </c>
      <c r="E11" s="154">
        <f>'Section 9 chart data'!$D$130</f>
        <v>21.07</v>
      </c>
      <c r="F11" s="194">
        <f>'Section 9 chart data'!$D$116</f>
        <v>5.2999999999999999E-2</v>
      </c>
      <c r="G11" s="194">
        <f>'Section 9 chart data'!$E$130</f>
        <v>4.056</v>
      </c>
      <c r="H11" s="154">
        <f>'Section 9 chart data'!$F$130</f>
        <v>28.25</v>
      </c>
      <c r="I11" s="194">
        <f>'Section 9 chart data'!$E$116</f>
        <v>4.8000000000000001E-2</v>
      </c>
      <c r="J11" s="194">
        <f>'Section 9 chart data'!$G$130</f>
        <v>1.6990000000000001</v>
      </c>
      <c r="K11" s="154">
        <f>'Section 9 chart data'!$H$130</f>
        <v>24.96</v>
      </c>
      <c r="L11" s="194">
        <f>'Section 9 chart data'!$F$116</f>
        <v>8.7999999999999995E-2</v>
      </c>
      <c r="M11" s="194">
        <f>'Section 9 chart data'!$I$130</f>
        <v>0.96799999999999997</v>
      </c>
      <c r="N11" s="154">
        <f>'Section 9 chart data'!$J$130</f>
        <v>30.23</v>
      </c>
      <c r="O11" s="194">
        <f>'Section 9 chart data'!$G$116</f>
        <v>0.10100000000000001</v>
      </c>
      <c r="P11" s="194">
        <f>'Section 9 chart data'!$K$130</f>
        <v>2.1629999999999998</v>
      </c>
      <c r="Q11" s="154">
        <f>'Section 9 chart data'!$L$130</f>
        <v>71.930000000000007</v>
      </c>
      <c r="R11" s="194">
        <f>'Section 9 chart data'!$H$116</f>
        <v>0.20200000000000001</v>
      </c>
      <c r="S11" s="194">
        <f>'Section 9 chart data'!$M$130</f>
        <v>1.786</v>
      </c>
      <c r="T11" s="160">
        <f>'Section 9 chart data'!$N$130</f>
        <v>49.33</v>
      </c>
    </row>
    <row r="12" spans="2:20" ht="15" customHeight="1" x14ac:dyDescent="0.2">
      <c r="B12" s="159" t="s">
        <v>217</v>
      </c>
      <c r="C12" s="194">
        <f>'Section 9 chart data'!$C$117</f>
        <v>7.1999999999999995E-2</v>
      </c>
      <c r="D12" s="194">
        <f>'Section 9 chart data'!$C$131</f>
        <v>5.8380000000000001</v>
      </c>
      <c r="E12" s="154">
        <f>'Section 9 chart data'!$D$131</f>
        <v>15.83</v>
      </c>
      <c r="F12" s="194">
        <f>'Section 9 chart data'!$D$117</f>
        <v>0.158</v>
      </c>
      <c r="G12" s="194">
        <f>'Section 9 chart data'!$E$131</f>
        <v>17.318999999999999</v>
      </c>
      <c r="H12" s="154">
        <f>'Section 9 chart data'!$F$131</f>
        <v>30.61</v>
      </c>
      <c r="I12" s="194">
        <f>'Section 9 chart data'!$E$117</f>
        <v>0.13600000000000001</v>
      </c>
      <c r="J12" s="194">
        <f>'Section 9 chart data'!$G$131</f>
        <v>7.1890000000000001</v>
      </c>
      <c r="K12" s="154">
        <f>'Section 9 chart data'!$H$131</f>
        <v>22.87</v>
      </c>
      <c r="L12" s="194">
        <f>'Section 9 chart data'!$F$117</f>
        <v>0.36599999999999999</v>
      </c>
      <c r="M12" s="194">
        <f>'Section 9 chart data'!$I$131</f>
        <v>4.556</v>
      </c>
      <c r="N12" s="154">
        <f>'Section 9 chart data'!$J$131</f>
        <v>29.02</v>
      </c>
      <c r="O12" s="194">
        <f>'Section 9 chart data'!$G$117</f>
        <v>0.50700000000000001</v>
      </c>
      <c r="P12" s="194">
        <f>'Section 9 chart data'!$K$131</f>
        <v>12.622999999999999</v>
      </c>
      <c r="Q12" s="154">
        <f>'Section 9 chart data'!$L$131</f>
        <v>73.900000000000006</v>
      </c>
      <c r="R12" s="194">
        <f>'Section 9 chart data'!$H$117</f>
        <v>1.1870000000000001</v>
      </c>
      <c r="S12" s="194">
        <f>'Section 9 chart data'!$M$131</f>
        <v>10.342000000000001</v>
      </c>
      <c r="T12" s="160">
        <f>'Section 9 chart data'!$N$131</f>
        <v>56.2</v>
      </c>
    </row>
    <row r="13" spans="2:20" ht="15" customHeight="1" x14ac:dyDescent="0.2">
      <c r="B13" s="159" t="s">
        <v>218</v>
      </c>
      <c r="C13" s="194">
        <f>'Section 9 chart data'!$C$118</f>
        <v>8.3000000000000004E-2</v>
      </c>
      <c r="D13" s="194">
        <f>'Section 9 chart data'!$C$132</f>
        <v>6.4009999999999998</v>
      </c>
      <c r="E13" s="154">
        <f>'Section 9 chart data'!$D$132</f>
        <v>22.89</v>
      </c>
      <c r="F13" s="194">
        <f>'Section 9 chart data'!$D$118</f>
        <v>0.188</v>
      </c>
      <c r="G13" s="194">
        <f>'Section 9 chart data'!$E$132</f>
        <v>18.66</v>
      </c>
      <c r="H13" s="154">
        <f>'Section 9 chart data'!$F$132</f>
        <v>24.71</v>
      </c>
      <c r="I13" s="194">
        <f>'Section 9 chart data'!$E$118</f>
        <v>0.1</v>
      </c>
      <c r="J13" s="194">
        <f>'Section 9 chart data'!$G$132</f>
        <v>12.339</v>
      </c>
      <c r="K13" s="154">
        <f>'Section 9 chart data'!$H$132</f>
        <v>24.35</v>
      </c>
      <c r="L13" s="194">
        <f>'Section 9 chart data'!$F$118</f>
        <v>0.57099999999999995</v>
      </c>
      <c r="M13" s="194">
        <f>'Section 9 chart data'!$I$132</f>
        <v>6.6989999999999998</v>
      </c>
      <c r="N13" s="154">
        <f>'Section 9 chart data'!$J$132</f>
        <v>27.99</v>
      </c>
      <c r="O13" s="194">
        <f>'Section 9 chart data'!$G$118</f>
        <v>0.84499999999999997</v>
      </c>
      <c r="P13" s="194">
        <f>'Section 9 chart data'!$K$132</f>
        <v>22.562999999999999</v>
      </c>
      <c r="Q13" s="154">
        <f>'Section 9 chart data'!$L$132</f>
        <v>67.28</v>
      </c>
      <c r="R13" s="194">
        <f>'Section 9 chart data'!$H$118</f>
        <v>2.9119999999999999</v>
      </c>
      <c r="S13" s="194">
        <f>'Section 9 chart data'!$M$132</f>
        <v>16.917000000000002</v>
      </c>
      <c r="T13" s="160">
        <f>'Section 9 chart data'!$N$132</f>
        <v>38.76</v>
      </c>
    </row>
    <row r="14" spans="2:20" ht="15" customHeight="1" x14ac:dyDescent="0.2">
      <c r="B14" s="159" t="s">
        <v>219</v>
      </c>
      <c r="C14" s="194">
        <f>'Section 9 chart data'!$C$119</f>
        <v>4.2999999999999997E-2</v>
      </c>
      <c r="D14" s="194">
        <f>'Section 9 chart data'!$C$133</f>
        <v>3.4039999999999999</v>
      </c>
      <c r="E14" s="154">
        <f>'Section 9 chart data'!$D$133</f>
        <v>30.75</v>
      </c>
      <c r="F14" s="194">
        <f>'Section 9 chart data'!$D$119</f>
        <v>5.5E-2</v>
      </c>
      <c r="G14" s="194">
        <f>'Section 9 chart data'!$E$133</f>
        <v>7.0609999999999999</v>
      </c>
      <c r="H14" s="154">
        <f>'Section 9 chart data'!$F$133</f>
        <v>30.31</v>
      </c>
      <c r="I14" s="194">
        <f>'Section 9 chart data'!$E$119</f>
        <v>3.5000000000000003E-2</v>
      </c>
      <c r="J14" s="194">
        <f>'Section 9 chart data'!$G$133</f>
        <v>8.7750000000000004</v>
      </c>
      <c r="K14" s="154">
        <f>'Section 9 chart data'!$H$133</f>
        <v>35.840000000000003</v>
      </c>
      <c r="L14" s="194">
        <f>'Section 9 chart data'!$F$119</f>
        <v>0.26100000000000001</v>
      </c>
      <c r="M14" s="194">
        <f>'Section 9 chart data'!$I$133</f>
        <v>3.4780000000000002</v>
      </c>
      <c r="N14" s="154">
        <f>'Section 9 chart data'!$J$133</f>
        <v>33.11</v>
      </c>
      <c r="O14" s="194">
        <f>'Section 9 chart data'!$G$119</f>
        <v>0.38</v>
      </c>
      <c r="P14" s="194">
        <f>'Section 9 chart data'!$K$133</f>
        <v>6.4930000000000003</v>
      </c>
      <c r="Q14" s="154">
        <f>'Section 9 chart data'!$L$133</f>
        <v>40.229999999999997</v>
      </c>
      <c r="R14" s="194">
        <f>'Section 9 chart data'!$H$119</f>
        <v>1.744</v>
      </c>
      <c r="S14" s="194">
        <f>'Section 9 chart data'!$M$133</f>
        <v>8.5559999999999992</v>
      </c>
      <c r="T14" s="160">
        <f>'Section 9 chart data'!$N$133</f>
        <v>36.130000000000003</v>
      </c>
    </row>
    <row r="15" spans="2:20" ht="15" customHeight="1" x14ac:dyDescent="0.2">
      <c r="B15" s="159" t="s">
        <v>220</v>
      </c>
      <c r="C15" s="194">
        <f>'Section 9 chart data'!$C$120</f>
        <v>1.7999999999999999E-2</v>
      </c>
      <c r="D15" s="194">
        <f>'Section 9 chart data'!$C$134</f>
        <v>1.909</v>
      </c>
      <c r="E15" s="154">
        <f>'Section 9 chart data'!$D$134</f>
        <v>33.26</v>
      </c>
      <c r="F15" s="194">
        <f>'Section 9 chart data'!$D$120</f>
        <v>3.0000000000000001E-3</v>
      </c>
      <c r="G15" s="194">
        <f>'Section 9 chart data'!$E$134</f>
        <v>3.8290000000000002</v>
      </c>
      <c r="H15" s="154">
        <f>'Section 9 chart data'!$F$134</f>
        <v>33.04</v>
      </c>
      <c r="I15" s="194">
        <f>'Section 9 chart data'!$E$120</f>
        <v>1.4999999999999999E-2</v>
      </c>
      <c r="J15" s="194">
        <f>'Section 9 chart data'!$G$134</f>
        <v>4.9729999999999999</v>
      </c>
      <c r="K15" s="154">
        <f>'Section 9 chart data'!$H$134</f>
        <v>40.630000000000003</v>
      </c>
      <c r="L15" s="194">
        <f>'Section 9 chart data'!$F$120</f>
        <v>0.113</v>
      </c>
      <c r="M15" s="194">
        <f>'Section 9 chart data'!$I$134</f>
        <v>1.8520000000000001</v>
      </c>
      <c r="N15" s="154">
        <f>'Section 9 chart data'!$J$134</f>
        <v>34.18</v>
      </c>
      <c r="O15" s="194">
        <f>'Section 9 chart data'!$G$120</f>
        <v>0.17299999999999999</v>
      </c>
      <c r="P15" s="194">
        <f>'Section 9 chart data'!$K$134</f>
        <v>2.0779999999999998</v>
      </c>
      <c r="Q15" s="154">
        <f>'Section 9 chart data'!$L$134</f>
        <v>33.94</v>
      </c>
      <c r="R15" s="194">
        <f>'Section 9 chart data'!$H$120</f>
        <v>0.88100000000000001</v>
      </c>
      <c r="S15" s="194">
        <f>'Section 9 chart data'!$M$134</f>
        <v>4.782</v>
      </c>
      <c r="T15" s="160">
        <f>'Section 9 chart data'!$N$134</f>
        <v>39.549999999999997</v>
      </c>
    </row>
    <row r="16" spans="2:20" ht="15" customHeight="1" x14ac:dyDescent="0.2">
      <c r="B16" s="159" t="s">
        <v>221</v>
      </c>
      <c r="C16" s="194">
        <f>'Section 9 chart data'!$C$121</f>
        <v>0</v>
      </c>
      <c r="D16" s="194">
        <f>'Section 9 chart data'!$C$135</f>
        <v>1.29</v>
      </c>
      <c r="E16" s="154">
        <f>'Section 9 chart data'!$D$135</f>
        <v>47.23</v>
      </c>
      <c r="F16" s="194">
        <f>'Section 9 chart data'!$D$121</f>
        <v>0</v>
      </c>
      <c r="G16" s="194">
        <f>'Section 9 chart data'!$E$135</f>
        <v>3.3460000000000001</v>
      </c>
      <c r="H16" s="154">
        <f>'Section 9 chart data'!$F$135</f>
        <v>38.57</v>
      </c>
      <c r="I16" s="194">
        <f>'Section 9 chart data'!$E$121</f>
        <v>3.0000000000000001E-3</v>
      </c>
      <c r="J16" s="194">
        <f>'Section 9 chart data'!$G$135</f>
        <v>10.375999999999999</v>
      </c>
      <c r="K16" s="154">
        <f>'Section 9 chart data'!$H$135</f>
        <v>57.35</v>
      </c>
      <c r="L16" s="194">
        <f>'Section 9 chart data'!$F$121</f>
        <v>3.5999999999999997E-2</v>
      </c>
      <c r="M16" s="194">
        <f>'Section 9 chart data'!$I$135</f>
        <v>1.911</v>
      </c>
      <c r="N16" s="154">
        <f>'Section 9 chart data'!$J$135</f>
        <v>45.97</v>
      </c>
      <c r="O16" s="194">
        <f>'Section 9 chart data'!$G$121</f>
        <v>0.12</v>
      </c>
      <c r="P16" s="194">
        <f>'Section 9 chart data'!$K$135</f>
        <v>2.4409999999999998</v>
      </c>
      <c r="Q16" s="154">
        <f>'Section 9 chart data'!$L$135</f>
        <v>41.31</v>
      </c>
      <c r="R16" s="194">
        <f>'Section 9 chart data'!$H$121</f>
        <v>0.66700000000000004</v>
      </c>
      <c r="S16" s="194">
        <f>'Section 9 chart data'!$M$135</f>
        <v>11.04</v>
      </c>
      <c r="T16" s="160">
        <f>'Section 9 chart data'!$N$135</f>
        <v>55.81</v>
      </c>
    </row>
    <row r="17" spans="2:20" ht="15" customHeight="1" x14ac:dyDescent="0.2">
      <c r="B17" s="195" t="s">
        <v>80</v>
      </c>
      <c r="C17" s="196">
        <f>'Section 9 chart data'!$C$122</f>
        <v>0.47899999999999998</v>
      </c>
      <c r="D17" s="196">
        <f>'Section 9 chart data'!$C$136</f>
        <v>27.053000000000001</v>
      </c>
      <c r="E17" s="197">
        <f>'Section 9 chart data'!$D$136</f>
        <v>17.91</v>
      </c>
      <c r="F17" s="196">
        <f>'Section 9 chart data'!$D$122</f>
        <v>0.64900000000000002</v>
      </c>
      <c r="G17" s="196">
        <f>'Section 9 chart data'!$E$136</f>
        <v>62.036000000000001</v>
      </c>
      <c r="H17" s="197">
        <f>'Section 9 chart data'!$F$136</f>
        <v>21.65</v>
      </c>
      <c r="I17" s="196">
        <f>'Section 9 chart data'!$E$122</f>
        <v>0.48699999999999999</v>
      </c>
      <c r="J17" s="196">
        <f>'Section 9 chart data'!$G$136</f>
        <v>48.756999999999998</v>
      </c>
      <c r="K17" s="197">
        <f>'Section 9 chart data'!$H$136</f>
        <v>30.01</v>
      </c>
      <c r="L17" s="196">
        <f>'Section 9 chart data'!$F$122</f>
        <v>1.6120000000000001</v>
      </c>
      <c r="M17" s="196">
        <f>'Section 9 chart data'!$I$136</f>
        <v>21.864000000000001</v>
      </c>
      <c r="N17" s="197">
        <f>'Section 9 chart data'!$J$136</f>
        <v>23.89</v>
      </c>
      <c r="O17" s="196">
        <f>'Section 9 chart data'!$G$122</f>
        <v>2.3420000000000001</v>
      </c>
      <c r="P17" s="196">
        <f>'Section 9 chart data'!$K$136</f>
        <v>52.98</v>
      </c>
      <c r="Q17" s="197">
        <f>'Section 9 chart data'!$L$136</f>
        <v>58.36</v>
      </c>
      <c r="R17" s="196">
        <f>'Section 9 chart data'!$H$122</f>
        <v>8.0280000000000005</v>
      </c>
      <c r="S17" s="196">
        <f>'Section 9 chart data'!$M$136</f>
        <v>58.429000000000002</v>
      </c>
      <c r="T17" s="198">
        <f>'Section 9 chart data'!$N$136</f>
        <v>33.86</v>
      </c>
    </row>
    <row r="20" spans="2:20" ht="15" customHeight="1" x14ac:dyDescent="0.2">
      <c r="B20" s="878" t="s">
        <v>213</v>
      </c>
      <c r="C20" s="880" t="s">
        <v>331</v>
      </c>
      <c r="D20" s="880"/>
      <c r="E20" s="880"/>
      <c r="F20" s="880" t="s">
        <v>222</v>
      </c>
      <c r="G20" s="880"/>
      <c r="H20" s="881"/>
    </row>
    <row r="21" spans="2:20" ht="15" customHeight="1" x14ac:dyDescent="0.2">
      <c r="B21" s="879"/>
      <c r="C21" s="305" t="s">
        <v>78</v>
      </c>
      <c r="D21" s="882" t="s">
        <v>79</v>
      </c>
      <c r="E21" s="882"/>
      <c r="F21" s="305" t="s">
        <v>78</v>
      </c>
      <c r="G21" s="882" t="s">
        <v>79</v>
      </c>
      <c r="H21" s="883"/>
    </row>
    <row r="22" spans="2:20" ht="30" customHeight="1" x14ac:dyDescent="0.2">
      <c r="B22" s="879"/>
      <c r="C22" s="866" t="s">
        <v>325</v>
      </c>
      <c r="D22" s="866"/>
      <c r="E22" s="150" t="s">
        <v>82</v>
      </c>
      <c r="F22" s="866" t="s">
        <v>325</v>
      </c>
      <c r="G22" s="866"/>
      <c r="H22" s="151" t="s">
        <v>82</v>
      </c>
    </row>
    <row r="23" spans="2:20" ht="15" customHeight="1" x14ac:dyDescent="0.2">
      <c r="B23" s="152" t="str">
        <f>Index!$B$4</f>
        <v>Hertfordshire and North London</v>
      </c>
      <c r="C23" s="153"/>
      <c r="D23" s="153"/>
      <c r="E23" s="153"/>
      <c r="F23" s="153"/>
      <c r="G23" s="153"/>
      <c r="H23" s="153"/>
    </row>
    <row r="24" spans="2:20" ht="15" customHeight="1" x14ac:dyDescent="0.2">
      <c r="B24" s="193" t="s">
        <v>214</v>
      </c>
      <c r="C24" s="194">
        <f>$C$9</f>
        <v>0.20300000000000001</v>
      </c>
      <c r="D24" s="194">
        <f>$D$9</f>
        <v>4.0670000000000002</v>
      </c>
      <c r="E24" s="154">
        <f>$E$9</f>
        <v>26.97</v>
      </c>
      <c r="F24" s="194">
        <f>$F$9</f>
        <v>0.14399999999999999</v>
      </c>
      <c r="G24" s="194">
        <f>$G$9</f>
        <v>4.8259999999999996</v>
      </c>
      <c r="H24" s="160">
        <f>$H$9</f>
        <v>25.26</v>
      </c>
    </row>
    <row r="25" spans="2:20" ht="15" customHeight="1" x14ac:dyDescent="0.2">
      <c r="B25" s="159" t="s">
        <v>215</v>
      </c>
      <c r="C25" s="194">
        <f>$C$10</f>
        <v>3.2000000000000001E-2</v>
      </c>
      <c r="D25" s="194">
        <f>$D$10</f>
        <v>2.008</v>
      </c>
      <c r="E25" s="154">
        <f>$E$10</f>
        <v>25.62</v>
      </c>
      <c r="F25" s="194">
        <f>$F$10</f>
        <v>4.8000000000000001E-2</v>
      </c>
      <c r="G25" s="194">
        <f>$G$10</f>
        <v>2.94</v>
      </c>
      <c r="H25" s="160">
        <f>$H$10</f>
        <v>26.76</v>
      </c>
    </row>
    <row r="26" spans="2:20" ht="15" customHeight="1" x14ac:dyDescent="0.2">
      <c r="B26" s="159" t="s">
        <v>216</v>
      </c>
      <c r="C26" s="194">
        <f>$C$11</f>
        <v>2.8000000000000001E-2</v>
      </c>
      <c r="D26" s="194">
        <f>$D$11</f>
        <v>2.1360000000000001</v>
      </c>
      <c r="E26" s="154">
        <f>$E$11</f>
        <v>21.07</v>
      </c>
      <c r="F26" s="194">
        <f>$F$11</f>
        <v>5.2999999999999999E-2</v>
      </c>
      <c r="G26" s="194">
        <f>$G$11</f>
        <v>4.056</v>
      </c>
      <c r="H26" s="160">
        <f>$H$11</f>
        <v>28.25</v>
      </c>
    </row>
    <row r="27" spans="2:20" ht="15" customHeight="1" x14ac:dyDescent="0.2">
      <c r="B27" s="159" t="s">
        <v>217</v>
      </c>
      <c r="C27" s="194">
        <f>$C$12</f>
        <v>7.1999999999999995E-2</v>
      </c>
      <c r="D27" s="194">
        <f>$D$12</f>
        <v>5.8380000000000001</v>
      </c>
      <c r="E27" s="154">
        <f>$E$12</f>
        <v>15.83</v>
      </c>
      <c r="F27" s="194">
        <f>$F$12</f>
        <v>0.158</v>
      </c>
      <c r="G27" s="194">
        <f>$G$12</f>
        <v>17.318999999999999</v>
      </c>
      <c r="H27" s="160">
        <f>$H$12</f>
        <v>30.61</v>
      </c>
    </row>
    <row r="28" spans="2:20" ht="15" customHeight="1" x14ac:dyDescent="0.2">
      <c r="B28" s="159" t="s">
        <v>218</v>
      </c>
      <c r="C28" s="194">
        <f>$C$13</f>
        <v>8.3000000000000004E-2</v>
      </c>
      <c r="D28" s="194">
        <f>$D$13</f>
        <v>6.4009999999999998</v>
      </c>
      <c r="E28" s="154">
        <f>$E$13</f>
        <v>22.89</v>
      </c>
      <c r="F28" s="194">
        <f>$F$13</f>
        <v>0.188</v>
      </c>
      <c r="G28" s="194">
        <f>$G$13</f>
        <v>18.66</v>
      </c>
      <c r="H28" s="160">
        <f>$H$13</f>
        <v>24.71</v>
      </c>
    </row>
    <row r="29" spans="2:20" ht="15" customHeight="1" x14ac:dyDescent="0.2">
      <c r="B29" s="159" t="s">
        <v>219</v>
      </c>
      <c r="C29" s="194">
        <f>$C$14</f>
        <v>4.2999999999999997E-2</v>
      </c>
      <c r="D29" s="194">
        <f>$D$14</f>
        <v>3.4039999999999999</v>
      </c>
      <c r="E29" s="154">
        <f>$E$14</f>
        <v>30.75</v>
      </c>
      <c r="F29" s="194">
        <f>$F$14</f>
        <v>5.5E-2</v>
      </c>
      <c r="G29" s="194">
        <f>$G$14</f>
        <v>7.0609999999999999</v>
      </c>
      <c r="H29" s="160">
        <f>$H$14</f>
        <v>30.31</v>
      </c>
    </row>
    <row r="30" spans="2:20" ht="15" customHeight="1" x14ac:dyDescent="0.2">
      <c r="B30" s="159" t="s">
        <v>220</v>
      </c>
      <c r="C30" s="194">
        <f>$C$15</f>
        <v>1.7999999999999999E-2</v>
      </c>
      <c r="D30" s="194">
        <f>$D$15</f>
        <v>1.909</v>
      </c>
      <c r="E30" s="154">
        <f>$E$15</f>
        <v>33.26</v>
      </c>
      <c r="F30" s="194">
        <f>$F$15</f>
        <v>3.0000000000000001E-3</v>
      </c>
      <c r="G30" s="194">
        <f>$G$15</f>
        <v>3.8290000000000002</v>
      </c>
      <c r="H30" s="160">
        <f>$H$15</f>
        <v>33.04</v>
      </c>
    </row>
    <row r="31" spans="2:20" ht="15" customHeight="1" x14ac:dyDescent="0.2">
      <c r="B31" s="159" t="s">
        <v>221</v>
      </c>
      <c r="C31" s="194">
        <f>$C$16</f>
        <v>0</v>
      </c>
      <c r="D31" s="194">
        <f>$D$16</f>
        <v>1.29</v>
      </c>
      <c r="E31" s="154">
        <f>$E$16</f>
        <v>47.23</v>
      </c>
      <c r="F31" s="194">
        <f>$F$16</f>
        <v>0</v>
      </c>
      <c r="G31" s="194">
        <f>$G$16</f>
        <v>3.3460000000000001</v>
      </c>
      <c r="H31" s="160">
        <f>$H$16</f>
        <v>38.57</v>
      </c>
    </row>
    <row r="32" spans="2:20" ht="15" customHeight="1" x14ac:dyDescent="0.2">
      <c r="B32" s="195" t="s">
        <v>80</v>
      </c>
      <c r="C32" s="196">
        <f>$C$17</f>
        <v>0.47899999999999998</v>
      </c>
      <c r="D32" s="196">
        <f>$D$17</f>
        <v>27.053000000000001</v>
      </c>
      <c r="E32" s="197">
        <f>$E$17</f>
        <v>17.91</v>
      </c>
      <c r="F32" s="196">
        <f>$F$17</f>
        <v>0.64900000000000002</v>
      </c>
      <c r="G32" s="196">
        <f>$G$17</f>
        <v>62.036000000000001</v>
      </c>
      <c r="H32" s="198">
        <f>$H$17</f>
        <v>21.65</v>
      </c>
    </row>
    <row r="35" spans="2:8" ht="15" customHeight="1" x14ac:dyDescent="0.2">
      <c r="B35" s="878" t="s">
        <v>213</v>
      </c>
      <c r="C35" s="880" t="s">
        <v>225</v>
      </c>
      <c r="D35" s="880"/>
      <c r="E35" s="880"/>
      <c r="F35" s="880" t="s">
        <v>226</v>
      </c>
      <c r="G35" s="880"/>
      <c r="H35" s="881"/>
    </row>
    <row r="36" spans="2:8" ht="15" customHeight="1" x14ac:dyDescent="0.2">
      <c r="B36" s="879"/>
      <c r="C36" s="305" t="s">
        <v>78</v>
      </c>
      <c r="D36" s="882" t="s">
        <v>79</v>
      </c>
      <c r="E36" s="882"/>
      <c r="F36" s="305" t="s">
        <v>78</v>
      </c>
      <c r="G36" s="882" t="s">
        <v>79</v>
      </c>
      <c r="H36" s="883"/>
    </row>
    <row r="37" spans="2:8" ht="30" customHeight="1" x14ac:dyDescent="0.2">
      <c r="B37" s="879"/>
      <c r="C37" s="866" t="s">
        <v>325</v>
      </c>
      <c r="D37" s="866"/>
      <c r="E37" s="150" t="s">
        <v>82</v>
      </c>
      <c r="F37" s="866" t="s">
        <v>325</v>
      </c>
      <c r="G37" s="866"/>
      <c r="H37" s="151" t="s">
        <v>82</v>
      </c>
    </row>
    <row r="38" spans="2:8" ht="15" customHeight="1" x14ac:dyDescent="0.2">
      <c r="B38" s="152" t="str">
        <f>Index!$B$4</f>
        <v>Hertfordshire and North London</v>
      </c>
      <c r="C38" s="153"/>
      <c r="D38" s="153"/>
      <c r="E38" s="153"/>
      <c r="F38" s="153"/>
      <c r="G38" s="153"/>
      <c r="H38" s="153"/>
    </row>
    <row r="39" spans="2:8" ht="15" customHeight="1" x14ac:dyDescent="0.2">
      <c r="B39" s="193" t="s">
        <v>214</v>
      </c>
      <c r="C39" s="194">
        <f>$I$9</f>
        <v>0.104</v>
      </c>
      <c r="D39" s="194">
        <f>$J$9</f>
        <v>2.3330000000000002</v>
      </c>
      <c r="E39" s="154">
        <f>$K$9</f>
        <v>23.77</v>
      </c>
      <c r="F39" s="194">
        <f>$L$9</f>
        <v>0.112</v>
      </c>
      <c r="G39" s="194">
        <f>$M$9</f>
        <v>1.633</v>
      </c>
      <c r="H39" s="160">
        <f>$N$9</f>
        <v>27.33</v>
      </c>
    </row>
    <row r="40" spans="2:8" ht="15" customHeight="1" x14ac:dyDescent="0.2">
      <c r="B40" s="159" t="s">
        <v>215</v>
      </c>
      <c r="C40" s="194">
        <f>$I$10</f>
        <v>4.5999999999999999E-2</v>
      </c>
      <c r="D40" s="194">
        <f>$J$10</f>
        <v>1.0740000000000001</v>
      </c>
      <c r="E40" s="154">
        <f>$K$10</f>
        <v>27.49</v>
      </c>
      <c r="F40" s="194">
        <f>$L$10</f>
        <v>6.5000000000000002E-2</v>
      </c>
      <c r="G40" s="194">
        <f>$M$10</f>
        <v>0.76600000000000001</v>
      </c>
      <c r="H40" s="160">
        <f>$N$10</f>
        <v>28.8</v>
      </c>
    </row>
    <row r="41" spans="2:8" ht="15" customHeight="1" x14ac:dyDescent="0.2">
      <c r="B41" s="159" t="s">
        <v>216</v>
      </c>
      <c r="C41" s="194">
        <f>$I$11</f>
        <v>4.8000000000000001E-2</v>
      </c>
      <c r="D41" s="194">
        <f>$J$11</f>
        <v>1.6990000000000001</v>
      </c>
      <c r="E41" s="154">
        <f>$K$11</f>
        <v>24.96</v>
      </c>
      <c r="F41" s="194">
        <f>$L$11</f>
        <v>8.7999999999999995E-2</v>
      </c>
      <c r="G41" s="194">
        <f>$M$11</f>
        <v>0.96799999999999997</v>
      </c>
      <c r="H41" s="160">
        <f>$N$11</f>
        <v>30.23</v>
      </c>
    </row>
    <row r="42" spans="2:8" ht="15" customHeight="1" x14ac:dyDescent="0.2">
      <c r="B42" s="159" t="s">
        <v>217</v>
      </c>
      <c r="C42" s="194">
        <f>$I$12</f>
        <v>0.13600000000000001</v>
      </c>
      <c r="D42" s="194">
        <f>$J$12</f>
        <v>7.1890000000000001</v>
      </c>
      <c r="E42" s="154">
        <f>$K$12</f>
        <v>22.87</v>
      </c>
      <c r="F42" s="194">
        <f>$L$12</f>
        <v>0.36599999999999999</v>
      </c>
      <c r="G42" s="194">
        <f>$M$12</f>
        <v>4.556</v>
      </c>
      <c r="H42" s="160">
        <f>$N$12</f>
        <v>29.02</v>
      </c>
    </row>
    <row r="43" spans="2:8" ht="15" customHeight="1" x14ac:dyDescent="0.2">
      <c r="B43" s="159" t="s">
        <v>218</v>
      </c>
      <c r="C43" s="194">
        <f>$I$13</f>
        <v>0.1</v>
      </c>
      <c r="D43" s="194">
        <f>$J$13</f>
        <v>12.339</v>
      </c>
      <c r="E43" s="154">
        <f>$K$13</f>
        <v>24.35</v>
      </c>
      <c r="F43" s="194">
        <f>$L$13</f>
        <v>0.57099999999999995</v>
      </c>
      <c r="G43" s="194">
        <f>$M$13</f>
        <v>6.6989999999999998</v>
      </c>
      <c r="H43" s="160">
        <f>$N$13</f>
        <v>27.99</v>
      </c>
    </row>
    <row r="44" spans="2:8" ht="15" customHeight="1" x14ac:dyDescent="0.2">
      <c r="B44" s="159" t="s">
        <v>219</v>
      </c>
      <c r="C44" s="194">
        <f>$I$14</f>
        <v>3.5000000000000003E-2</v>
      </c>
      <c r="D44" s="194">
        <f>$J$14</f>
        <v>8.7750000000000004</v>
      </c>
      <c r="E44" s="154">
        <f>$K$14</f>
        <v>35.840000000000003</v>
      </c>
      <c r="F44" s="194">
        <f>$L$14</f>
        <v>0.26100000000000001</v>
      </c>
      <c r="G44" s="194">
        <f>$M$14</f>
        <v>3.4780000000000002</v>
      </c>
      <c r="H44" s="160">
        <f>$N$14</f>
        <v>33.11</v>
      </c>
    </row>
    <row r="45" spans="2:8" ht="15" customHeight="1" x14ac:dyDescent="0.2">
      <c r="B45" s="159" t="s">
        <v>220</v>
      </c>
      <c r="C45" s="194">
        <f>$I$15</f>
        <v>1.4999999999999999E-2</v>
      </c>
      <c r="D45" s="194">
        <f>$J$15</f>
        <v>4.9729999999999999</v>
      </c>
      <c r="E45" s="154">
        <f>$K$15</f>
        <v>40.630000000000003</v>
      </c>
      <c r="F45" s="194">
        <f>$L$15</f>
        <v>0.113</v>
      </c>
      <c r="G45" s="194">
        <f>$M$15</f>
        <v>1.8520000000000001</v>
      </c>
      <c r="H45" s="160">
        <f>$N$15</f>
        <v>34.18</v>
      </c>
    </row>
    <row r="46" spans="2:8" ht="15" customHeight="1" x14ac:dyDescent="0.2">
      <c r="B46" s="159" t="s">
        <v>221</v>
      </c>
      <c r="C46" s="194">
        <f>$I$16</f>
        <v>3.0000000000000001E-3</v>
      </c>
      <c r="D46" s="194">
        <f>$J$16</f>
        <v>10.375999999999999</v>
      </c>
      <c r="E46" s="154">
        <f>$K$16</f>
        <v>57.35</v>
      </c>
      <c r="F46" s="194">
        <f>$L$16</f>
        <v>3.5999999999999997E-2</v>
      </c>
      <c r="G46" s="194">
        <f>$M$16</f>
        <v>1.911</v>
      </c>
      <c r="H46" s="160">
        <f>$N$16</f>
        <v>45.97</v>
      </c>
    </row>
    <row r="47" spans="2:8" ht="15" customHeight="1" x14ac:dyDescent="0.2">
      <c r="B47" s="195" t="s">
        <v>80</v>
      </c>
      <c r="C47" s="196">
        <f>$I$17</f>
        <v>0.48699999999999999</v>
      </c>
      <c r="D47" s="196">
        <f>$J$17</f>
        <v>48.756999999999998</v>
      </c>
      <c r="E47" s="197">
        <f>$K$17</f>
        <v>30.01</v>
      </c>
      <c r="F47" s="196">
        <f>$L$17</f>
        <v>1.6120000000000001</v>
      </c>
      <c r="G47" s="196">
        <f>$M$17</f>
        <v>21.864000000000001</v>
      </c>
      <c r="H47" s="198">
        <f>$N$17</f>
        <v>23.89</v>
      </c>
    </row>
    <row r="50" spans="2:8" ht="15" customHeight="1" x14ac:dyDescent="0.2">
      <c r="B50" s="878" t="s">
        <v>213</v>
      </c>
      <c r="C50" s="880" t="s">
        <v>227</v>
      </c>
      <c r="D50" s="880"/>
      <c r="E50" s="880"/>
      <c r="F50" s="880" t="s">
        <v>228</v>
      </c>
      <c r="G50" s="880"/>
      <c r="H50" s="881"/>
    </row>
    <row r="51" spans="2:8" ht="15" customHeight="1" x14ac:dyDescent="0.2">
      <c r="B51" s="879"/>
      <c r="C51" s="305" t="s">
        <v>78</v>
      </c>
      <c r="D51" s="882" t="s">
        <v>79</v>
      </c>
      <c r="E51" s="882"/>
      <c r="F51" s="305" t="s">
        <v>78</v>
      </c>
      <c r="G51" s="882" t="s">
        <v>79</v>
      </c>
      <c r="H51" s="883"/>
    </row>
    <row r="52" spans="2:8" ht="30" customHeight="1" x14ac:dyDescent="0.2">
      <c r="B52" s="879"/>
      <c r="C52" s="866" t="s">
        <v>325</v>
      </c>
      <c r="D52" s="866"/>
      <c r="E52" s="150" t="s">
        <v>82</v>
      </c>
      <c r="F52" s="866" t="s">
        <v>325</v>
      </c>
      <c r="G52" s="866"/>
      <c r="H52" s="151" t="s">
        <v>82</v>
      </c>
    </row>
    <row r="53" spans="2:8" ht="15" customHeight="1" x14ac:dyDescent="0.2">
      <c r="B53" s="152" t="str">
        <f>Index!$B$4</f>
        <v>Hertfordshire and North London</v>
      </c>
      <c r="C53" s="153"/>
      <c r="D53" s="153"/>
      <c r="E53" s="153"/>
      <c r="F53" s="153"/>
      <c r="G53" s="153"/>
      <c r="H53" s="153"/>
    </row>
    <row r="54" spans="2:8" ht="15" customHeight="1" x14ac:dyDescent="0.2">
      <c r="B54" s="193" t="s">
        <v>214</v>
      </c>
      <c r="C54" s="194">
        <f>$O$9</f>
        <v>0.14699999999999999</v>
      </c>
      <c r="D54" s="194">
        <f>$P$9</f>
        <v>3.117</v>
      </c>
      <c r="E54" s="154">
        <f>$Q$9</f>
        <v>51.75</v>
      </c>
      <c r="F54" s="194">
        <f>$R$9</f>
        <v>0.28999999999999998</v>
      </c>
      <c r="G54" s="194">
        <f>$S$9</f>
        <v>3.4780000000000002</v>
      </c>
      <c r="H54" s="160">
        <f>$T$9</f>
        <v>33.76</v>
      </c>
    </row>
    <row r="55" spans="2:8" ht="15" customHeight="1" x14ac:dyDescent="0.2">
      <c r="B55" s="159" t="s">
        <v>215</v>
      </c>
      <c r="C55" s="194">
        <f>$O$10</f>
        <v>7.0000000000000007E-2</v>
      </c>
      <c r="D55" s="194">
        <f>$P$10</f>
        <v>1.502</v>
      </c>
      <c r="E55" s="154">
        <f>$Q$10</f>
        <v>62.22</v>
      </c>
      <c r="F55" s="194">
        <f>$R$10</f>
        <v>0.14499999999999999</v>
      </c>
      <c r="G55" s="194">
        <f>$S$10</f>
        <v>1.5269999999999999</v>
      </c>
      <c r="H55" s="160">
        <f>$T$10</f>
        <v>47.95</v>
      </c>
    </row>
    <row r="56" spans="2:8" ht="15" customHeight="1" x14ac:dyDescent="0.2">
      <c r="B56" s="159" t="s">
        <v>216</v>
      </c>
      <c r="C56" s="194">
        <f>$O$11</f>
        <v>0.10100000000000001</v>
      </c>
      <c r="D56" s="194">
        <f>$P$11</f>
        <v>2.1629999999999998</v>
      </c>
      <c r="E56" s="154">
        <f>$Q$11</f>
        <v>71.930000000000007</v>
      </c>
      <c r="F56" s="194">
        <f>$R$11</f>
        <v>0.20200000000000001</v>
      </c>
      <c r="G56" s="194">
        <f>$S$11</f>
        <v>1.786</v>
      </c>
      <c r="H56" s="160">
        <f>$T$11</f>
        <v>49.33</v>
      </c>
    </row>
    <row r="57" spans="2:8" ht="15" customHeight="1" x14ac:dyDescent="0.2">
      <c r="B57" s="159" t="s">
        <v>217</v>
      </c>
      <c r="C57" s="194">
        <f>$O$12</f>
        <v>0.50700000000000001</v>
      </c>
      <c r="D57" s="194">
        <f>$P$12</f>
        <v>12.622999999999999</v>
      </c>
      <c r="E57" s="154">
        <f>$Q$12</f>
        <v>73.900000000000006</v>
      </c>
      <c r="F57" s="194">
        <f>$R$12</f>
        <v>1.1870000000000001</v>
      </c>
      <c r="G57" s="194">
        <f>$S$12</f>
        <v>10.342000000000001</v>
      </c>
      <c r="H57" s="160">
        <f>$T$12</f>
        <v>56.2</v>
      </c>
    </row>
    <row r="58" spans="2:8" ht="15" customHeight="1" x14ac:dyDescent="0.2">
      <c r="B58" s="159" t="s">
        <v>218</v>
      </c>
      <c r="C58" s="194">
        <f>$O$13</f>
        <v>0.84499999999999997</v>
      </c>
      <c r="D58" s="194">
        <f>$P$13</f>
        <v>22.562999999999999</v>
      </c>
      <c r="E58" s="154">
        <f>$Q$13</f>
        <v>67.28</v>
      </c>
      <c r="F58" s="194">
        <f>$R$13</f>
        <v>2.9119999999999999</v>
      </c>
      <c r="G58" s="194">
        <f>$S$13</f>
        <v>16.917000000000002</v>
      </c>
      <c r="H58" s="160">
        <f>$T$13</f>
        <v>38.76</v>
      </c>
    </row>
    <row r="59" spans="2:8" ht="15" customHeight="1" x14ac:dyDescent="0.2">
      <c r="B59" s="159" t="s">
        <v>219</v>
      </c>
      <c r="C59" s="194">
        <f>$O$14</f>
        <v>0.38</v>
      </c>
      <c r="D59" s="194">
        <f>$P$14</f>
        <v>6.4930000000000003</v>
      </c>
      <c r="E59" s="154">
        <f>$Q$14</f>
        <v>40.229999999999997</v>
      </c>
      <c r="F59" s="194">
        <f>$R$14</f>
        <v>1.744</v>
      </c>
      <c r="G59" s="194">
        <f>$S$14</f>
        <v>8.5559999999999992</v>
      </c>
      <c r="H59" s="160">
        <f>$T$14</f>
        <v>36.130000000000003</v>
      </c>
    </row>
    <row r="60" spans="2:8" ht="15" customHeight="1" x14ac:dyDescent="0.2">
      <c r="B60" s="159" t="s">
        <v>220</v>
      </c>
      <c r="C60" s="194">
        <f>$O$15</f>
        <v>0.17299999999999999</v>
      </c>
      <c r="D60" s="194">
        <f>$P$15</f>
        <v>2.0779999999999998</v>
      </c>
      <c r="E60" s="154">
        <f>$Q$15</f>
        <v>33.94</v>
      </c>
      <c r="F60" s="194">
        <f>$R$15</f>
        <v>0.88100000000000001</v>
      </c>
      <c r="G60" s="194">
        <f>$S$15</f>
        <v>4.782</v>
      </c>
      <c r="H60" s="160">
        <f>$T$15</f>
        <v>39.549999999999997</v>
      </c>
    </row>
    <row r="61" spans="2:8" ht="15" customHeight="1" x14ac:dyDescent="0.2">
      <c r="B61" s="159" t="s">
        <v>221</v>
      </c>
      <c r="C61" s="194">
        <f>$O$16</f>
        <v>0.12</v>
      </c>
      <c r="D61" s="194">
        <f>$P$16</f>
        <v>2.4409999999999998</v>
      </c>
      <c r="E61" s="154">
        <f>$Q$16</f>
        <v>41.31</v>
      </c>
      <c r="F61" s="194">
        <f>$R$16</f>
        <v>0.66700000000000004</v>
      </c>
      <c r="G61" s="194">
        <f>$S$16</f>
        <v>11.04</v>
      </c>
      <c r="H61" s="160">
        <f>$T$16</f>
        <v>55.81</v>
      </c>
    </row>
    <row r="62" spans="2:8" ht="15" customHeight="1" x14ac:dyDescent="0.2">
      <c r="B62" s="195" t="s">
        <v>80</v>
      </c>
      <c r="C62" s="196">
        <f>$O$17</f>
        <v>2.3420000000000001</v>
      </c>
      <c r="D62" s="196">
        <f>$P$17</f>
        <v>52.98</v>
      </c>
      <c r="E62" s="197">
        <f>$Q$17</f>
        <v>58.36</v>
      </c>
      <c r="F62" s="196">
        <f>$R$17</f>
        <v>8.0280000000000005</v>
      </c>
      <c r="G62" s="196">
        <f>$S$17</f>
        <v>58.429000000000002</v>
      </c>
      <c r="H62" s="198">
        <f>$T$17</f>
        <v>33.86</v>
      </c>
    </row>
  </sheetData>
  <mergeCells count="40">
    <mergeCell ref="J6:K6"/>
    <mergeCell ref="M6:N6"/>
    <mergeCell ref="P6:Q6"/>
    <mergeCell ref="R7:S7"/>
    <mergeCell ref="S6:T6"/>
    <mergeCell ref="C7:D7"/>
    <mergeCell ref="F7:G7"/>
    <mergeCell ref="I7:J7"/>
    <mergeCell ref="L7:M7"/>
    <mergeCell ref="O7:P7"/>
    <mergeCell ref="F22:G22"/>
    <mergeCell ref="R5:T5"/>
    <mergeCell ref="G6:H6"/>
    <mergeCell ref="B20:B22"/>
    <mergeCell ref="C20:E20"/>
    <mergeCell ref="F20:H20"/>
    <mergeCell ref="D21:E21"/>
    <mergeCell ref="G21:H21"/>
    <mergeCell ref="C22:D22"/>
    <mergeCell ref="B5:B7"/>
    <mergeCell ref="F5:H5"/>
    <mergeCell ref="I5:K5"/>
    <mergeCell ref="L5:N5"/>
    <mergeCell ref="O5:Q5"/>
    <mergeCell ref="C5:E5"/>
    <mergeCell ref="D6:E6"/>
    <mergeCell ref="G36:H36"/>
    <mergeCell ref="D36:E36"/>
    <mergeCell ref="B35:B37"/>
    <mergeCell ref="F35:H35"/>
    <mergeCell ref="C35:E35"/>
    <mergeCell ref="F37:G37"/>
    <mergeCell ref="C37:D37"/>
    <mergeCell ref="C52:D52"/>
    <mergeCell ref="F52:G52"/>
    <mergeCell ref="B50:B52"/>
    <mergeCell ref="C50:E50"/>
    <mergeCell ref="F50:H50"/>
    <mergeCell ref="D51:E51"/>
    <mergeCell ref="G51:H51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" id="{85CBCD6E-4B42-4785-B203-B7052B699929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26" id="{3D55225D-B80B-4C8D-A068-CAF9F30FFE6D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25" id="{4330A61D-A85D-4FDB-A135-3C94EB3F2445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24" id="{D780CCF9-599C-4391-BFE3-29BE37B297A3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23" id="{E96D8D71-7BBE-479F-9261-2F3D61B272B9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15" id="{C9D468DB-A0B5-4F01-BFDC-611E5D545276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4" id="{6988DC64-89D3-4482-AFD9-70DC7B8EAE2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6" operator="between" id="{A215588D-EE49-493C-A55C-494509995DF9}">
            <xm:f>Sheet1!$D$4</xm:f>
            <xm:f>Sheet1!$E$4</xm:f>
            <x14:dxf>
              <numFmt numFmtId="173" formatCode="&quot;&lt; 1&quot;"/>
            </x14:dxf>
          </x14:cfRule>
          <xm:sqref>F9:G17 I9:J17 L9:M17 O9:P17 R9:S17</xm:sqref>
        </x14:conditionalFormatting>
        <x14:conditionalFormatting xmlns:xm="http://schemas.microsoft.com/office/excel/2006/main">
          <x14:cfRule type="cellIs" priority="13" operator="between" id="{58D21B95-2484-4517-974B-731A3E75FCAB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expression" priority="11" id="{DB96DE89-382E-4E5F-BA7D-2861B1040570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0" operator="between" id="{A16F72A6-C666-4874-98EC-6FA97B285D40}">
            <xm:f>Sheet1!$D$4</xm:f>
            <xm:f>Sheet1!$E$4</xm:f>
            <x14:dxf>
              <numFmt numFmtId="173" formatCode="&quot;&lt; 1&quot;"/>
            </x14:dxf>
          </x14:cfRule>
          <xm:sqref>F39:G47 C39:C47</xm:sqref>
        </x14:conditionalFormatting>
        <x14:conditionalFormatting xmlns:xm="http://schemas.microsoft.com/office/excel/2006/main">
          <x14:cfRule type="expression" priority="8" id="{81A6BAB7-4625-4E24-9CD9-E381434D5B84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7" operator="between" id="{38B0111E-04C1-487F-90A9-B551EED7F235}">
            <xm:f>Sheet1!$D$4</xm:f>
            <xm:f>Sheet1!$E$4</xm:f>
            <x14:dxf>
              <numFmt numFmtId="173" formatCode="&quot;&lt; 1&quot;"/>
            </x14:dxf>
          </x14:cfRule>
          <xm:sqref>C54:C62 F54:G62</xm:sqref>
        </x14:conditionalFormatting>
        <x14:conditionalFormatting xmlns:xm="http://schemas.microsoft.com/office/excel/2006/main">
          <x14:cfRule type="expression" priority="6" id="{33E907A2-9B44-4620-BCF4-DDCD7ECE391F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cellIs" priority="5" operator="between" id="{95B400E5-F04E-403B-9E42-4EB37CAECC1F}">
            <xm:f>Sheet1!$D$4</xm:f>
            <xm:f>Sheet1!$E$4</xm:f>
            <x14:dxf>
              <numFmt numFmtId="173" formatCode="&quot;&lt; 1&quot;"/>
            </x14:dxf>
          </x14:cfRule>
          <xm:sqref>C9:D17</xm:sqref>
        </x14:conditionalFormatting>
        <x14:conditionalFormatting xmlns:xm="http://schemas.microsoft.com/office/excel/2006/main">
          <x14:cfRule type="expression" priority="4" id="{A8C000C4-771E-4321-8ADF-D52D6B69CB2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cellIs" priority="3" operator="between" id="{45555E9C-6C35-4109-AB6B-1800017BE1C0}">
            <xm:f>Sheet1!$D$4</xm:f>
            <xm:f>Sheet1!$E$4</xm:f>
            <x14:dxf>
              <numFmt numFmtId="173" formatCode="&quot;&lt; 1&quot;"/>
            </x14:dxf>
          </x14:cfRule>
          <xm:sqref>D39:D47</xm:sqref>
        </x14:conditionalFormatting>
        <x14:conditionalFormatting xmlns:xm="http://schemas.microsoft.com/office/excel/2006/main">
          <x14:cfRule type="expression" priority="2" id="{1E908BCB-BDDD-4669-B3AB-E414FE059DC6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cellIs" priority="1" operator="between" id="{E286BE9B-C8F1-4B4C-AB4D-EC79A6EB274B}">
            <xm:f>Sheet1!$D$4</xm:f>
            <xm:f>Sheet1!$E$4</xm:f>
            <x14:dxf>
              <numFmt numFmtId="173" formatCode="&quot;&lt; 1&quot;"/>
            </x14:dxf>
          </x14:cfRule>
          <xm:sqref>D54:D62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9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186</v>
      </c>
      <c r="C3" t="s">
        <v>757</v>
      </c>
    </row>
    <row r="5" spans="2:6" ht="15" customHeight="1" x14ac:dyDescent="0.2">
      <c r="B5" s="884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8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Hertfordshire and North London</v>
      </c>
      <c r="C7" s="783"/>
      <c r="D7" s="783"/>
      <c r="E7" s="783"/>
      <c r="F7" s="783"/>
    </row>
    <row r="8" spans="2:6" ht="15" customHeight="1" x14ac:dyDescent="0.2">
      <c r="B8" s="42" t="s">
        <v>331</v>
      </c>
      <c r="C8" s="43">
        <f>'Section 9 chart data'!D15</f>
        <v>55.21</v>
      </c>
      <c r="D8" s="44">
        <f>'Section 9 chart data'!J15</f>
        <v>922.53700000000003</v>
      </c>
      <c r="E8" s="147">
        <f>'Section 9 chart data'!K15</f>
        <v>17.809999999999999</v>
      </c>
      <c r="F8" s="45">
        <f t="shared" ref="F8:F13" si="0">SUM(C8,D8)</f>
        <v>977.74700000000007</v>
      </c>
    </row>
    <row r="9" spans="2:6" ht="15" customHeight="1" x14ac:dyDescent="0.2">
      <c r="B9" s="42" t="s">
        <v>222</v>
      </c>
      <c r="C9" s="43">
        <f>'Section 9 chart data'!D16</f>
        <v>62.914999999999999</v>
      </c>
      <c r="D9" s="44">
        <f>'Section 9 chart data'!J16</f>
        <v>869.86900000000003</v>
      </c>
      <c r="E9" s="147">
        <f>'Section 9 chart data'!K16</f>
        <v>19.03</v>
      </c>
      <c r="F9" s="45">
        <f t="shared" si="0"/>
        <v>932.78399999999999</v>
      </c>
    </row>
    <row r="10" spans="2:6" ht="15" customHeight="1" x14ac:dyDescent="0.2">
      <c r="B10" s="42" t="s">
        <v>225</v>
      </c>
      <c r="C10" s="43">
        <f>'Section 9 chart data'!D17</f>
        <v>71.599999999999994</v>
      </c>
      <c r="D10" s="44">
        <f>'Section 9 chart data'!J17</f>
        <v>697.58699999999999</v>
      </c>
      <c r="E10" s="147">
        <f>'Section 9 chart data'!K17</f>
        <v>22.72</v>
      </c>
      <c r="F10" s="45">
        <f t="shared" si="0"/>
        <v>769.18700000000001</v>
      </c>
    </row>
    <row r="11" spans="2:6" ht="15" customHeight="1" x14ac:dyDescent="0.2">
      <c r="B11" s="42" t="s">
        <v>226</v>
      </c>
      <c r="C11" s="43">
        <f>'Section 9 chart data'!D18</f>
        <v>75.543999999999997</v>
      </c>
      <c r="D11" s="44">
        <f>'Section 9 chart data'!J18</f>
        <v>674.92100000000005</v>
      </c>
      <c r="E11" s="147">
        <f>'Section 9 chart data'!K18</f>
        <v>24.78</v>
      </c>
      <c r="F11" s="45">
        <f t="shared" si="0"/>
        <v>750.46500000000003</v>
      </c>
    </row>
    <row r="12" spans="2:6" ht="15" customHeight="1" x14ac:dyDescent="0.2">
      <c r="B12" s="42" t="s">
        <v>227</v>
      </c>
      <c r="C12" s="43">
        <f>'Section 9 chart data'!D19</f>
        <v>76.349999999999994</v>
      </c>
      <c r="D12" s="44">
        <f>'Section 9 chart data'!J19</f>
        <v>521.42999999999995</v>
      </c>
      <c r="E12" s="147">
        <f>'Section 9 chart data'!K19</f>
        <v>22.61</v>
      </c>
      <c r="F12" s="45">
        <f t="shared" si="0"/>
        <v>597.78</v>
      </c>
    </row>
    <row r="13" spans="2:6" ht="15" customHeight="1" x14ac:dyDescent="0.2">
      <c r="B13" s="46" t="s">
        <v>228</v>
      </c>
      <c r="C13" s="47">
        <f>'Section 9 chart data'!D20</f>
        <v>65.826999999999998</v>
      </c>
      <c r="D13" s="48">
        <f>'Section 9 chart data'!J20</f>
        <v>403.87299999999999</v>
      </c>
      <c r="E13" s="148">
        <f>'Section 9 chart data'!K20</f>
        <v>22.29</v>
      </c>
      <c r="F13" s="49">
        <f t="shared" si="0"/>
        <v>469.7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CD393A4-461C-4F9F-9E59-1D214D99D058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8B25D872-5221-49BF-A422-47FF21B74B11}">
            <xm:f>Sheet1!$D$4</xm:f>
            <xm:f>Sheet1!$E$4</xm:f>
            <x14:dxf>
              <numFmt numFmtId="173" formatCode="&quot;&lt; 1&quot;"/>
            </x14:dxf>
          </x14:cfRule>
          <xm:sqref>C8:D13 F8:F13 E8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>
    <tabColor theme="9" tint="0.59999389629810485"/>
  </sheetPr>
  <dimension ref="B3:F13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189</v>
      </c>
      <c r="C3" t="s">
        <v>758</v>
      </c>
    </row>
    <row r="5" spans="2:6" ht="15" customHeight="1" x14ac:dyDescent="0.2">
      <c r="B5" s="884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85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52" t="str">
        <f>Index!$B$4</f>
        <v>Hertfordshire and North London</v>
      </c>
      <c r="C7" s="783"/>
      <c r="D7" s="783"/>
      <c r="E7" s="783"/>
      <c r="F7" s="783"/>
    </row>
    <row r="8" spans="2:6" ht="15" customHeight="1" x14ac:dyDescent="0.2">
      <c r="B8" s="42" t="s">
        <v>331</v>
      </c>
      <c r="C8" s="43">
        <f>'Section 9 chart data'!D25</f>
        <v>2.359</v>
      </c>
      <c r="D8" s="44">
        <f>'Section 9 chart data'!J25</f>
        <v>36.777999999999999</v>
      </c>
      <c r="E8" s="147">
        <f>'Section 9 chart data'!K25</f>
        <v>18.829999999999998</v>
      </c>
      <c r="F8" s="45">
        <f t="shared" ref="F8:F13" si="0">SUM(C8,D8)</f>
        <v>39.137</v>
      </c>
    </row>
    <row r="9" spans="2:6" ht="15" customHeight="1" x14ac:dyDescent="0.2">
      <c r="B9" s="42" t="s">
        <v>222</v>
      </c>
      <c r="C9" s="43">
        <f>'Section 9 chart data'!D26</f>
        <v>2.214</v>
      </c>
      <c r="D9" s="44">
        <f>'Section 9 chart data'!J26</f>
        <v>33.469000000000001</v>
      </c>
      <c r="E9" s="147">
        <f>'Section 9 chart data'!K26</f>
        <v>19.420000000000002</v>
      </c>
      <c r="F9" s="45">
        <f t="shared" si="0"/>
        <v>35.683</v>
      </c>
    </row>
    <row r="10" spans="2:6" ht="15" customHeight="1" x14ac:dyDescent="0.2">
      <c r="B10" s="42" t="s">
        <v>225</v>
      </c>
      <c r="C10" s="43">
        <f>'Section 9 chart data'!D27</f>
        <v>2.1459999999999999</v>
      </c>
      <c r="D10" s="44">
        <f>'Section 9 chart data'!J27</f>
        <v>25.771000000000001</v>
      </c>
      <c r="E10" s="147">
        <f>'Section 9 chart data'!K27</f>
        <v>22.12</v>
      </c>
      <c r="F10" s="45">
        <f t="shared" si="0"/>
        <v>27.917000000000002</v>
      </c>
    </row>
    <row r="11" spans="2:6" ht="15" customHeight="1" x14ac:dyDescent="0.2">
      <c r="B11" s="42" t="s">
        <v>226</v>
      </c>
      <c r="C11" s="43">
        <f>'Section 9 chart data'!D28</f>
        <v>2.02</v>
      </c>
      <c r="D11" s="44">
        <f>'Section 9 chart data'!J28</f>
        <v>23.196999999999999</v>
      </c>
      <c r="E11" s="147">
        <f>'Section 9 chart data'!K28</f>
        <v>23.07</v>
      </c>
      <c r="F11" s="45">
        <f t="shared" si="0"/>
        <v>25.216999999999999</v>
      </c>
    </row>
    <row r="12" spans="2:6" ht="15" customHeight="1" x14ac:dyDescent="0.2">
      <c r="B12" s="42" t="s">
        <v>227</v>
      </c>
      <c r="C12" s="43">
        <f>'Section 9 chart data'!D29</f>
        <v>1.9690000000000001</v>
      </c>
      <c r="D12" s="44">
        <f>'Section 9 chart data'!J29</f>
        <v>21.369</v>
      </c>
      <c r="E12" s="147">
        <f>'Section 9 chart data'!K29</f>
        <v>18.600000000000001</v>
      </c>
      <c r="F12" s="45">
        <f t="shared" si="0"/>
        <v>23.338000000000001</v>
      </c>
    </row>
    <row r="13" spans="2:6" ht="15" customHeight="1" x14ac:dyDescent="0.2">
      <c r="B13" s="46" t="s">
        <v>228</v>
      </c>
      <c r="C13" s="47">
        <f>'Section 9 chart data'!D30</f>
        <v>1.8939999999999999</v>
      </c>
      <c r="D13" s="48">
        <f>'Section 9 chart data'!J30</f>
        <v>21.231999999999999</v>
      </c>
      <c r="E13" s="148">
        <f>'Section 9 chart data'!K30</f>
        <v>17.7</v>
      </c>
      <c r="F13" s="49">
        <f t="shared" si="0"/>
        <v>23.125999999999998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E533BBB-CC77-42DC-85AC-567562BFF083}">
            <xm:f>IF($E8&gt;Sheet1!$F$4,1,)</xm:f>
            <x14:dxf>
              <font>
                <color rgb="FF808080"/>
              </font>
            </x14:dxf>
          </x14:cfRule>
          <xm:sqref>D8:F13</xm:sqref>
        </x14:conditionalFormatting>
        <x14:conditionalFormatting xmlns:xm="http://schemas.microsoft.com/office/excel/2006/main">
          <x14:cfRule type="cellIs" priority="1" operator="between" id="{5C7F6489-B298-40D7-A560-9CE273F2DADA}">
            <xm:f>Sheet1!$D$4</xm:f>
            <xm:f>Sheet1!$E$4</xm:f>
            <x14:dxf>
              <numFmt numFmtId="173" formatCode="&quot;&lt; 1&quot;"/>
            </x14:dxf>
          </x14:cfRule>
          <xm:sqref>C8:D13 F8:F13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Index!$E$70</f>
        <v>50-year softwood forecast</v>
      </c>
    </row>
  </sheetData>
  <hyperlinks>
    <hyperlink ref="A1" location="Index!B70" display="Return to index"/>
  </hyperlink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191</v>
      </c>
      <c r="C3" t="s">
        <v>495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3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Hertfordshire and North London</v>
      </c>
      <c r="C7" s="136"/>
      <c r="D7" s="136"/>
      <c r="E7" s="136"/>
      <c r="F7" s="136"/>
    </row>
    <row r="8" spans="2:6" ht="15" customHeight="1" x14ac:dyDescent="0.2">
      <c r="B8" s="42" t="s">
        <v>331</v>
      </c>
      <c r="C8" s="137">
        <f>'Section 10 chart data'!D50</f>
        <v>2.827</v>
      </c>
      <c r="D8" s="138">
        <f>'Section 10 chart data'!J50</f>
        <v>27.053000000000001</v>
      </c>
      <c r="E8" s="695">
        <f>'Section 10 chart data'!K50</f>
        <v>17.91</v>
      </c>
      <c r="F8" s="139">
        <f>SUM(C8,D8)</f>
        <v>29.880000000000003</v>
      </c>
    </row>
    <row r="9" spans="2:6" ht="15" customHeight="1" x14ac:dyDescent="0.2">
      <c r="B9" s="42" t="s">
        <v>222</v>
      </c>
      <c r="C9" s="137">
        <f>'Section 10 chart data'!D51</f>
        <v>7.97</v>
      </c>
      <c r="D9" s="138">
        <f>'Section 10 chart data'!J51</f>
        <v>62.036000000000001</v>
      </c>
      <c r="E9" s="695">
        <f>'Section 10 chart data'!K51</f>
        <v>21.65</v>
      </c>
      <c r="F9" s="139">
        <f t="shared" ref="F9:F17" si="0">SUM(C9,D9)</f>
        <v>70.006</v>
      </c>
    </row>
    <row r="10" spans="2:6" ht="15" customHeight="1" x14ac:dyDescent="0.2">
      <c r="B10" s="42" t="s">
        <v>225</v>
      </c>
      <c r="C10" s="137">
        <f>'Section 10 chart data'!D52</f>
        <v>6.3460000000000001</v>
      </c>
      <c r="D10" s="138">
        <f>'Section 10 chart data'!J52</f>
        <v>48.756999999999998</v>
      </c>
      <c r="E10" s="695">
        <f>'Section 10 chart data'!K52</f>
        <v>30.01</v>
      </c>
      <c r="F10" s="139">
        <f t="shared" si="0"/>
        <v>55.102999999999994</v>
      </c>
    </row>
    <row r="11" spans="2:6" ht="15" customHeight="1" x14ac:dyDescent="0.2">
      <c r="B11" s="42" t="s">
        <v>226</v>
      </c>
      <c r="C11" s="137">
        <f>'Section 10 chart data'!D53</f>
        <v>4.5709999999999997</v>
      </c>
      <c r="D11" s="138">
        <f>'Section 10 chart data'!J53</f>
        <v>21.864000000000001</v>
      </c>
      <c r="E11" s="695">
        <f>'Section 10 chart data'!K53</f>
        <v>23.89</v>
      </c>
      <c r="F11" s="139">
        <f t="shared" si="0"/>
        <v>26.435000000000002</v>
      </c>
    </row>
    <row r="12" spans="2:6" ht="15" customHeight="1" x14ac:dyDescent="0.2">
      <c r="B12" s="42" t="s">
        <v>227</v>
      </c>
      <c r="C12" s="137">
        <f>'Section 10 chart data'!D54</f>
        <v>5.9619999999999997</v>
      </c>
      <c r="D12" s="138">
        <f>'Section 10 chart data'!J54</f>
        <v>52.98</v>
      </c>
      <c r="E12" s="695">
        <f>'Section 10 chart data'!K54</f>
        <v>58.36</v>
      </c>
      <c r="F12" s="139">
        <f t="shared" si="0"/>
        <v>58.941999999999993</v>
      </c>
    </row>
    <row r="13" spans="2:6" ht="15" customHeight="1" x14ac:dyDescent="0.2">
      <c r="B13" s="42" t="s">
        <v>228</v>
      </c>
      <c r="C13" s="137">
        <f>'Section 10 chart data'!D55</f>
        <v>5.3179999999999996</v>
      </c>
      <c r="D13" s="138">
        <f>'Section 10 chart data'!J55</f>
        <v>58.429000000000002</v>
      </c>
      <c r="E13" s="695">
        <f>'Section 10 chart data'!K55</f>
        <v>33.86</v>
      </c>
      <c r="F13" s="139">
        <f t="shared" si="0"/>
        <v>63.747</v>
      </c>
    </row>
    <row r="14" spans="2:6" ht="15" customHeight="1" x14ac:dyDescent="0.2">
      <c r="B14" s="42" t="s">
        <v>332</v>
      </c>
      <c r="C14" s="137">
        <f>'Section 10 chart data'!D56</f>
        <v>3.9620000000000002</v>
      </c>
      <c r="D14" s="138">
        <f>'Section 10 chart data'!J56</f>
        <v>11.055</v>
      </c>
      <c r="E14" s="695">
        <f>'Section 10 chart data'!K56</f>
        <v>23.5</v>
      </c>
      <c r="F14" s="139">
        <f t="shared" si="0"/>
        <v>15.016999999999999</v>
      </c>
    </row>
    <row r="15" spans="2:6" ht="15" customHeight="1" x14ac:dyDescent="0.2">
      <c r="B15" s="42" t="s">
        <v>333</v>
      </c>
      <c r="C15" s="137">
        <f>'Section 10 chart data'!D57</f>
        <v>5.4340000000000002</v>
      </c>
      <c r="D15" s="138">
        <f>'Section 10 chart data'!J57</f>
        <v>36.366</v>
      </c>
      <c r="E15" s="695">
        <f>'Section 10 chart data'!K57</f>
        <v>41.85</v>
      </c>
      <c r="F15" s="139">
        <f t="shared" si="0"/>
        <v>41.8</v>
      </c>
    </row>
    <row r="16" spans="2:6" ht="15" customHeight="1" x14ac:dyDescent="0.2">
      <c r="B16" s="42" t="s">
        <v>231</v>
      </c>
      <c r="C16" s="137">
        <f>'Section 10 chart data'!D58</f>
        <v>2.8580000000000001</v>
      </c>
      <c r="D16" s="138">
        <f>'Section 10 chart data'!J58</f>
        <v>24.172000000000001</v>
      </c>
      <c r="E16" s="695">
        <f>'Section 10 chart data'!K58</f>
        <v>29.73</v>
      </c>
      <c r="F16" s="139">
        <f t="shared" si="0"/>
        <v>27.03</v>
      </c>
    </row>
    <row r="17" spans="2:6" ht="15" customHeight="1" x14ac:dyDescent="0.2">
      <c r="B17" s="46" t="s">
        <v>232</v>
      </c>
      <c r="C17" s="137">
        <f>'Section 10 chart data'!D59</f>
        <v>2.714</v>
      </c>
      <c r="D17" s="138">
        <f>'Section 10 chart data'!J59</f>
        <v>15.317</v>
      </c>
      <c r="E17" s="695">
        <f>'Section 10 chart data'!K59</f>
        <v>20.91</v>
      </c>
      <c r="F17" s="139">
        <f t="shared" si="0"/>
        <v>18.030999999999999</v>
      </c>
    </row>
    <row r="18" spans="2:6" ht="15" customHeight="1" x14ac:dyDescent="0.2">
      <c r="B18" s="46" t="s">
        <v>233</v>
      </c>
      <c r="C18" s="137">
        <f>'Section 10 chart data'!D60</f>
        <v>2.891</v>
      </c>
      <c r="D18" s="138">
        <f>'Section 10 chart data'!J60</f>
        <v>17.748999999999999</v>
      </c>
      <c r="E18" s="695">
        <f>'Section 10 chart data'!K60</f>
        <v>18.61</v>
      </c>
      <c r="F18" s="140">
        <f>SUM(C18,D18)</f>
        <v>20.64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6AF0C4B-A212-4D89-8F59-FC52E443FD27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D2B0876D-A0EF-4161-9B98-1D8DF2DF0ED3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>
    <tabColor theme="8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193</v>
      </c>
      <c r="C3" t="s">
        <v>490</v>
      </c>
    </row>
    <row r="5" spans="2:35" ht="15" customHeight="1" x14ac:dyDescent="0.2">
      <c r="B5" s="864" t="s">
        <v>77</v>
      </c>
      <c r="C5" s="867" t="s">
        <v>331</v>
      </c>
      <c r="D5" s="867"/>
      <c r="E5" s="867"/>
      <c r="F5" s="867" t="s">
        <v>222</v>
      </c>
      <c r="G5" s="867"/>
      <c r="H5" s="867"/>
      <c r="I5" s="794" t="s">
        <v>225</v>
      </c>
      <c r="J5" s="796"/>
      <c r="K5" s="795"/>
      <c r="L5" s="794" t="s">
        <v>226</v>
      </c>
      <c r="M5" s="796"/>
      <c r="N5" s="795"/>
      <c r="O5" s="794" t="s">
        <v>227</v>
      </c>
      <c r="P5" s="796"/>
      <c r="Q5" s="795"/>
      <c r="R5" s="794" t="s">
        <v>228</v>
      </c>
      <c r="S5" s="796"/>
      <c r="T5" s="795"/>
      <c r="U5" s="794" t="s">
        <v>332</v>
      </c>
      <c r="V5" s="796"/>
      <c r="W5" s="795"/>
      <c r="X5" s="794" t="s">
        <v>333</v>
      </c>
      <c r="Y5" s="796"/>
      <c r="Z5" s="795"/>
      <c r="AA5" s="794" t="s">
        <v>231</v>
      </c>
      <c r="AB5" s="796"/>
      <c r="AC5" s="795"/>
      <c r="AD5" s="794" t="s">
        <v>232</v>
      </c>
      <c r="AE5" s="796"/>
      <c r="AF5" s="795"/>
      <c r="AG5" s="794" t="s">
        <v>233</v>
      </c>
      <c r="AH5" s="796"/>
      <c r="AI5" s="796"/>
    </row>
    <row r="6" spans="2:35" ht="15" customHeight="1" x14ac:dyDescent="0.2">
      <c r="B6" s="888"/>
      <c r="C6" s="129" t="s">
        <v>78</v>
      </c>
      <c r="D6" s="868" t="s">
        <v>79</v>
      </c>
      <c r="E6" s="868"/>
      <c r="F6" s="129" t="s">
        <v>78</v>
      </c>
      <c r="G6" s="868" t="s">
        <v>79</v>
      </c>
      <c r="H6" s="868"/>
      <c r="I6" s="129" t="s">
        <v>78</v>
      </c>
      <c r="J6" s="797" t="s">
        <v>79</v>
      </c>
      <c r="K6" s="798"/>
      <c r="L6" s="129" t="s">
        <v>78</v>
      </c>
      <c r="M6" s="797" t="s">
        <v>79</v>
      </c>
      <c r="N6" s="798"/>
      <c r="O6" s="129" t="s">
        <v>78</v>
      </c>
      <c r="P6" s="797" t="s">
        <v>79</v>
      </c>
      <c r="Q6" s="798"/>
      <c r="R6" s="129" t="s">
        <v>78</v>
      </c>
      <c r="S6" s="797" t="s">
        <v>79</v>
      </c>
      <c r="T6" s="798"/>
      <c r="U6" s="129" t="s">
        <v>78</v>
      </c>
      <c r="V6" s="797" t="s">
        <v>79</v>
      </c>
      <c r="W6" s="798"/>
      <c r="X6" s="129" t="s">
        <v>78</v>
      </c>
      <c r="Y6" s="797" t="s">
        <v>79</v>
      </c>
      <c r="Z6" s="798"/>
      <c r="AA6" s="129" t="s">
        <v>78</v>
      </c>
      <c r="AB6" s="797" t="s">
        <v>79</v>
      </c>
      <c r="AC6" s="798"/>
      <c r="AD6" s="129" t="s">
        <v>78</v>
      </c>
      <c r="AE6" s="797" t="s">
        <v>79</v>
      </c>
      <c r="AF6" s="798"/>
      <c r="AG6" s="129" t="s">
        <v>78</v>
      </c>
      <c r="AH6" s="797" t="s">
        <v>79</v>
      </c>
      <c r="AI6" s="799"/>
    </row>
    <row r="7" spans="2:35" ht="30" customHeight="1" x14ac:dyDescent="0.2">
      <c r="B7" s="888"/>
      <c r="C7" s="866" t="s">
        <v>325</v>
      </c>
      <c r="D7" s="866"/>
      <c r="E7" s="130" t="s">
        <v>82</v>
      </c>
      <c r="F7" s="866" t="s">
        <v>325</v>
      </c>
      <c r="G7" s="866"/>
      <c r="H7" s="130" t="s">
        <v>82</v>
      </c>
      <c r="I7" s="886" t="s">
        <v>325</v>
      </c>
      <c r="J7" s="887"/>
      <c r="K7" s="130" t="s">
        <v>82</v>
      </c>
      <c r="L7" s="886" t="s">
        <v>325</v>
      </c>
      <c r="M7" s="887"/>
      <c r="N7" s="130" t="s">
        <v>82</v>
      </c>
      <c r="O7" s="886" t="s">
        <v>325</v>
      </c>
      <c r="P7" s="887"/>
      <c r="Q7" s="130" t="s">
        <v>82</v>
      </c>
      <c r="R7" s="886" t="s">
        <v>325</v>
      </c>
      <c r="S7" s="887"/>
      <c r="T7" s="130" t="s">
        <v>82</v>
      </c>
      <c r="U7" s="886" t="s">
        <v>325</v>
      </c>
      <c r="V7" s="887"/>
      <c r="W7" s="130" t="s">
        <v>82</v>
      </c>
      <c r="X7" s="886" t="s">
        <v>325</v>
      </c>
      <c r="Y7" s="887"/>
      <c r="Z7" s="130" t="s">
        <v>82</v>
      </c>
      <c r="AA7" s="886" t="s">
        <v>325</v>
      </c>
      <c r="AB7" s="887"/>
      <c r="AC7" s="130" t="s">
        <v>82</v>
      </c>
      <c r="AD7" s="886" t="s">
        <v>325</v>
      </c>
      <c r="AE7" s="887"/>
      <c r="AF7" s="130" t="s">
        <v>82</v>
      </c>
      <c r="AG7" s="886" t="s">
        <v>325</v>
      </c>
      <c r="AH7" s="887"/>
      <c r="AI7" s="131" t="s">
        <v>82</v>
      </c>
    </row>
    <row r="8" spans="2:35" ht="15" customHeight="1" x14ac:dyDescent="0.2">
      <c r="B8" s="143" t="str">
        <f>Index!$B$4</f>
        <v>Hertfordshire and North London</v>
      </c>
      <c r="C8" s="134"/>
      <c r="D8" s="134"/>
      <c r="E8" s="135"/>
      <c r="F8" s="134"/>
      <c r="G8" s="134"/>
      <c r="H8" s="135"/>
      <c r="I8" s="134"/>
      <c r="J8" s="134"/>
      <c r="K8" s="135"/>
      <c r="L8" s="134"/>
      <c r="M8" s="134"/>
      <c r="N8" s="135"/>
      <c r="O8" s="134"/>
      <c r="P8" s="134"/>
      <c r="Q8" s="135"/>
      <c r="R8" s="134"/>
      <c r="S8" s="134"/>
      <c r="T8" s="135"/>
      <c r="U8" s="134"/>
      <c r="V8" s="134"/>
      <c r="W8" s="135"/>
      <c r="X8" s="134"/>
      <c r="Y8" s="134"/>
      <c r="Z8" s="135"/>
      <c r="AA8" s="134"/>
      <c r="AB8" s="134"/>
      <c r="AC8" s="135"/>
      <c r="AD8" s="134"/>
      <c r="AE8" s="134"/>
      <c r="AF8" s="135"/>
      <c r="AG8" s="134"/>
      <c r="AH8" s="134"/>
      <c r="AI8" s="135"/>
    </row>
    <row r="9" spans="2:35" ht="15" customHeight="1" x14ac:dyDescent="0.2">
      <c r="B9" s="132" t="s">
        <v>92</v>
      </c>
      <c r="C9" s="324">
        <f>'Section 10 chart data'!$C$66</f>
        <v>0.47899999999999998</v>
      </c>
      <c r="D9" s="324">
        <f>'Section 10 chart data'!$C$83</f>
        <v>27.053000000000001</v>
      </c>
      <c r="E9" s="699">
        <f>'Section 10 chart data'!$D$83</f>
        <v>17.91</v>
      </c>
      <c r="F9" s="324">
        <f>'Section 10 chart data'!$D$66</f>
        <v>0.64900000000000002</v>
      </c>
      <c r="G9" s="324">
        <f>'Section 10 chart data'!$E$83</f>
        <v>62.036000000000001</v>
      </c>
      <c r="H9" s="699">
        <f>'Section 10 chart data'!$F$83</f>
        <v>21.65</v>
      </c>
      <c r="I9" s="324">
        <f>'Section 10 chart data'!$E$66</f>
        <v>0.48699999999999999</v>
      </c>
      <c r="J9" s="324">
        <f>'Section 10 chart data'!$G$83</f>
        <v>48.756999999999998</v>
      </c>
      <c r="K9" s="699">
        <f>'Section 10 chart data'!$H$83</f>
        <v>30.01</v>
      </c>
      <c r="L9" s="324">
        <f>'Section 10 chart data'!$F$66</f>
        <v>1.6120000000000001</v>
      </c>
      <c r="M9" s="324">
        <f>'Section 10 chart data'!$I$83</f>
        <v>21.864000000000001</v>
      </c>
      <c r="N9" s="699">
        <f>'Section 10 chart data'!$J$83</f>
        <v>23.89</v>
      </c>
      <c r="O9" s="324">
        <f>'Section 10 chart data'!$G$66</f>
        <v>2.3420000000000001</v>
      </c>
      <c r="P9" s="324">
        <f>'Section 10 chart data'!$K$83</f>
        <v>52.98</v>
      </c>
      <c r="Q9" s="699">
        <f>'Section 10 chart data'!$L$83</f>
        <v>58.36</v>
      </c>
      <c r="R9" s="324">
        <f>'Section 10 chart data'!$H$66</f>
        <v>8.0280000000000005</v>
      </c>
      <c r="S9" s="324">
        <f>'Section 10 chart data'!$M$83</f>
        <v>58.429000000000002</v>
      </c>
      <c r="T9" s="699">
        <f>'Section 10 chart data'!$N$83</f>
        <v>33.86</v>
      </c>
      <c r="U9" s="324">
        <f>'Section 10 chart data'!$I$66</f>
        <v>0.64400000000000002</v>
      </c>
      <c r="V9" s="324">
        <f>'Section 10 chart data'!$O$83</f>
        <v>11.055</v>
      </c>
      <c r="W9" s="699">
        <f>'Section 10 chart data'!$P$83</f>
        <v>23.5</v>
      </c>
      <c r="X9" s="324">
        <f>'Section 10 chart data'!$J$66</f>
        <v>0.93</v>
      </c>
      <c r="Y9" s="324">
        <f>'Section 10 chart data'!$Q$83</f>
        <v>36.366</v>
      </c>
      <c r="Z9" s="699">
        <f>'Section 10 chart data'!$R$83</f>
        <v>41.85</v>
      </c>
      <c r="AA9" s="324">
        <f>'Section 10 chart data'!$K$66</f>
        <v>0.88200000000000001</v>
      </c>
      <c r="AB9" s="324">
        <f>'Section 10 chart data'!$S$83</f>
        <v>24.172000000000001</v>
      </c>
      <c r="AC9" s="699">
        <f>'Section 10 chart data'!$T$83</f>
        <v>29.73</v>
      </c>
      <c r="AD9" s="324">
        <f>'Section 10 chart data'!$L$66</f>
        <v>5.4580000000000002</v>
      </c>
      <c r="AE9" s="324">
        <f>'Section 10 chart data'!$U$83</f>
        <v>15.317</v>
      </c>
      <c r="AF9" s="699">
        <f>'Section 10 chart data'!$V$83</f>
        <v>20.91</v>
      </c>
      <c r="AG9" s="324">
        <f>'Section 10 chart data'!$M$66</f>
        <v>1.105</v>
      </c>
      <c r="AH9" s="324">
        <f>'Section 10 chart data'!$W$83</f>
        <v>17.748999999999999</v>
      </c>
      <c r="AI9" s="702">
        <f>'Section 10 chart data'!$X$83</f>
        <v>18.61</v>
      </c>
    </row>
    <row r="10" spans="2:35" ht="15" customHeight="1" x14ac:dyDescent="0.2">
      <c r="B10" s="159" t="s">
        <v>84</v>
      </c>
      <c r="C10" s="325">
        <f>'Section 10 chart data'!$C$67</f>
        <v>0</v>
      </c>
      <c r="D10" s="325">
        <f>'Section 10 chart data'!$C$84</f>
        <v>0</v>
      </c>
      <c r="E10" s="700">
        <f>'Section 10 chart data'!$D$84</f>
        <v>0</v>
      </c>
      <c r="F10" s="325">
        <f>'Section 10 chart data'!$D$67</f>
        <v>0</v>
      </c>
      <c r="G10" s="325">
        <f>'Section 10 chart data'!$E$84</f>
        <v>3.1E-2</v>
      </c>
      <c r="H10" s="700">
        <f>'Section 10 chart data'!$F$84</f>
        <v>92.58</v>
      </c>
      <c r="I10" s="325">
        <f>'Section 10 chart data'!$E$67</f>
        <v>0</v>
      </c>
      <c r="J10" s="325">
        <f>'Section 10 chart data'!$G$84</f>
        <v>3.1E-2</v>
      </c>
      <c r="K10" s="700">
        <f>'Section 10 chart data'!$H$84</f>
        <v>92.58</v>
      </c>
      <c r="L10" s="325">
        <f>'Section 10 chart data'!$F$67</f>
        <v>0</v>
      </c>
      <c r="M10" s="325">
        <f>'Section 10 chart data'!$I$84</f>
        <v>2.8000000000000001E-2</v>
      </c>
      <c r="N10" s="700">
        <f>'Section 10 chart data'!$J$84</f>
        <v>92.58</v>
      </c>
      <c r="O10" s="325">
        <f>'Section 10 chart data'!$G$67</f>
        <v>8.0000000000000002E-3</v>
      </c>
      <c r="P10" s="325">
        <f>'Section 10 chart data'!$K$84</f>
        <v>0.63500000000000001</v>
      </c>
      <c r="Q10" s="700">
        <f>'Section 10 chart data'!$L$84</f>
        <v>62.19</v>
      </c>
      <c r="R10" s="325">
        <f>'Section 10 chart data'!$H$67</f>
        <v>8.0000000000000002E-3</v>
      </c>
      <c r="S10" s="325">
        <f>'Section 10 chart data'!$M$84</f>
        <v>0.30299999999999999</v>
      </c>
      <c r="T10" s="700">
        <f>'Section 10 chart data'!$N$84</f>
        <v>77.84</v>
      </c>
      <c r="U10" s="325">
        <f>'Section 10 chart data'!$I$67</f>
        <v>8.9999999999999993E-3</v>
      </c>
      <c r="V10" s="325">
        <f>'Section 10 chart data'!$O$84</f>
        <v>0.55200000000000005</v>
      </c>
      <c r="W10" s="700">
        <f>'Section 10 chart data'!$P$84</f>
        <v>53.64</v>
      </c>
      <c r="X10" s="325">
        <f>'Section 10 chart data'!$J$67</f>
        <v>8.9999999999999993E-3</v>
      </c>
      <c r="Y10" s="325">
        <f>'Section 10 chart data'!$Q$84</f>
        <v>0.93300000000000005</v>
      </c>
      <c r="Z10" s="700">
        <f>'Section 10 chart data'!$R$84</f>
        <v>37</v>
      </c>
      <c r="AA10" s="325">
        <f>'Section 10 chart data'!$K$67</f>
        <v>8.9999999999999993E-3</v>
      </c>
      <c r="AB10" s="325">
        <f>'Section 10 chart data'!$S$84</f>
        <v>0.95799999999999996</v>
      </c>
      <c r="AC10" s="700">
        <f>'Section 10 chart data'!$T$84</f>
        <v>36.04</v>
      </c>
      <c r="AD10" s="325">
        <f>'Section 10 chart data'!$L$67</f>
        <v>8.9999999999999993E-3</v>
      </c>
      <c r="AE10" s="325">
        <f>'Section 10 chart data'!$U$84</f>
        <v>1.048</v>
      </c>
      <c r="AF10" s="700">
        <f>'Section 10 chart data'!$V$84</f>
        <v>33.17</v>
      </c>
      <c r="AG10" s="325">
        <f>'Section 10 chart data'!$M$67</f>
        <v>8.0000000000000002E-3</v>
      </c>
      <c r="AH10" s="325">
        <f>'Section 10 chart data'!$W$84</f>
        <v>1.3640000000000001</v>
      </c>
      <c r="AI10" s="703">
        <f>'Section 10 chart data'!$X$84</f>
        <v>27.22</v>
      </c>
    </row>
    <row r="11" spans="2:35" ht="15" customHeight="1" x14ac:dyDescent="0.2">
      <c r="B11" s="159" t="s">
        <v>85</v>
      </c>
      <c r="C11" s="325">
        <f>'Section 10 chart data'!$C$68</f>
        <v>0</v>
      </c>
      <c r="D11" s="325">
        <f>'Section 10 chart data'!$C$85</f>
        <v>6.5629999999999997</v>
      </c>
      <c r="E11" s="700">
        <f>'Section 10 chart data'!$D$85</f>
        <v>36.450000000000003</v>
      </c>
      <c r="F11" s="325">
        <f>'Section 10 chart data'!$D$68</f>
        <v>0</v>
      </c>
      <c r="G11" s="325">
        <f>'Section 10 chart data'!$E$85</f>
        <v>8.048</v>
      </c>
      <c r="H11" s="700">
        <f>'Section 10 chart data'!$F$85</f>
        <v>36.89</v>
      </c>
      <c r="I11" s="325">
        <f>'Section 10 chart data'!$E$68</f>
        <v>4.0000000000000001E-3</v>
      </c>
      <c r="J11" s="325">
        <f>'Section 10 chart data'!$G$85</f>
        <v>30.228000000000002</v>
      </c>
      <c r="K11" s="700">
        <f>'Section 10 chart data'!$H$85</f>
        <v>47.06</v>
      </c>
      <c r="L11" s="325">
        <f>'Section 10 chart data'!$F$68</f>
        <v>0.02</v>
      </c>
      <c r="M11" s="325">
        <f>'Section 10 chart data'!$I$85</f>
        <v>4.3280000000000003</v>
      </c>
      <c r="N11" s="700">
        <f>'Section 10 chart data'!$J$85</f>
        <v>34.86</v>
      </c>
      <c r="O11" s="325">
        <f>'Section 10 chart data'!$G$68</f>
        <v>6.8000000000000005E-2</v>
      </c>
      <c r="P11" s="325">
        <f>'Section 10 chart data'!$K$85</f>
        <v>8.3680000000000003</v>
      </c>
      <c r="Q11" s="700">
        <f>'Section 10 chart data'!$L$85</f>
        <v>49.18</v>
      </c>
      <c r="R11" s="325">
        <f>'Section 10 chart data'!$H$68</f>
        <v>0.53100000000000003</v>
      </c>
      <c r="S11" s="325">
        <f>'Section 10 chart data'!$M$85</f>
        <v>12.882999999999999</v>
      </c>
      <c r="T11" s="700">
        <f>'Section 10 chart data'!$N$85</f>
        <v>52.01</v>
      </c>
      <c r="U11" s="325">
        <f>'Section 10 chart data'!$I$68</f>
        <v>1.2999999999999999E-2</v>
      </c>
      <c r="V11" s="325">
        <f>'Section 10 chart data'!$O$85</f>
        <v>3.16</v>
      </c>
      <c r="W11" s="700">
        <f>'Section 10 chart data'!$P$85</f>
        <v>41.4</v>
      </c>
      <c r="X11" s="325">
        <f>'Section 10 chart data'!$J$68</f>
        <v>5.0999999999999997E-2</v>
      </c>
      <c r="Y11" s="325">
        <f>'Section 10 chart data'!$Q$85</f>
        <v>24.452999999999999</v>
      </c>
      <c r="Z11" s="700">
        <f>'Section 10 chart data'!$R$85</f>
        <v>60.46</v>
      </c>
      <c r="AA11" s="325">
        <f>'Section 10 chart data'!$K$68</f>
        <v>0.05</v>
      </c>
      <c r="AB11" s="325">
        <f>'Section 10 chart data'!$S$85</f>
        <v>13.295999999999999</v>
      </c>
      <c r="AC11" s="700">
        <f>'Section 10 chart data'!$T$85</f>
        <v>52.22</v>
      </c>
      <c r="AD11" s="325">
        <f>'Section 10 chart data'!$L$68</f>
        <v>0.83299999999999996</v>
      </c>
      <c r="AE11" s="325">
        <f>'Section 10 chart data'!$U$85</f>
        <v>3.9449999999999998</v>
      </c>
      <c r="AF11" s="700">
        <f>'Section 10 chart data'!$V$85</f>
        <v>32.96</v>
      </c>
      <c r="AG11" s="325">
        <f>'Section 10 chart data'!$M$68</f>
        <v>6.7000000000000004E-2</v>
      </c>
      <c r="AH11" s="325">
        <f>'Section 10 chart data'!$W$85</f>
        <v>4.266</v>
      </c>
      <c r="AI11" s="703">
        <f>'Section 10 chart data'!$X$85</f>
        <v>30.61</v>
      </c>
    </row>
    <row r="12" spans="2:35" ht="15" customHeight="1" x14ac:dyDescent="0.2">
      <c r="B12" s="159" t="s">
        <v>86</v>
      </c>
      <c r="C12" s="325">
        <f>'Section 10 chart data'!$C$69</f>
        <v>0.22</v>
      </c>
      <c r="D12" s="325">
        <f>'Section 10 chart data'!$C$86</f>
        <v>0.27100000000000002</v>
      </c>
      <c r="E12" s="700">
        <f>'Section 10 chart data'!$D$86</f>
        <v>96.61</v>
      </c>
      <c r="F12" s="325">
        <f>'Section 10 chart data'!$D$69</f>
        <v>0.34100000000000003</v>
      </c>
      <c r="G12" s="325">
        <f>'Section 10 chart data'!$E$86</f>
        <v>4.7130000000000001</v>
      </c>
      <c r="H12" s="700">
        <f>'Section 10 chart data'!$F$86</f>
        <v>65.650000000000006</v>
      </c>
      <c r="I12" s="325">
        <f>'Section 10 chart data'!$E$69</f>
        <v>0.153</v>
      </c>
      <c r="J12" s="325">
        <f>'Section 10 chart data'!$G$86</f>
        <v>4.22</v>
      </c>
      <c r="K12" s="700">
        <f>'Section 10 chart data'!$H$86</f>
        <v>69.37</v>
      </c>
      <c r="L12" s="325">
        <f>'Section 10 chart data'!$F$69</f>
        <v>1.0149999999999999</v>
      </c>
      <c r="M12" s="325">
        <f>'Section 10 chart data'!$I$86</f>
        <v>2.5150000000000001</v>
      </c>
      <c r="N12" s="700">
        <f>'Section 10 chart data'!$J$86</f>
        <v>91.58</v>
      </c>
      <c r="O12" s="325">
        <f>'Section 10 chart data'!$G$69</f>
        <v>0.79100000000000004</v>
      </c>
      <c r="P12" s="325">
        <f>'Section 10 chart data'!$K$86</f>
        <v>34.220999999999997</v>
      </c>
      <c r="Q12" s="700">
        <f>'Section 10 chart data'!$L$86</f>
        <v>91.58</v>
      </c>
      <c r="R12" s="325">
        <f>'Section 10 chart data'!$H$69</f>
        <v>2.085</v>
      </c>
      <c r="S12" s="325">
        <f>'Section 10 chart data'!$M$86</f>
        <v>5.0000000000000001E-3</v>
      </c>
      <c r="T12" s="700">
        <f>'Section 10 chart data'!$N$86</f>
        <v>80.53</v>
      </c>
      <c r="U12" s="325">
        <f>'Section 10 chart data'!$I$69</f>
        <v>0.18</v>
      </c>
      <c r="V12" s="325">
        <f>'Section 10 chart data'!$O$86</f>
        <v>7.0000000000000001E-3</v>
      </c>
      <c r="W12" s="700">
        <f>'Section 10 chart data'!$P$86</f>
        <v>61.84</v>
      </c>
      <c r="X12" s="325">
        <f>'Section 10 chart data'!$J$69</f>
        <v>0.26700000000000002</v>
      </c>
      <c r="Y12" s="325">
        <f>'Section 10 chart data'!$Q$86</f>
        <v>8.9999999999999993E-3</v>
      </c>
      <c r="Z12" s="700">
        <f>'Section 10 chart data'!$R$86</f>
        <v>61.77</v>
      </c>
      <c r="AA12" s="325">
        <f>'Section 10 chart data'!$K$69</f>
        <v>0.17799999999999999</v>
      </c>
      <c r="AB12" s="325">
        <f>'Section 10 chart data'!$S$86</f>
        <v>8.9999999999999993E-3</v>
      </c>
      <c r="AC12" s="700">
        <f>'Section 10 chart data'!$T$86</f>
        <v>61.77</v>
      </c>
      <c r="AD12" s="325">
        <f>'Section 10 chart data'!$L$69</f>
        <v>1.8</v>
      </c>
      <c r="AE12" s="325">
        <f>'Section 10 chart data'!$U$86</f>
        <v>6.8000000000000005E-2</v>
      </c>
      <c r="AF12" s="700">
        <f>'Section 10 chart data'!$V$86</f>
        <v>79.02</v>
      </c>
      <c r="AG12" s="325">
        <f>'Section 10 chart data'!$M$69</f>
        <v>0.29099999999999998</v>
      </c>
      <c r="AH12" s="325">
        <f>'Section 10 chart data'!$W$86</f>
        <v>6.8000000000000005E-2</v>
      </c>
      <c r="AI12" s="703">
        <f>'Section 10 chart data'!$X$86</f>
        <v>79.02</v>
      </c>
    </row>
    <row r="13" spans="2:35" ht="15" customHeight="1" x14ac:dyDescent="0.2">
      <c r="B13" s="159" t="s">
        <v>87</v>
      </c>
      <c r="C13" s="325">
        <f>'Section 10 chart data'!$C$70</f>
        <v>0.11799999999999999</v>
      </c>
      <c r="D13" s="325">
        <f>'Section 10 chart data'!$C$87</f>
        <v>4.3769999999999998</v>
      </c>
      <c r="E13" s="700">
        <f>'Section 10 chart data'!$D$87</f>
        <v>48.88</v>
      </c>
      <c r="F13" s="325">
        <f>'Section 10 chart data'!$D$70</f>
        <v>9.8000000000000004E-2</v>
      </c>
      <c r="G13" s="325">
        <f>'Section 10 chart data'!$E$87</f>
        <v>3.3290000000000002</v>
      </c>
      <c r="H13" s="700">
        <f>'Section 10 chart data'!$F$87</f>
        <v>50.58</v>
      </c>
      <c r="I13" s="325">
        <f>'Section 10 chart data'!$E$70</f>
        <v>0.111</v>
      </c>
      <c r="J13" s="325">
        <f>'Section 10 chart data'!$G$87</f>
        <v>3.0150000000000001</v>
      </c>
      <c r="K13" s="700">
        <f>'Section 10 chart data'!$H$87</f>
        <v>54.7</v>
      </c>
      <c r="L13" s="325">
        <f>'Section 10 chart data'!$F$70</f>
        <v>0.16</v>
      </c>
      <c r="M13" s="325">
        <f>'Section 10 chart data'!$I$87</f>
        <v>2.69</v>
      </c>
      <c r="N13" s="700">
        <f>'Section 10 chart data'!$J$87</f>
        <v>60.13</v>
      </c>
      <c r="O13" s="325">
        <f>'Section 10 chart data'!$G$70</f>
        <v>0.54200000000000004</v>
      </c>
      <c r="P13" s="325">
        <f>'Section 10 chart data'!$K$87</f>
        <v>2.593</v>
      </c>
      <c r="Q13" s="700">
        <f>'Section 10 chart data'!$L$87</f>
        <v>61.49</v>
      </c>
      <c r="R13" s="325">
        <f>'Section 10 chart data'!$H$70</f>
        <v>1.603</v>
      </c>
      <c r="S13" s="325">
        <f>'Section 10 chart data'!$M$87</f>
        <v>20.475000000000001</v>
      </c>
      <c r="T13" s="700">
        <f>'Section 10 chart data'!$N$87</f>
        <v>54.09</v>
      </c>
      <c r="U13" s="325">
        <f>'Section 10 chart data'!$I$70</f>
        <v>4.2999999999999997E-2</v>
      </c>
      <c r="V13" s="325">
        <f>'Section 10 chart data'!$O$87</f>
        <v>0.20799999999999999</v>
      </c>
      <c r="W13" s="700">
        <f>'Section 10 chart data'!$P$87</f>
        <v>47.88</v>
      </c>
      <c r="X13" s="325">
        <f>'Section 10 chart data'!$J$70</f>
        <v>4.4999999999999998E-2</v>
      </c>
      <c r="Y13" s="325">
        <f>'Section 10 chart data'!$Q$87</f>
        <v>0.39900000000000002</v>
      </c>
      <c r="Z13" s="700">
        <f>'Section 10 chart data'!$R$87</f>
        <v>29.33</v>
      </c>
      <c r="AA13" s="325">
        <f>'Section 10 chart data'!$K$70</f>
        <v>0.25900000000000001</v>
      </c>
      <c r="AB13" s="325">
        <f>'Section 10 chart data'!$S$87</f>
        <v>0.432</v>
      </c>
      <c r="AC13" s="700">
        <f>'Section 10 chart data'!$T$87</f>
        <v>27.69</v>
      </c>
      <c r="AD13" s="325">
        <f>'Section 10 chart data'!$L$70</f>
        <v>0.308</v>
      </c>
      <c r="AE13" s="325">
        <f>'Section 10 chart data'!$U$87</f>
        <v>0.46100000000000002</v>
      </c>
      <c r="AF13" s="700">
        <f>'Section 10 chart data'!$V$87</f>
        <v>26.5</v>
      </c>
      <c r="AG13" s="325">
        <f>'Section 10 chart data'!$M$70</f>
        <v>0.106</v>
      </c>
      <c r="AH13" s="325">
        <f>'Section 10 chart data'!$W$87</f>
        <v>0.995</v>
      </c>
      <c r="AI13" s="703">
        <f>'Section 10 chart data'!$X$87</f>
        <v>34.4</v>
      </c>
    </row>
    <row r="14" spans="2:35" ht="15" customHeight="1" x14ac:dyDescent="0.2">
      <c r="B14" s="159" t="s">
        <v>88</v>
      </c>
      <c r="C14" s="325">
        <f>'Section 10 chart data'!$C$71</f>
        <v>0.14099999999999999</v>
      </c>
      <c r="D14" s="325">
        <f>'Section 10 chart data'!$C$88</f>
        <v>10.542</v>
      </c>
      <c r="E14" s="700">
        <f>'Section 10 chart data'!$D$88</f>
        <v>31.42</v>
      </c>
      <c r="F14" s="325">
        <f>'Section 10 chart data'!$D$71</f>
        <v>0.21</v>
      </c>
      <c r="G14" s="325">
        <f>'Section 10 chart data'!$E$88</f>
        <v>31.376999999999999</v>
      </c>
      <c r="H14" s="700">
        <f>'Section 10 chart data'!$F$88</f>
        <v>40.4</v>
      </c>
      <c r="I14" s="325">
        <f>'Section 10 chart data'!$E$71</f>
        <v>0.19900000000000001</v>
      </c>
      <c r="J14" s="325">
        <f>'Section 10 chart data'!$G$88</f>
        <v>7.4580000000000002</v>
      </c>
      <c r="K14" s="700">
        <f>'Section 10 chart data'!$H$88</f>
        <v>39.17</v>
      </c>
      <c r="L14" s="325">
        <f>'Section 10 chart data'!$F$71</f>
        <v>0.28799999999999998</v>
      </c>
      <c r="M14" s="325">
        <f>'Section 10 chart data'!$I$88</f>
        <v>5.9429999999999996</v>
      </c>
      <c r="N14" s="700">
        <f>'Section 10 chart data'!$J$88</f>
        <v>42.22</v>
      </c>
      <c r="O14" s="325">
        <f>'Section 10 chart data'!$G$71</f>
        <v>0.755</v>
      </c>
      <c r="P14" s="325">
        <f>'Section 10 chart data'!$K$88</f>
        <v>5.7869999999999999</v>
      </c>
      <c r="Q14" s="700">
        <f>'Section 10 chart data'!$L$88</f>
        <v>42</v>
      </c>
      <c r="R14" s="325">
        <f>'Section 10 chart data'!$H$71</f>
        <v>2.0619999999999998</v>
      </c>
      <c r="S14" s="325">
        <f>'Section 10 chart data'!$M$88</f>
        <v>4.4580000000000002</v>
      </c>
      <c r="T14" s="700">
        <f>'Section 10 chart data'!$N$88</f>
        <v>45.04</v>
      </c>
      <c r="U14" s="325">
        <f>'Section 10 chart data'!$I$71</f>
        <v>0.20599999999999999</v>
      </c>
      <c r="V14" s="325">
        <f>'Section 10 chart data'!$O$88</f>
        <v>3.9009999999999998</v>
      </c>
      <c r="W14" s="700">
        <f>'Section 10 chart data'!$P$88</f>
        <v>47.39</v>
      </c>
      <c r="X14" s="325">
        <f>'Section 10 chart data'!$J$71</f>
        <v>0.26600000000000001</v>
      </c>
      <c r="Y14" s="325">
        <f>'Section 10 chart data'!$Q$88</f>
        <v>3.7850000000000001</v>
      </c>
      <c r="Z14" s="700">
        <f>'Section 10 chart data'!$R$88</f>
        <v>46.75</v>
      </c>
      <c r="AA14" s="325">
        <f>'Section 10 chart data'!$K$71</f>
        <v>0.23100000000000001</v>
      </c>
      <c r="AB14" s="325">
        <f>'Section 10 chart data'!$S$88</f>
        <v>3.7309999999999999</v>
      </c>
      <c r="AC14" s="700">
        <f>'Section 10 chart data'!$T$88</f>
        <v>45.24</v>
      </c>
      <c r="AD14" s="325">
        <f>'Section 10 chart data'!$L$71</f>
        <v>1.538</v>
      </c>
      <c r="AE14" s="325">
        <f>'Section 10 chart data'!$U$88</f>
        <v>3.9049999999999998</v>
      </c>
      <c r="AF14" s="700">
        <f>'Section 10 chart data'!$V$88</f>
        <v>44.17</v>
      </c>
      <c r="AG14" s="325">
        <f>'Section 10 chart data'!$M$71</f>
        <v>0.39600000000000002</v>
      </c>
      <c r="AH14" s="325">
        <f>'Section 10 chart data'!$W$88</f>
        <v>3.1909999999999998</v>
      </c>
      <c r="AI14" s="703">
        <f>'Section 10 chart data'!$X$88</f>
        <v>34.9</v>
      </c>
    </row>
    <row r="15" spans="2:35" ht="15" customHeight="1" x14ac:dyDescent="0.2">
      <c r="B15" s="159" t="s">
        <v>89</v>
      </c>
      <c r="C15" s="325">
        <f>'Section 10 chart data'!$C$72</f>
        <v>0</v>
      </c>
      <c r="D15" s="325">
        <f>'Section 10 chart data'!$C$89</f>
        <v>1.45</v>
      </c>
      <c r="E15" s="700">
        <f>'Section 10 chart data'!$D$89</f>
        <v>62.19</v>
      </c>
      <c r="F15" s="325">
        <f>'Section 10 chart data'!$D$72</f>
        <v>0</v>
      </c>
      <c r="G15" s="325">
        <f>'Section 10 chart data'!$E$89</f>
        <v>10.545999999999999</v>
      </c>
      <c r="H15" s="700">
        <f>'Section 10 chart data'!$F$89</f>
        <v>61.99</v>
      </c>
      <c r="I15" s="325">
        <f>'Section 10 chart data'!$E$72</f>
        <v>0</v>
      </c>
      <c r="J15" s="325">
        <f>'Section 10 chart data'!$G$89</f>
        <v>2.7E-2</v>
      </c>
      <c r="K15" s="700">
        <f>'Section 10 chart data'!$H$89</f>
        <v>64.08</v>
      </c>
      <c r="L15" s="325">
        <f>'Section 10 chart data'!$F$72</f>
        <v>2E-3</v>
      </c>
      <c r="M15" s="325">
        <f>'Section 10 chart data'!$I$89</f>
        <v>2.7E-2</v>
      </c>
      <c r="N15" s="700">
        <f>'Section 10 chart data'!$J$89</f>
        <v>64.08</v>
      </c>
      <c r="O15" s="325">
        <f>'Section 10 chart data'!$G$72</f>
        <v>1.2999999999999999E-2</v>
      </c>
      <c r="P15" s="325">
        <f>'Section 10 chart data'!$K$89</f>
        <v>0.14399999999999999</v>
      </c>
      <c r="Q15" s="700">
        <f>'Section 10 chart data'!$L$89</f>
        <v>66.459999999999994</v>
      </c>
      <c r="R15" s="325">
        <f>'Section 10 chart data'!$H$72</f>
        <v>7.0000000000000007E-2</v>
      </c>
      <c r="S15" s="325">
        <f>'Section 10 chart data'!$M$89</f>
        <v>0.30099999999999999</v>
      </c>
      <c r="T15" s="700">
        <f>'Section 10 chart data'!$N$89</f>
        <v>36.08</v>
      </c>
      <c r="U15" s="325">
        <f>'Section 10 chart data'!$I$72</f>
        <v>2.1000000000000001E-2</v>
      </c>
      <c r="V15" s="325">
        <f>'Section 10 chart data'!$O$89</f>
        <v>1.825</v>
      </c>
      <c r="W15" s="700">
        <f>'Section 10 chart data'!$P$89</f>
        <v>28.51</v>
      </c>
      <c r="X15" s="325">
        <f>'Section 10 chart data'!$J$72</f>
        <v>2.4E-2</v>
      </c>
      <c r="Y15" s="325">
        <f>'Section 10 chart data'!$Q$89</f>
        <v>2.0459999999999998</v>
      </c>
      <c r="Z15" s="700">
        <f>'Section 10 chart data'!$R$89</f>
        <v>26.38</v>
      </c>
      <c r="AA15" s="325">
        <f>'Section 10 chart data'!$K$72</f>
        <v>2.1999999999999999E-2</v>
      </c>
      <c r="AB15" s="325">
        <f>'Section 10 chart data'!$S$89</f>
        <v>2.5129999999999999</v>
      </c>
      <c r="AC15" s="700">
        <f>'Section 10 chart data'!$T$89</f>
        <v>22.57</v>
      </c>
      <c r="AD15" s="325">
        <f>'Section 10 chart data'!$L$72</f>
        <v>0.38600000000000001</v>
      </c>
      <c r="AE15" s="325">
        <f>'Section 10 chart data'!$U$89</f>
        <v>2.5350000000000001</v>
      </c>
      <c r="AF15" s="700">
        <f>'Section 10 chart data'!$V$89</f>
        <v>23.68</v>
      </c>
      <c r="AG15" s="325">
        <f>'Section 10 chart data'!$M$72</f>
        <v>2.3E-2</v>
      </c>
      <c r="AH15" s="325">
        <f>'Section 10 chart data'!$W$89</f>
        <v>2.633</v>
      </c>
      <c r="AI15" s="703">
        <f>'Section 10 chart data'!$X$89</f>
        <v>23.4</v>
      </c>
    </row>
    <row r="16" spans="2:35" ht="15" customHeight="1" x14ac:dyDescent="0.2">
      <c r="B16" s="159" t="s">
        <v>90</v>
      </c>
      <c r="C16" s="325">
        <f>'Section 10 chart data'!$C$73</f>
        <v>0</v>
      </c>
      <c r="D16" s="325">
        <f>'Section 10 chart data'!$C$90</f>
        <v>0</v>
      </c>
      <c r="E16" s="700">
        <f>'Section 10 chart data'!$D$90</f>
        <v>0</v>
      </c>
      <c r="F16" s="325">
        <f>'Section 10 chart data'!$D$73</f>
        <v>0</v>
      </c>
      <c r="G16" s="325">
        <f>'Section 10 chart data'!$E$90</f>
        <v>0</v>
      </c>
      <c r="H16" s="700">
        <f>'Section 10 chart data'!$F$90</f>
        <v>0</v>
      </c>
      <c r="I16" s="325">
        <f>'Section 10 chart data'!$E$73</f>
        <v>0</v>
      </c>
      <c r="J16" s="325">
        <f>'Section 10 chart data'!$G$90</f>
        <v>0</v>
      </c>
      <c r="K16" s="700">
        <f>'Section 10 chart data'!$H$90</f>
        <v>0</v>
      </c>
      <c r="L16" s="325">
        <f>'Section 10 chart data'!$F$73</f>
        <v>0</v>
      </c>
      <c r="M16" s="325">
        <f>'Section 10 chart data'!$I$90</f>
        <v>0</v>
      </c>
      <c r="N16" s="700">
        <f>'Section 10 chart data'!$J$90</f>
        <v>0</v>
      </c>
      <c r="O16" s="325">
        <f>'Section 10 chart data'!$G$73</f>
        <v>0</v>
      </c>
      <c r="P16" s="325">
        <f>'Section 10 chart data'!$K$90</f>
        <v>0</v>
      </c>
      <c r="Q16" s="700">
        <f>'Section 10 chart data'!$L$90</f>
        <v>0</v>
      </c>
      <c r="R16" s="325">
        <f>'Section 10 chart data'!$H$73</f>
        <v>0</v>
      </c>
      <c r="S16" s="325">
        <f>'Section 10 chart data'!$M$90</f>
        <v>2E-3</v>
      </c>
      <c r="T16" s="700">
        <f>'Section 10 chart data'!$N$90</f>
        <v>80.53</v>
      </c>
      <c r="U16" s="325">
        <f>'Section 10 chart data'!$I$73</f>
        <v>0</v>
      </c>
      <c r="V16" s="325">
        <f>'Section 10 chart data'!$O$90</f>
        <v>2E-3</v>
      </c>
      <c r="W16" s="700">
        <f>'Section 10 chart data'!$P$90</f>
        <v>80.53</v>
      </c>
      <c r="X16" s="325">
        <f>'Section 10 chart data'!$J$73</f>
        <v>0</v>
      </c>
      <c r="Y16" s="325">
        <f>'Section 10 chart data'!$Q$90</f>
        <v>2E-3</v>
      </c>
      <c r="Z16" s="700">
        <f>'Section 10 chart data'!$R$90</f>
        <v>80.53</v>
      </c>
      <c r="AA16" s="325">
        <f>'Section 10 chart data'!$K$73</f>
        <v>0</v>
      </c>
      <c r="AB16" s="325">
        <f>'Section 10 chart data'!$S$90</f>
        <v>2E-3</v>
      </c>
      <c r="AC16" s="700">
        <f>'Section 10 chart data'!$T$90</f>
        <v>80.53</v>
      </c>
      <c r="AD16" s="325">
        <f>'Section 10 chart data'!$L$73</f>
        <v>0</v>
      </c>
      <c r="AE16" s="325">
        <f>'Section 10 chart data'!$U$90</f>
        <v>2E-3</v>
      </c>
      <c r="AF16" s="700">
        <f>'Section 10 chart data'!$V$90</f>
        <v>80.53</v>
      </c>
      <c r="AG16" s="325">
        <f>'Section 10 chart data'!$M$73</f>
        <v>0</v>
      </c>
      <c r="AH16" s="325">
        <f>'Section 10 chart data'!$W$90</f>
        <v>2E-3</v>
      </c>
      <c r="AI16" s="703">
        <f>'Section 10 chart data'!$X$90</f>
        <v>80.53</v>
      </c>
    </row>
    <row r="17" spans="2:35" ht="15" customHeight="1" x14ac:dyDescent="0.2">
      <c r="B17" s="161" t="s">
        <v>91</v>
      </c>
      <c r="C17" s="326">
        <f>'Section 10 chart data'!$C$74</f>
        <v>0</v>
      </c>
      <c r="D17" s="326">
        <f>'Section 10 chart data'!$C$91</f>
        <v>3.851</v>
      </c>
      <c r="E17" s="701">
        <f>'Section 10 chart data'!$D$91</f>
        <v>54.42</v>
      </c>
      <c r="F17" s="326">
        <f>'Section 10 chart data'!$D$74</f>
        <v>0</v>
      </c>
      <c r="G17" s="326">
        <f>'Section 10 chart data'!$E$91</f>
        <v>3.992</v>
      </c>
      <c r="H17" s="701">
        <f>'Section 10 chart data'!$F$91</f>
        <v>52.66</v>
      </c>
      <c r="I17" s="326">
        <f>'Section 10 chart data'!$E$74</f>
        <v>1.9E-2</v>
      </c>
      <c r="J17" s="326">
        <f>'Section 10 chart data'!$G$91</f>
        <v>3.778</v>
      </c>
      <c r="K17" s="701">
        <f>'Section 10 chart data'!$H$91</f>
        <v>49.76</v>
      </c>
      <c r="L17" s="326">
        <f>'Section 10 chart data'!$F$74</f>
        <v>0.125</v>
      </c>
      <c r="M17" s="326">
        <f>'Section 10 chart data'!$I$91</f>
        <v>6.3319999999999999</v>
      </c>
      <c r="N17" s="701">
        <f>'Section 10 chart data'!$J$91</f>
        <v>61.2</v>
      </c>
      <c r="O17" s="326">
        <f>'Section 10 chart data'!$G$74</f>
        <v>0.16500000000000001</v>
      </c>
      <c r="P17" s="326">
        <f>'Section 10 chart data'!$K$91</f>
        <v>1.232</v>
      </c>
      <c r="Q17" s="701">
        <f>'Section 10 chart data'!$L$91</f>
        <v>39.479999999999997</v>
      </c>
      <c r="R17" s="326">
        <f>'Section 10 chart data'!$H$74</f>
        <v>1.67</v>
      </c>
      <c r="S17" s="326">
        <f>'Section 10 chart data'!$M$91</f>
        <v>20.003</v>
      </c>
      <c r="T17" s="701">
        <f>'Section 10 chart data'!$N$91</f>
        <v>72.36</v>
      </c>
      <c r="U17" s="326">
        <f>'Section 10 chart data'!$I$74</f>
        <v>0.17199999999999999</v>
      </c>
      <c r="V17" s="326">
        <f>'Section 10 chart data'!$O$91</f>
        <v>1.4</v>
      </c>
      <c r="W17" s="701">
        <f>'Section 10 chart data'!$P$91</f>
        <v>24.64</v>
      </c>
      <c r="X17" s="326">
        <f>'Section 10 chart data'!$J$74</f>
        <v>0.26800000000000002</v>
      </c>
      <c r="Y17" s="326">
        <f>'Section 10 chart data'!$Q$91</f>
        <v>4.7380000000000004</v>
      </c>
      <c r="Z17" s="701">
        <f>'Section 10 chart data'!$R$91</f>
        <v>48.37</v>
      </c>
      <c r="AA17" s="326">
        <f>'Section 10 chart data'!$K$74</f>
        <v>0.13300000000000001</v>
      </c>
      <c r="AB17" s="326">
        <f>'Section 10 chart data'!$S$91</f>
        <v>3.2290000000000001</v>
      </c>
      <c r="AC17" s="701">
        <f>'Section 10 chart data'!$T$91</f>
        <v>26.74</v>
      </c>
      <c r="AD17" s="326">
        <f>'Section 10 chart data'!$L$74</f>
        <v>0.58399999999999996</v>
      </c>
      <c r="AE17" s="326">
        <f>'Section 10 chart data'!$U$91</f>
        <v>3.3519999999999999</v>
      </c>
      <c r="AF17" s="701">
        <f>'Section 10 chart data'!$V$91</f>
        <v>28.36</v>
      </c>
      <c r="AG17" s="326">
        <f>'Section 10 chart data'!$M$74</f>
        <v>0.214</v>
      </c>
      <c r="AH17" s="326">
        <f>'Section 10 chart data'!$W$91</f>
        <v>5.23</v>
      </c>
      <c r="AI17" s="704">
        <f>'Section 10 chart data'!$X$91</f>
        <v>29.05</v>
      </c>
    </row>
    <row r="20" spans="2:35" ht="15" customHeight="1" x14ac:dyDescent="0.2">
      <c r="B20" s="864" t="s">
        <v>77</v>
      </c>
      <c r="C20" s="867" t="s">
        <v>331</v>
      </c>
      <c r="D20" s="867"/>
      <c r="E20" s="867"/>
      <c r="F20" s="867" t="s">
        <v>222</v>
      </c>
      <c r="G20" s="867"/>
      <c r="H20" s="794"/>
    </row>
    <row r="21" spans="2:35" ht="15" customHeight="1" x14ac:dyDescent="0.2">
      <c r="B21" s="888"/>
      <c r="C21" s="321" t="s">
        <v>78</v>
      </c>
      <c r="D21" s="868" t="s">
        <v>79</v>
      </c>
      <c r="E21" s="868"/>
      <c r="F21" s="321" t="s">
        <v>78</v>
      </c>
      <c r="G21" s="868" t="s">
        <v>79</v>
      </c>
      <c r="H21" s="797"/>
    </row>
    <row r="22" spans="2:35" ht="30" customHeight="1" x14ac:dyDescent="0.2">
      <c r="B22" s="888"/>
      <c r="C22" s="866" t="s">
        <v>325</v>
      </c>
      <c r="D22" s="866"/>
      <c r="E22" s="130" t="s">
        <v>82</v>
      </c>
      <c r="F22" s="866" t="s">
        <v>325</v>
      </c>
      <c r="G22" s="866"/>
      <c r="H22" s="131" t="s">
        <v>82</v>
      </c>
    </row>
    <row r="23" spans="2:35" ht="15" customHeight="1" x14ac:dyDescent="0.2">
      <c r="B23" s="143" t="str">
        <f>Index!$B$4</f>
        <v>Hertfordshire and North London</v>
      </c>
      <c r="C23" s="134"/>
      <c r="D23" s="134"/>
      <c r="E23" s="135"/>
      <c r="F23" s="134"/>
      <c r="G23" s="134"/>
      <c r="H23" s="135"/>
    </row>
    <row r="24" spans="2:35" ht="15" customHeight="1" x14ac:dyDescent="0.2">
      <c r="B24" s="132" t="s">
        <v>92</v>
      </c>
      <c r="C24" s="324">
        <f>$C$9</f>
        <v>0.47899999999999998</v>
      </c>
      <c r="D24" s="324">
        <f>$D$9</f>
        <v>27.053000000000001</v>
      </c>
      <c r="E24" s="699">
        <f>$E$9</f>
        <v>17.91</v>
      </c>
      <c r="F24" s="324">
        <f>$F$9</f>
        <v>0.64900000000000002</v>
      </c>
      <c r="G24" s="324">
        <f>$G$9</f>
        <v>62.036000000000001</v>
      </c>
      <c r="H24" s="702">
        <f>$H$9</f>
        <v>21.65</v>
      </c>
    </row>
    <row r="25" spans="2:35" ht="15" customHeight="1" x14ac:dyDescent="0.2">
      <c r="B25" s="159" t="s">
        <v>84</v>
      </c>
      <c r="C25" s="325">
        <f>$C$10</f>
        <v>0</v>
      </c>
      <c r="D25" s="325">
        <f>$D$10</f>
        <v>0</v>
      </c>
      <c r="E25" s="700">
        <f>$E$10</f>
        <v>0</v>
      </c>
      <c r="F25" s="325">
        <f>$F$10</f>
        <v>0</v>
      </c>
      <c r="G25" s="325">
        <f>$G$10</f>
        <v>3.1E-2</v>
      </c>
      <c r="H25" s="703">
        <f>$H$10</f>
        <v>92.58</v>
      </c>
    </row>
    <row r="26" spans="2:35" ht="15" customHeight="1" x14ac:dyDescent="0.2">
      <c r="B26" s="159" t="s">
        <v>85</v>
      </c>
      <c r="C26" s="325">
        <f>$C$11</f>
        <v>0</v>
      </c>
      <c r="D26" s="325">
        <f>$D$11</f>
        <v>6.5629999999999997</v>
      </c>
      <c r="E26" s="700">
        <f>$E$11</f>
        <v>36.450000000000003</v>
      </c>
      <c r="F26" s="325">
        <f>$F$11</f>
        <v>0</v>
      </c>
      <c r="G26" s="325">
        <f>$G$11</f>
        <v>8.048</v>
      </c>
      <c r="H26" s="703">
        <f>$H$11</f>
        <v>36.89</v>
      </c>
    </row>
    <row r="27" spans="2:35" ht="15" customHeight="1" x14ac:dyDescent="0.2">
      <c r="B27" s="159" t="s">
        <v>86</v>
      </c>
      <c r="C27" s="325">
        <f>$C$12</f>
        <v>0.22</v>
      </c>
      <c r="D27" s="325">
        <f>$D$12</f>
        <v>0.27100000000000002</v>
      </c>
      <c r="E27" s="700">
        <f>$E$12</f>
        <v>96.61</v>
      </c>
      <c r="F27" s="325">
        <f>$F$12</f>
        <v>0.34100000000000003</v>
      </c>
      <c r="G27" s="325">
        <f>$G$12</f>
        <v>4.7130000000000001</v>
      </c>
      <c r="H27" s="703">
        <f>$H$12</f>
        <v>65.650000000000006</v>
      </c>
    </row>
    <row r="28" spans="2:35" ht="15" customHeight="1" x14ac:dyDescent="0.2">
      <c r="B28" s="159" t="s">
        <v>87</v>
      </c>
      <c r="C28" s="325">
        <f>$C$13</f>
        <v>0.11799999999999999</v>
      </c>
      <c r="D28" s="325">
        <f>$D$13</f>
        <v>4.3769999999999998</v>
      </c>
      <c r="E28" s="700">
        <f>$E$13</f>
        <v>48.88</v>
      </c>
      <c r="F28" s="325">
        <f>$F$13</f>
        <v>9.8000000000000004E-2</v>
      </c>
      <c r="G28" s="325">
        <f>$G$13</f>
        <v>3.3290000000000002</v>
      </c>
      <c r="H28" s="703">
        <f>$H$13</f>
        <v>50.58</v>
      </c>
    </row>
    <row r="29" spans="2:35" ht="15" customHeight="1" x14ac:dyDescent="0.2">
      <c r="B29" s="159" t="s">
        <v>88</v>
      </c>
      <c r="C29" s="325">
        <f>$C$14</f>
        <v>0.14099999999999999</v>
      </c>
      <c r="D29" s="325">
        <f>$D$14</f>
        <v>10.542</v>
      </c>
      <c r="E29" s="700">
        <f>$E$14</f>
        <v>31.42</v>
      </c>
      <c r="F29" s="325">
        <f>$F$14</f>
        <v>0.21</v>
      </c>
      <c r="G29" s="325">
        <f>$G$14</f>
        <v>31.376999999999999</v>
      </c>
      <c r="H29" s="703">
        <f>$H$14</f>
        <v>40.4</v>
      </c>
    </row>
    <row r="30" spans="2:35" ht="15" customHeight="1" x14ac:dyDescent="0.2">
      <c r="B30" s="159" t="s">
        <v>89</v>
      </c>
      <c r="C30" s="325">
        <f>$C$15</f>
        <v>0</v>
      </c>
      <c r="D30" s="325">
        <f>$D$15</f>
        <v>1.45</v>
      </c>
      <c r="E30" s="700">
        <f>$E$15</f>
        <v>62.19</v>
      </c>
      <c r="F30" s="325">
        <f>$F$15</f>
        <v>0</v>
      </c>
      <c r="G30" s="325">
        <f>$G$15</f>
        <v>10.545999999999999</v>
      </c>
      <c r="H30" s="703">
        <f>$H$15</f>
        <v>61.99</v>
      </c>
    </row>
    <row r="31" spans="2:35" ht="15" customHeight="1" x14ac:dyDescent="0.2">
      <c r="B31" s="159" t="s">
        <v>90</v>
      </c>
      <c r="C31" s="325">
        <f>$C$16</f>
        <v>0</v>
      </c>
      <c r="D31" s="325">
        <f>$D$16</f>
        <v>0</v>
      </c>
      <c r="E31" s="700">
        <f>$E$16</f>
        <v>0</v>
      </c>
      <c r="F31" s="325">
        <f>$F$16</f>
        <v>0</v>
      </c>
      <c r="G31" s="325">
        <f>$G$16</f>
        <v>0</v>
      </c>
      <c r="H31" s="703">
        <f>$H$16</f>
        <v>0</v>
      </c>
    </row>
    <row r="32" spans="2:35" ht="15" customHeight="1" x14ac:dyDescent="0.2">
      <c r="B32" s="161" t="s">
        <v>91</v>
      </c>
      <c r="C32" s="326">
        <f>$C$17</f>
        <v>0</v>
      </c>
      <c r="D32" s="326">
        <f>$D$17</f>
        <v>3.851</v>
      </c>
      <c r="E32" s="701">
        <f>$E$17</f>
        <v>54.42</v>
      </c>
      <c r="F32" s="326">
        <f>$F$17</f>
        <v>0</v>
      </c>
      <c r="G32" s="326">
        <f>$G$17</f>
        <v>3.992</v>
      </c>
      <c r="H32" s="704">
        <f>$H$17</f>
        <v>52.66</v>
      </c>
    </row>
    <row r="35" spans="2:8" ht="15" customHeight="1" x14ac:dyDescent="0.2">
      <c r="B35" s="864" t="s">
        <v>77</v>
      </c>
      <c r="C35" s="867" t="s">
        <v>225</v>
      </c>
      <c r="D35" s="867"/>
      <c r="E35" s="867"/>
      <c r="F35" s="867" t="s">
        <v>226</v>
      </c>
      <c r="G35" s="867"/>
      <c r="H35" s="794"/>
    </row>
    <row r="36" spans="2:8" ht="15" customHeight="1" x14ac:dyDescent="0.2">
      <c r="B36" s="888"/>
      <c r="C36" s="321" t="s">
        <v>78</v>
      </c>
      <c r="D36" s="868" t="s">
        <v>79</v>
      </c>
      <c r="E36" s="868"/>
      <c r="F36" s="321" t="s">
        <v>78</v>
      </c>
      <c r="G36" s="868" t="s">
        <v>79</v>
      </c>
      <c r="H36" s="797"/>
    </row>
    <row r="37" spans="2:8" ht="30" customHeight="1" x14ac:dyDescent="0.2">
      <c r="B37" s="888"/>
      <c r="C37" s="866" t="s">
        <v>325</v>
      </c>
      <c r="D37" s="866"/>
      <c r="E37" s="130" t="s">
        <v>82</v>
      </c>
      <c r="F37" s="866" t="s">
        <v>325</v>
      </c>
      <c r="G37" s="866"/>
      <c r="H37" s="131" t="s">
        <v>82</v>
      </c>
    </row>
    <row r="38" spans="2:8" ht="15" customHeight="1" x14ac:dyDescent="0.2">
      <c r="B38" s="143" t="str">
        <f>Index!$B$4</f>
        <v>Hertfordshire and North London</v>
      </c>
      <c r="C38" s="134"/>
      <c r="D38" s="134"/>
      <c r="E38" s="135"/>
      <c r="F38" s="134"/>
      <c r="G38" s="134"/>
      <c r="H38" s="135"/>
    </row>
    <row r="39" spans="2:8" ht="15" customHeight="1" x14ac:dyDescent="0.2">
      <c r="B39" s="132" t="s">
        <v>92</v>
      </c>
      <c r="C39" s="324">
        <f>$I$9</f>
        <v>0.48699999999999999</v>
      </c>
      <c r="D39" s="324">
        <f>$J$9</f>
        <v>48.756999999999998</v>
      </c>
      <c r="E39" s="699">
        <f>$K$9</f>
        <v>30.01</v>
      </c>
      <c r="F39" s="324">
        <f>$L$9</f>
        <v>1.6120000000000001</v>
      </c>
      <c r="G39" s="324">
        <f>$M$9</f>
        <v>21.864000000000001</v>
      </c>
      <c r="H39" s="702">
        <f>$N$9</f>
        <v>23.89</v>
      </c>
    </row>
    <row r="40" spans="2:8" ht="15" customHeight="1" x14ac:dyDescent="0.2">
      <c r="B40" s="159" t="s">
        <v>84</v>
      </c>
      <c r="C40" s="325">
        <f>$I$10</f>
        <v>0</v>
      </c>
      <c r="D40" s="325">
        <f>$J$10</f>
        <v>3.1E-2</v>
      </c>
      <c r="E40" s="700">
        <f>$K$10</f>
        <v>92.58</v>
      </c>
      <c r="F40" s="325">
        <f>$L$10</f>
        <v>0</v>
      </c>
      <c r="G40" s="325">
        <f>$M$10</f>
        <v>2.8000000000000001E-2</v>
      </c>
      <c r="H40" s="703">
        <f>$N$10</f>
        <v>92.58</v>
      </c>
    </row>
    <row r="41" spans="2:8" ht="15" customHeight="1" x14ac:dyDescent="0.2">
      <c r="B41" s="159" t="s">
        <v>85</v>
      </c>
      <c r="C41" s="325">
        <f>$I$11</f>
        <v>4.0000000000000001E-3</v>
      </c>
      <c r="D41" s="325">
        <f>$J$11</f>
        <v>30.228000000000002</v>
      </c>
      <c r="E41" s="700">
        <f>$K$11</f>
        <v>47.06</v>
      </c>
      <c r="F41" s="325">
        <f>$L$11</f>
        <v>0.02</v>
      </c>
      <c r="G41" s="325">
        <f>$M$11</f>
        <v>4.3280000000000003</v>
      </c>
      <c r="H41" s="703">
        <f>$N$11</f>
        <v>34.86</v>
      </c>
    </row>
    <row r="42" spans="2:8" ht="15" customHeight="1" x14ac:dyDescent="0.2">
      <c r="B42" s="159" t="s">
        <v>86</v>
      </c>
      <c r="C42" s="325">
        <f>$I$12</f>
        <v>0.153</v>
      </c>
      <c r="D42" s="325">
        <f>$J$12</f>
        <v>4.22</v>
      </c>
      <c r="E42" s="700">
        <f>$K$12</f>
        <v>69.37</v>
      </c>
      <c r="F42" s="325">
        <f>$L$12</f>
        <v>1.0149999999999999</v>
      </c>
      <c r="G42" s="325">
        <f>$M$12</f>
        <v>2.5150000000000001</v>
      </c>
      <c r="H42" s="703">
        <f>$N$12</f>
        <v>91.58</v>
      </c>
    </row>
    <row r="43" spans="2:8" ht="15" customHeight="1" x14ac:dyDescent="0.2">
      <c r="B43" s="159" t="s">
        <v>87</v>
      </c>
      <c r="C43" s="325">
        <f>$I$13</f>
        <v>0.111</v>
      </c>
      <c r="D43" s="325">
        <f>$J$13</f>
        <v>3.0150000000000001</v>
      </c>
      <c r="E43" s="700">
        <f>$K$13</f>
        <v>54.7</v>
      </c>
      <c r="F43" s="325">
        <f>$L$13</f>
        <v>0.16</v>
      </c>
      <c r="G43" s="325">
        <f>$M$13</f>
        <v>2.69</v>
      </c>
      <c r="H43" s="703">
        <f>$N$13</f>
        <v>60.13</v>
      </c>
    </row>
    <row r="44" spans="2:8" ht="15" customHeight="1" x14ac:dyDescent="0.2">
      <c r="B44" s="159" t="s">
        <v>88</v>
      </c>
      <c r="C44" s="325">
        <f>$I$14</f>
        <v>0.19900000000000001</v>
      </c>
      <c r="D44" s="325">
        <f>$J$14</f>
        <v>7.4580000000000002</v>
      </c>
      <c r="E44" s="700">
        <f>$K$14</f>
        <v>39.17</v>
      </c>
      <c r="F44" s="325">
        <f>$L$14</f>
        <v>0.28799999999999998</v>
      </c>
      <c r="G44" s="325">
        <f>$M$14</f>
        <v>5.9429999999999996</v>
      </c>
      <c r="H44" s="703">
        <f>$N$14</f>
        <v>42.22</v>
      </c>
    </row>
    <row r="45" spans="2:8" ht="15" customHeight="1" x14ac:dyDescent="0.2">
      <c r="B45" s="159" t="s">
        <v>89</v>
      </c>
      <c r="C45" s="325">
        <f>$I$15</f>
        <v>0</v>
      </c>
      <c r="D45" s="325">
        <f>$J$15</f>
        <v>2.7E-2</v>
      </c>
      <c r="E45" s="700">
        <f>$K$15</f>
        <v>64.08</v>
      </c>
      <c r="F45" s="325">
        <f>$L$15</f>
        <v>2E-3</v>
      </c>
      <c r="G45" s="325">
        <f>$M$15</f>
        <v>2.7E-2</v>
      </c>
      <c r="H45" s="703">
        <f>$N$15</f>
        <v>64.08</v>
      </c>
    </row>
    <row r="46" spans="2:8" ht="15" customHeight="1" x14ac:dyDescent="0.2">
      <c r="B46" s="159" t="s">
        <v>90</v>
      </c>
      <c r="C46" s="325">
        <f>$I$16</f>
        <v>0</v>
      </c>
      <c r="D46" s="325">
        <f>$J$16</f>
        <v>0</v>
      </c>
      <c r="E46" s="700">
        <f>$K$16</f>
        <v>0</v>
      </c>
      <c r="F46" s="325">
        <f>$L$16</f>
        <v>0</v>
      </c>
      <c r="G46" s="325">
        <f>$M$16</f>
        <v>0</v>
      </c>
      <c r="H46" s="703">
        <f>$N$16</f>
        <v>0</v>
      </c>
    </row>
    <row r="47" spans="2:8" ht="15" customHeight="1" x14ac:dyDescent="0.2">
      <c r="B47" s="161" t="s">
        <v>91</v>
      </c>
      <c r="C47" s="326">
        <f>$I$17</f>
        <v>1.9E-2</v>
      </c>
      <c r="D47" s="326">
        <f>$J$17</f>
        <v>3.778</v>
      </c>
      <c r="E47" s="701">
        <f>$K$17</f>
        <v>49.76</v>
      </c>
      <c r="F47" s="326">
        <f>$L$17</f>
        <v>0.125</v>
      </c>
      <c r="G47" s="326">
        <f>$M$17</f>
        <v>6.3319999999999999</v>
      </c>
      <c r="H47" s="704">
        <f>$N$17</f>
        <v>61.2</v>
      </c>
    </row>
    <row r="50" spans="2:8" ht="15" customHeight="1" x14ac:dyDescent="0.2">
      <c r="B50" s="864" t="s">
        <v>77</v>
      </c>
      <c r="C50" s="867" t="s">
        <v>227</v>
      </c>
      <c r="D50" s="867"/>
      <c r="E50" s="867"/>
      <c r="F50" s="867" t="s">
        <v>228</v>
      </c>
      <c r="G50" s="867"/>
      <c r="H50" s="794"/>
    </row>
    <row r="51" spans="2:8" ht="15" customHeight="1" x14ac:dyDescent="0.2">
      <c r="B51" s="888"/>
      <c r="C51" s="321" t="s">
        <v>78</v>
      </c>
      <c r="D51" s="868" t="s">
        <v>79</v>
      </c>
      <c r="E51" s="868"/>
      <c r="F51" s="321" t="s">
        <v>78</v>
      </c>
      <c r="G51" s="868" t="s">
        <v>79</v>
      </c>
      <c r="H51" s="797"/>
    </row>
    <row r="52" spans="2:8" ht="30" customHeight="1" x14ac:dyDescent="0.2">
      <c r="B52" s="888"/>
      <c r="C52" s="866" t="s">
        <v>325</v>
      </c>
      <c r="D52" s="866"/>
      <c r="E52" s="130" t="s">
        <v>82</v>
      </c>
      <c r="F52" s="866" t="s">
        <v>325</v>
      </c>
      <c r="G52" s="866"/>
      <c r="H52" s="131" t="s">
        <v>82</v>
      </c>
    </row>
    <row r="53" spans="2:8" ht="15" customHeight="1" x14ac:dyDescent="0.2">
      <c r="B53" s="143" t="str">
        <f>Index!$B$4</f>
        <v>Hertfordshire and North London</v>
      </c>
      <c r="C53" s="134"/>
      <c r="D53" s="134"/>
      <c r="E53" s="135"/>
      <c r="F53" s="134"/>
      <c r="G53" s="134"/>
      <c r="H53" s="135"/>
    </row>
    <row r="54" spans="2:8" ht="15" customHeight="1" x14ac:dyDescent="0.2">
      <c r="B54" s="132" t="s">
        <v>92</v>
      </c>
      <c r="C54" s="324">
        <f>$O$9</f>
        <v>2.3420000000000001</v>
      </c>
      <c r="D54" s="324">
        <f>$P$9</f>
        <v>52.98</v>
      </c>
      <c r="E54" s="699">
        <f>$Q$9</f>
        <v>58.36</v>
      </c>
      <c r="F54" s="324">
        <f>$R$9</f>
        <v>8.0280000000000005</v>
      </c>
      <c r="G54" s="324">
        <f>$S$9</f>
        <v>58.429000000000002</v>
      </c>
      <c r="H54" s="702">
        <f>$T$9</f>
        <v>33.86</v>
      </c>
    </row>
    <row r="55" spans="2:8" ht="15" customHeight="1" x14ac:dyDescent="0.2">
      <c r="B55" s="159" t="s">
        <v>84</v>
      </c>
      <c r="C55" s="325">
        <f>$O$10</f>
        <v>8.0000000000000002E-3</v>
      </c>
      <c r="D55" s="325">
        <f>$P$10</f>
        <v>0.63500000000000001</v>
      </c>
      <c r="E55" s="700">
        <f>$Q$10</f>
        <v>62.19</v>
      </c>
      <c r="F55" s="325">
        <f>$R$10</f>
        <v>8.0000000000000002E-3</v>
      </c>
      <c r="G55" s="325">
        <f>$S$10</f>
        <v>0.30299999999999999</v>
      </c>
      <c r="H55" s="703">
        <f>$T$10</f>
        <v>77.84</v>
      </c>
    </row>
    <row r="56" spans="2:8" ht="15" customHeight="1" x14ac:dyDescent="0.2">
      <c r="B56" s="159" t="s">
        <v>85</v>
      </c>
      <c r="C56" s="325">
        <f>$O$11</f>
        <v>6.8000000000000005E-2</v>
      </c>
      <c r="D56" s="325">
        <f>$P$11</f>
        <v>8.3680000000000003</v>
      </c>
      <c r="E56" s="700">
        <f>$Q$11</f>
        <v>49.18</v>
      </c>
      <c r="F56" s="325">
        <f>$R$11</f>
        <v>0.53100000000000003</v>
      </c>
      <c r="G56" s="325">
        <f>$S$11</f>
        <v>12.882999999999999</v>
      </c>
      <c r="H56" s="703">
        <f>$T$11</f>
        <v>52.01</v>
      </c>
    </row>
    <row r="57" spans="2:8" ht="15" customHeight="1" x14ac:dyDescent="0.2">
      <c r="B57" s="159" t="s">
        <v>86</v>
      </c>
      <c r="C57" s="325">
        <f>$O$12</f>
        <v>0.79100000000000004</v>
      </c>
      <c r="D57" s="325">
        <f>$P$12</f>
        <v>34.220999999999997</v>
      </c>
      <c r="E57" s="700">
        <f>$Q$12</f>
        <v>91.58</v>
      </c>
      <c r="F57" s="325">
        <f>$R$12</f>
        <v>2.085</v>
      </c>
      <c r="G57" s="325">
        <f>$S$12</f>
        <v>5.0000000000000001E-3</v>
      </c>
      <c r="H57" s="703">
        <f>$T$12</f>
        <v>80.53</v>
      </c>
    </row>
    <row r="58" spans="2:8" ht="15" customHeight="1" x14ac:dyDescent="0.2">
      <c r="B58" s="159" t="s">
        <v>87</v>
      </c>
      <c r="C58" s="325">
        <f>$O$13</f>
        <v>0.54200000000000004</v>
      </c>
      <c r="D58" s="325">
        <f>$P$13</f>
        <v>2.593</v>
      </c>
      <c r="E58" s="700">
        <f>$Q$13</f>
        <v>61.49</v>
      </c>
      <c r="F58" s="325">
        <f>$R$13</f>
        <v>1.603</v>
      </c>
      <c r="G58" s="325">
        <f>$S$13</f>
        <v>20.475000000000001</v>
      </c>
      <c r="H58" s="703">
        <f>$T$13</f>
        <v>54.09</v>
      </c>
    </row>
    <row r="59" spans="2:8" ht="15" customHeight="1" x14ac:dyDescent="0.2">
      <c r="B59" s="159" t="s">
        <v>88</v>
      </c>
      <c r="C59" s="325">
        <f>$O$14</f>
        <v>0.755</v>
      </c>
      <c r="D59" s="325">
        <f>$P$14</f>
        <v>5.7869999999999999</v>
      </c>
      <c r="E59" s="700">
        <f>$Q$14</f>
        <v>42</v>
      </c>
      <c r="F59" s="325">
        <f>$R$14</f>
        <v>2.0619999999999998</v>
      </c>
      <c r="G59" s="325">
        <f>$S$14</f>
        <v>4.4580000000000002</v>
      </c>
      <c r="H59" s="703">
        <f>$T$14</f>
        <v>45.04</v>
      </c>
    </row>
    <row r="60" spans="2:8" ht="15" customHeight="1" x14ac:dyDescent="0.2">
      <c r="B60" s="159" t="s">
        <v>89</v>
      </c>
      <c r="C60" s="325">
        <f>$O$15</f>
        <v>1.2999999999999999E-2</v>
      </c>
      <c r="D60" s="325">
        <f>$P$15</f>
        <v>0.14399999999999999</v>
      </c>
      <c r="E60" s="700">
        <f>$Q$15</f>
        <v>66.459999999999994</v>
      </c>
      <c r="F60" s="325">
        <f>$R$15</f>
        <v>7.0000000000000007E-2</v>
      </c>
      <c r="G60" s="325">
        <f>$S$15</f>
        <v>0.30099999999999999</v>
      </c>
      <c r="H60" s="703">
        <f>$T$15</f>
        <v>36.08</v>
      </c>
    </row>
    <row r="61" spans="2:8" ht="15" customHeight="1" x14ac:dyDescent="0.2">
      <c r="B61" s="159" t="s">
        <v>90</v>
      </c>
      <c r="C61" s="325">
        <f>$O$16</f>
        <v>0</v>
      </c>
      <c r="D61" s="325">
        <f>$P$16</f>
        <v>0</v>
      </c>
      <c r="E61" s="700">
        <f>$Q$16</f>
        <v>0</v>
      </c>
      <c r="F61" s="325">
        <f>$R$16</f>
        <v>0</v>
      </c>
      <c r="G61" s="325">
        <f>$S$16</f>
        <v>2E-3</v>
      </c>
      <c r="H61" s="703">
        <f>$T$16</f>
        <v>80.53</v>
      </c>
    </row>
    <row r="62" spans="2:8" ht="15" customHeight="1" x14ac:dyDescent="0.2">
      <c r="B62" s="161" t="s">
        <v>91</v>
      </c>
      <c r="C62" s="326">
        <f>$O$17</f>
        <v>0.16500000000000001</v>
      </c>
      <c r="D62" s="326">
        <f>$P$17</f>
        <v>1.232</v>
      </c>
      <c r="E62" s="701">
        <f>$Q$17</f>
        <v>39.479999999999997</v>
      </c>
      <c r="F62" s="326">
        <f>$R$17</f>
        <v>1.67</v>
      </c>
      <c r="G62" s="326">
        <f>$S$17</f>
        <v>20.003</v>
      </c>
      <c r="H62" s="704">
        <f>$T$17</f>
        <v>72.36</v>
      </c>
    </row>
    <row r="65" spans="2:8" ht="15" customHeight="1" x14ac:dyDescent="0.2">
      <c r="B65" s="864" t="s">
        <v>77</v>
      </c>
      <c r="C65" s="867" t="s">
        <v>332</v>
      </c>
      <c r="D65" s="867"/>
      <c r="E65" s="867"/>
      <c r="F65" s="867" t="s">
        <v>333</v>
      </c>
      <c r="G65" s="867"/>
      <c r="H65" s="794"/>
    </row>
    <row r="66" spans="2:8" ht="15" customHeight="1" x14ac:dyDescent="0.2">
      <c r="B66" s="888"/>
      <c r="C66" s="321" t="s">
        <v>78</v>
      </c>
      <c r="D66" s="868" t="s">
        <v>79</v>
      </c>
      <c r="E66" s="868"/>
      <c r="F66" s="321" t="s">
        <v>78</v>
      </c>
      <c r="G66" s="868" t="s">
        <v>79</v>
      </c>
      <c r="H66" s="797"/>
    </row>
    <row r="67" spans="2:8" ht="30" customHeight="1" x14ac:dyDescent="0.2">
      <c r="B67" s="888"/>
      <c r="C67" s="866" t="s">
        <v>325</v>
      </c>
      <c r="D67" s="866"/>
      <c r="E67" s="130" t="s">
        <v>82</v>
      </c>
      <c r="F67" s="866" t="s">
        <v>325</v>
      </c>
      <c r="G67" s="866"/>
      <c r="H67" s="131" t="s">
        <v>82</v>
      </c>
    </row>
    <row r="68" spans="2:8" ht="15" customHeight="1" x14ac:dyDescent="0.2">
      <c r="B68" s="143" t="str">
        <f>Index!$B$4</f>
        <v>Hertfordshire and North London</v>
      </c>
      <c r="C68" s="134"/>
      <c r="D68" s="134"/>
      <c r="E68" s="135"/>
      <c r="F68" s="134"/>
      <c r="G68" s="134"/>
      <c r="H68" s="135"/>
    </row>
    <row r="69" spans="2:8" ht="15" customHeight="1" x14ac:dyDescent="0.2">
      <c r="B69" s="132" t="s">
        <v>92</v>
      </c>
      <c r="C69" s="324">
        <f>$U$9</f>
        <v>0.64400000000000002</v>
      </c>
      <c r="D69" s="324">
        <f>$V$9</f>
        <v>11.055</v>
      </c>
      <c r="E69" s="699">
        <f>$W$9</f>
        <v>23.5</v>
      </c>
      <c r="F69" s="324">
        <f>$X$9</f>
        <v>0.93</v>
      </c>
      <c r="G69" s="324">
        <f>$Y$9</f>
        <v>36.366</v>
      </c>
      <c r="H69" s="702">
        <f>$Z$9</f>
        <v>41.85</v>
      </c>
    </row>
    <row r="70" spans="2:8" ht="15" customHeight="1" x14ac:dyDescent="0.2">
      <c r="B70" s="159" t="s">
        <v>84</v>
      </c>
      <c r="C70" s="325">
        <f>$U$10</f>
        <v>8.9999999999999993E-3</v>
      </c>
      <c r="D70" s="325">
        <f>$V$10</f>
        <v>0.55200000000000005</v>
      </c>
      <c r="E70" s="700">
        <f>$W$10</f>
        <v>53.64</v>
      </c>
      <c r="F70" s="325">
        <f>$X$10</f>
        <v>8.9999999999999993E-3</v>
      </c>
      <c r="G70" s="325">
        <f>$Y$10</f>
        <v>0.93300000000000005</v>
      </c>
      <c r="H70" s="703">
        <f>$Z$10</f>
        <v>37</v>
      </c>
    </row>
    <row r="71" spans="2:8" ht="15" customHeight="1" x14ac:dyDescent="0.2">
      <c r="B71" s="159" t="s">
        <v>85</v>
      </c>
      <c r="C71" s="325">
        <f>$U$11</f>
        <v>1.2999999999999999E-2</v>
      </c>
      <c r="D71" s="325">
        <f>$V$11</f>
        <v>3.16</v>
      </c>
      <c r="E71" s="700">
        <f>$W$11</f>
        <v>41.4</v>
      </c>
      <c r="F71" s="325">
        <f>$X$11</f>
        <v>5.0999999999999997E-2</v>
      </c>
      <c r="G71" s="325">
        <f>$Y$11</f>
        <v>24.452999999999999</v>
      </c>
      <c r="H71" s="703">
        <f>$Z$11</f>
        <v>60.46</v>
      </c>
    </row>
    <row r="72" spans="2:8" ht="15" customHeight="1" x14ac:dyDescent="0.2">
      <c r="B72" s="159" t="s">
        <v>86</v>
      </c>
      <c r="C72" s="325">
        <f>$U$12</f>
        <v>0.18</v>
      </c>
      <c r="D72" s="325">
        <f>$V$12</f>
        <v>7.0000000000000001E-3</v>
      </c>
      <c r="E72" s="700">
        <f>$W$12</f>
        <v>61.84</v>
      </c>
      <c r="F72" s="325">
        <f>$X$12</f>
        <v>0.26700000000000002</v>
      </c>
      <c r="G72" s="325">
        <f>$Y$12</f>
        <v>8.9999999999999993E-3</v>
      </c>
      <c r="H72" s="703">
        <f>$Z$12</f>
        <v>61.77</v>
      </c>
    </row>
    <row r="73" spans="2:8" ht="15" customHeight="1" x14ac:dyDescent="0.2">
      <c r="B73" s="159" t="s">
        <v>87</v>
      </c>
      <c r="C73" s="325">
        <f>$U$13</f>
        <v>4.2999999999999997E-2</v>
      </c>
      <c r="D73" s="325">
        <f>$V$13</f>
        <v>0.20799999999999999</v>
      </c>
      <c r="E73" s="700">
        <f>$W$13</f>
        <v>47.88</v>
      </c>
      <c r="F73" s="325">
        <f>$X$13</f>
        <v>4.4999999999999998E-2</v>
      </c>
      <c r="G73" s="325">
        <f>$Y$13</f>
        <v>0.39900000000000002</v>
      </c>
      <c r="H73" s="703">
        <f>$Z$13</f>
        <v>29.33</v>
      </c>
    </row>
    <row r="74" spans="2:8" ht="15" customHeight="1" x14ac:dyDescent="0.2">
      <c r="B74" s="159" t="s">
        <v>88</v>
      </c>
      <c r="C74" s="325">
        <f>$U$14</f>
        <v>0.20599999999999999</v>
      </c>
      <c r="D74" s="325">
        <f>$V$14</f>
        <v>3.9009999999999998</v>
      </c>
      <c r="E74" s="700">
        <f>$W$14</f>
        <v>47.39</v>
      </c>
      <c r="F74" s="325">
        <f>$X$14</f>
        <v>0.26600000000000001</v>
      </c>
      <c r="G74" s="325">
        <f>$Y$14</f>
        <v>3.7850000000000001</v>
      </c>
      <c r="H74" s="703">
        <f>$Z$14</f>
        <v>46.75</v>
      </c>
    </row>
    <row r="75" spans="2:8" ht="15" customHeight="1" x14ac:dyDescent="0.2">
      <c r="B75" s="159" t="s">
        <v>89</v>
      </c>
      <c r="C75" s="325">
        <f>$U$15</f>
        <v>2.1000000000000001E-2</v>
      </c>
      <c r="D75" s="325">
        <f>$V$15</f>
        <v>1.825</v>
      </c>
      <c r="E75" s="700">
        <f>$W$15</f>
        <v>28.51</v>
      </c>
      <c r="F75" s="325">
        <f>$X$15</f>
        <v>2.4E-2</v>
      </c>
      <c r="G75" s="325">
        <f>$Y$15</f>
        <v>2.0459999999999998</v>
      </c>
      <c r="H75" s="703">
        <f>$Z$15</f>
        <v>26.38</v>
      </c>
    </row>
    <row r="76" spans="2:8" ht="15" customHeight="1" x14ac:dyDescent="0.2">
      <c r="B76" s="159" t="s">
        <v>90</v>
      </c>
      <c r="C76" s="325">
        <f>$U$16</f>
        <v>0</v>
      </c>
      <c r="D76" s="325">
        <f>$V$16</f>
        <v>2E-3</v>
      </c>
      <c r="E76" s="700">
        <f>$W$16</f>
        <v>80.53</v>
      </c>
      <c r="F76" s="325">
        <f>$X$16</f>
        <v>0</v>
      </c>
      <c r="G76" s="325">
        <f>$Y$16</f>
        <v>2E-3</v>
      </c>
      <c r="H76" s="703">
        <f>$Z$16</f>
        <v>80.53</v>
      </c>
    </row>
    <row r="77" spans="2:8" ht="15" customHeight="1" x14ac:dyDescent="0.2">
      <c r="B77" s="161" t="s">
        <v>91</v>
      </c>
      <c r="C77" s="326">
        <f>$U$17</f>
        <v>0.17199999999999999</v>
      </c>
      <c r="D77" s="326">
        <f>$V$17</f>
        <v>1.4</v>
      </c>
      <c r="E77" s="701">
        <f>$W$17</f>
        <v>24.64</v>
      </c>
      <c r="F77" s="326">
        <f>$X$17</f>
        <v>0.26800000000000002</v>
      </c>
      <c r="G77" s="326">
        <f>$Y$17</f>
        <v>4.7380000000000004</v>
      </c>
      <c r="H77" s="704">
        <f>$Z$17</f>
        <v>48.37</v>
      </c>
    </row>
    <row r="80" spans="2:8" ht="15" customHeight="1" x14ac:dyDescent="0.2">
      <c r="B80" s="864" t="s">
        <v>77</v>
      </c>
      <c r="C80" s="867" t="s">
        <v>231</v>
      </c>
      <c r="D80" s="867"/>
      <c r="E80" s="867"/>
      <c r="F80" s="867" t="s">
        <v>232</v>
      </c>
      <c r="G80" s="867"/>
      <c r="H80" s="794"/>
    </row>
    <row r="81" spans="2:8" ht="15" customHeight="1" x14ac:dyDescent="0.2">
      <c r="B81" s="888"/>
      <c r="C81" s="321" t="s">
        <v>78</v>
      </c>
      <c r="D81" s="868" t="s">
        <v>79</v>
      </c>
      <c r="E81" s="868"/>
      <c r="F81" s="321" t="s">
        <v>78</v>
      </c>
      <c r="G81" s="868" t="s">
        <v>79</v>
      </c>
      <c r="H81" s="797"/>
    </row>
    <row r="82" spans="2:8" ht="30" customHeight="1" x14ac:dyDescent="0.2">
      <c r="B82" s="888"/>
      <c r="C82" s="866" t="s">
        <v>325</v>
      </c>
      <c r="D82" s="866"/>
      <c r="E82" s="130" t="s">
        <v>82</v>
      </c>
      <c r="F82" s="866" t="s">
        <v>325</v>
      </c>
      <c r="G82" s="866"/>
      <c r="H82" s="131" t="s">
        <v>82</v>
      </c>
    </row>
    <row r="83" spans="2:8" ht="15" customHeight="1" x14ac:dyDescent="0.2">
      <c r="B83" s="143" t="str">
        <f>Index!$B$4</f>
        <v>Hertfordshire and North London</v>
      </c>
      <c r="C83" s="134"/>
      <c r="D83" s="134"/>
      <c r="E83" s="135"/>
      <c r="F83" s="134"/>
      <c r="G83" s="134"/>
      <c r="H83" s="135"/>
    </row>
    <row r="84" spans="2:8" ht="15" customHeight="1" x14ac:dyDescent="0.2">
      <c r="B84" s="132" t="s">
        <v>92</v>
      </c>
      <c r="C84" s="324">
        <f>$AA$9</f>
        <v>0.88200000000000001</v>
      </c>
      <c r="D84" s="324">
        <f>$AB$9</f>
        <v>24.172000000000001</v>
      </c>
      <c r="E84" s="699">
        <f>$AC$9</f>
        <v>29.73</v>
      </c>
      <c r="F84" s="324">
        <f>$AD$9</f>
        <v>5.4580000000000002</v>
      </c>
      <c r="G84" s="324">
        <f>$AE$9</f>
        <v>15.317</v>
      </c>
      <c r="H84" s="702">
        <f>$AF$9</f>
        <v>20.91</v>
      </c>
    </row>
    <row r="85" spans="2:8" ht="15" customHeight="1" x14ac:dyDescent="0.2">
      <c r="B85" s="159" t="s">
        <v>84</v>
      </c>
      <c r="C85" s="325">
        <f>$AA$10</f>
        <v>8.9999999999999993E-3</v>
      </c>
      <c r="D85" s="325">
        <f>$AB$10</f>
        <v>0.95799999999999996</v>
      </c>
      <c r="E85" s="700">
        <f>$AC$10</f>
        <v>36.04</v>
      </c>
      <c r="F85" s="325">
        <f>$AD$10</f>
        <v>8.9999999999999993E-3</v>
      </c>
      <c r="G85" s="325">
        <f>$AE$10</f>
        <v>1.048</v>
      </c>
      <c r="H85" s="703">
        <f>$AF$10</f>
        <v>33.17</v>
      </c>
    </row>
    <row r="86" spans="2:8" ht="15" customHeight="1" x14ac:dyDescent="0.2">
      <c r="B86" s="159" t="s">
        <v>85</v>
      </c>
      <c r="C86" s="325">
        <f>$AA$11</f>
        <v>0.05</v>
      </c>
      <c r="D86" s="325">
        <f>$AB$11</f>
        <v>13.295999999999999</v>
      </c>
      <c r="E86" s="700">
        <f>$AC$11</f>
        <v>52.22</v>
      </c>
      <c r="F86" s="325">
        <f>$AD$11</f>
        <v>0.83299999999999996</v>
      </c>
      <c r="G86" s="325">
        <f>$AE$11</f>
        <v>3.9449999999999998</v>
      </c>
      <c r="H86" s="703">
        <f>$AF$11</f>
        <v>32.96</v>
      </c>
    </row>
    <row r="87" spans="2:8" ht="15" customHeight="1" x14ac:dyDescent="0.2">
      <c r="B87" s="159" t="s">
        <v>86</v>
      </c>
      <c r="C87" s="325">
        <f>$AA$12</f>
        <v>0.17799999999999999</v>
      </c>
      <c r="D87" s="325">
        <f>$AB$12</f>
        <v>8.9999999999999993E-3</v>
      </c>
      <c r="E87" s="700">
        <f>$AC$12</f>
        <v>61.77</v>
      </c>
      <c r="F87" s="325">
        <f>$AD$12</f>
        <v>1.8</v>
      </c>
      <c r="G87" s="325">
        <f>$AE$12</f>
        <v>6.8000000000000005E-2</v>
      </c>
      <c r="H87" s="703">
        <f>$AF$12</f>
        <v>79.02</v>
      </c>
    </row>
    <row r="88" spans="2:8" ht="15" customHeight="1" x14ac:dyDescent="0.2">
      <c r="B88" s="159" t="s">
        <v>87</v>
      </c>
      <c r="C88" s="325">
        <f>$AA$13</f>
        <v>0.25900000000000001</v>
      </c>
      <c r="D88" s="325">
        <f>$AB$13</f>
        <v>0.432</v>
      </c>
      <c r="E88" s="700">
        <f>$AC$13</f>
        <v>27.69</v>
      </c>
      <c r="F88" s="325">
        <f>$AD$13</f>
        <v>0.308</v>
      </c>
      <c r="G88" s="325">
        <f>$AE$13</f>
        <v>0.46100000000000002</v>
      </c>
      <c r="H88" s="703">
        <f>$AF$13</f>
        <v>26.5</v>
      </c>
    </row>
    <row r="89" spans="2:8" ht="15" customHeight="1" x14ac:dyDescent="0.2">
      <c r="B89" s="159" t="s">
        <v>88</v>
      </c>
      <c r="C89" s="325">
        <f>$AA$14</f>
        <v>0.23100000000000001</v>
      </c>
      <c r="D89" s="325">
        <f>$AB$14</f>
        <v>3.7309999999999999</v>
      </c>
      <c r="E89" s="700">
        <f>$AC$14</f>
        <v>45.24</v>
      </c>
      <c r="F89" s="325">
        <f>$AD$14</f>
        <v>1.538</v>
      </c>
      <c r="G89" s="325">
        <f>$AE$14</f>
        <v>3.9049999999999998</v>
      </c>
      <c r="H89" s="703">
        <f>$AF$14</f>
        <v>44.17</v>
      </c>
    </row>
    <row r="90" spans="2:8" ht="15" customHeight="1" x14ac:dyDescent="0.2">
      <c r="B90" s="159" t="s">
        <v>89</v>
      </c>
      <c r="C90" s="325">
        <f>$AA$15</f>
        <v>2.1999999999999999E-2</v>
      </c>
      <c r="D90" s="325">
        <f>$AB$15</f>
        <v>2.5129999999999999</v>
      </c>
      <c r="E90" s="700">
        <f>$AC$15</f>
        <v>22.57</v>
      </c>
      <c r="F90" s="325">
        <f>$AD$15</f>
        <v>0.38600000000000001</v>
      </c>
      <c r="G90" s="325">
        <f>$AE$15</f>
        <v>2.5350000000000001</v>
      </c>
      <c r="H90" s="703">
        <f>$AF$15</f>
        <v>23.68</v>
      </c>
    </row>
    <row r="91" spans="2:8" ht="15" customHeight="1" x14ac:dyDescent="0.2">
      <c r="B91" s="159" t="s">
        <v>90</v>
      </c>
      <c r="C91" s="325">
        <f>$AA$16</f>
        <v>0</v>
      </c>
      <c r="D91" s="325">
        <f>$AB$16</f>
        <v>2E-3</v>
      </c>
      <c r="E91" s="700">
        <f>$AC$16</f>
        <v>80.53</v>
      </c>
      <c r="F91" s="325">
        <f>$AD$16</f>
        <v>0</v>
      </c>
      <c r="G91" s="325">
        <f>$AE$16</f>
        <v>2E-3</v>
      </c>
      <c r="H91" s="703">
        <f>$AF$16</f>
        <v>80.53</v>
      </c>
    </row>
    <row r="92" spans="2:8" ht="15" customHeight="1" x14ac:dyDescent="0.2">
      <c r="B92" s="161" t="s">
        <v>91</v>
      </c>
      <c r="C92" s="326">
        <f>$AA$17</f>
        <v>0.13300000000000001</v>
      </c>
      <c r="D92" s="326">
        <f>$AB$17</f>
        <v>3.2290000000000001</v>
      </c>
      <c r="E92" s="701">
        <f>$AC$17</f>
        <v>26.74</v>
      </c>
      <c r="F92" s="326">
        <f>$AD$17</f>
        <v>0.58399999999999996</v>
      </c>
      <c r="G92" s="326">
        <f>$AE$17</f>
        <v>3.3519999999999999</v>
      </c>
      <c r="H92" s="704">
        <f>$AF$17</f>
        <v>28.36</v>
      </c>
    </row>
    <row r="95" spans="2:8" ht="15" customHeight="1" x14ac:dyDescent="0.2">
      <c r="B95" s="864" t="s">
        <v>77</v>
      </c>
      <c r="C95" s="867" t="s">
        <v>233</v>
      </c>
      <c r="D95" s="867"/>
      <c r="E95" s="794"/>
    </row>
    <row r="96" spans="2:8" ht="15" customHeight="1" x14ac:dyDescent="0.2">
      <c r="B96" s="888"/>
      <c r="C96" s="321" t="s">
        <v>78</v>
      </c>
      <c r="D96" s="868" t="s">
        <v>79</v>
      </c>
      <c r="E96" s="797"/>
    </row>
    <row r="97" spans="2:5" ht="30" customHeight="1" x14ac:dyDescent="0.2">
      <c r="B97" s="888"/>
      <c r="C97" s="866" t="s">
        <v>325</v>
      </c>
      <c r="D97" s="866"/>
      <c r="E97" s="131" t="s">
        <v>82</v>
      </c>
    </row>
    <row r="98" spans="2:5" ht="15" customHeight="1" x14ac:dyDescent="0.2">
      <c r="B98" s="143" t="str">
        <f>Index!$B$4</f>
        <v>Hertfordshire and North London</v>
      </c>
      <c r="C98" s="134"/>
      <c r="D98" s="134"/>
      <c r="E98" s="135"/>
    </row>
    <row r="99" spans="2:5" ht="15" customHeight="1" x14ac:dyDescent="0.2">
      <c r="B99" s="132" t="s">
        <v>92</v>
      </c>
      <c r="C99" s="324">
        <f>$AG$9</f>
        <v>1.105</v>
      </c>
      <c r="D99" s="324">
        <f>$AH$9</f>
        <v>17.748999999999999</v>
      </c>
      <c r="E99" s="702">
        <f>$AI$9</f>
        <v>18.61</v>
      </c>
    </row>
    <row r="100" spans="2:5" ht="15" customHeight="1" x14ac:dyDescent="0.2">
      <c r="B100" s="159" t="s">
        <v>84</v>
      </c>
      <c r="C100" s="325">
        <f>$AG$10</f>
        <v>8.0000000000000002E-3</v>
      </c>
      <c r="D100" s="325">
        <f>$AH$10</f>
        <v>1.3640000000000001</v>
      </c>
      <c r="E100" s="703">
        <f>$AI$10</f>
        <v>27.22</v>
      </c>
    </row>
    <row r="101" spans="2:5" ht="15" customHeight="1" x14ac:dyDescent="0.2">
      <c r="B101" s="159" t="s">
        <v>85</v>
      </c>
      <c r="C101" s="325">
        <f>$AG$11</f>
        <v>6.7000000000000004E-2</v>
      </c>
      <c r="D101" s="325">
        <f>$AH$11</f>
        <v>4.266</v>
      </c>
      <c r="E101" s="703">
        <f>$AI$11</f>
        <v>30.61</v>
      </c>
    </row>
    <row r="102" spans="2:5" ht="15" customHeight="1" x14ac:dyDescent="0.2">
      <c r="B102" s="159" t="s">
        <v>86</v>
      </c>
      <c r="C102" s="325">
        <f>$AG$12</f>
        <v>0.29099999999999998</v>
      </c>
      <c r="D102" s="325">
        <f>$AH$12</f>
        <v>6.8000000000000005E-2</v>
      </c>
      <c r="E102" s="703">
        <f>$AI$12</f>
        <v>79.02</v>
      </c>
    </row>
    <row r="103" spans="2:5" ht="15" customHeight="1" x14ac:dyDescent="0.2">
      <c r="B103" s="159" t="s">
        <v>87</v>
      </c>
      <c r="C103" s="325">
        <f>$AG$13</f>
        <v>0.106</v>
      </c>
      <c r="D103" s="325">
        <f>$AH$13</f>
        <v>0.995</v>
      </c>
      <c r="E103" s="703">
        <f>$AI$13</f>
        <v>34.4</v>
      </c>
    </row>
    <row r="104" spans="2:5" ht="15" customHeight="1" x14ac:dyDescent="0.2">
      <c r="B104" s="159" t="s">
        <v>88</v>
      </c>
      <c r="C104" s="325">
        <f>$AG$14</f>
        <v>0.39600000000000002</v>
      </c>
      <c r="D104" s="325">
        <f>$AH$14</f>
        <v>3.1909999999999998</v>
      </c>
      <c r="E104" s="703">
        <f>$AI$14</f>
        <v>34.9</v>
      </c>
    </row>
    <row r="105" spans="2:5" ht="15" customHeight="1" x14ac:dyDescent="0.2">
      <c r="B105" s="159" t="s">
        <v>89</v>
      </c>
      <c r="C105" s="325">
        <f>$AG$15</f>
        <v>2.3E-2</v>
      </c>
      <c r="D105" s="325">
        <f>$AH$15</f>
        <v>2.633</v>
      </c>
      <c r="E105" s="703">
        <f>$AI$15</f>
        <v>23.4</v>
      </c>
    </row>
    <row r="106" spans="2:5" ht="15" customHeight="1" x14ac:dyDescent="0.2">
      <c r="B106" s="159" t="s">
        <v>90</v>
      </c>
      <c r="C106" s="325">
        <f>$AG$16</f>
        <v>0</v>
      </c>
      <c r="D106" s="325">
        <f>$AH$16</f>
        <v>2E-3</v>
      </c>
      <c r="E106" s="703">
        <f>$AI$16</f>
        <v>80.53</v>
      </c>
    </row>
    <row r="107" spans="2:5" ht="15" customHeight="1" x14ac:dyDescent="0.2">
      <c r="B107" s="161" t="s">
        <v>91</v>
      </c>
      <c r="C107" s="326">
        <f>$AG$17</f>
        <v>0.214</v>
      </c>
      <c r="D107" s="326">
        <f>$AH$17</f>
        <v>5.23</v>
      </c>
      <c r="E107" s="704">
        <f>$AI$17</f>
        <v>29.05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1" id="{E61C3219-A97A-49F3-B131-02A681A88D98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40" id="{2EB23799-C26E-4BCE-84F1-020195D91B9E}">
            <xm:f>IF($H9&gt;Sheet1!$F$4,1,)</xm:f>
            <x14:dxf>
              <font>
                <color rgb="FF808080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9" id="{25E368F6-0D6D-482D-8CEF-EC806CCD964E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8" id="{61403A03-2726-4221-B86D-616CF34A5DD8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7" id="{852E8AF0-5C49-4D56-A9AB-E8C8ECBAB17E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6" id="{9D1B4B03-2493-4CC7-93CB-99EC16D3428C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5" id="{285B27D4-0A97-49A2-B734-631BAA7EED81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4" id="{CBCDA569-4359-4A77-9263-BC0C02654B4A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3" id="{A13F8A4A-190E-41CB-A8C2-7311886F8313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32" id="{E19335BB-3538-495E-B01E-6565F318FD19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31" id="{714489A4-72F1-41E0-B848-45846540ABDC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cellIs" priority="30" operator="between" id="{D5CFCCD1-8264-4356-84E5-51AB907CA50D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expression" priority="20" id="{D982F813-A711-497E-8A54-6CC927E1F2D2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19" id="{471973A5-FD61-47EA-8128-F909E04DBAD3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cellIs" priority="18" operator="between" id="{CE56A0BD-57A4-4ED4-8DCF-D7941136954F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" operator="between" id="{13650A40-8C15-4068-A61E-1564502AEB63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  <x14:conditionalFormatting xmlns:xm="http://schemas.microsoft.com/office/excel/2006/main">
          <x14:cfRule type="expression" priority="14" id="{58DCB8BC-607E-4F3F-9A4E-93BF863C1D40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AA05724C-688A-4B57-A6F3-6465F529A74C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2" operator="between" id="{9DA5E3B0-0F9B-4B5D-AD75-F55406E26173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expression" priority="11" id="{8560CCEA-F23D-4B32-97CD-9A327B929C5E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6E03B3FF-2DAA-40C8-B87B-1525CD8103FB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cellIs" priority="9" operator="between" id="{6142A174-7805-4A35-9680-35F2C06243D9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4FCDA7AB-B353-4ED2-A222-37E3630780E3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F4D1E731-0C60-4CB4-8DFB-9687F32344F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5469EFA2-6267-42C4-A711-613389579C81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C98E8183-2A45-4930-9A05-99112DF53B8E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C66C448F-BC7B-4BB5-B046-B7F829267190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5194CB91-8B73-448F-9BB6-432D667D53C2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E0EB2AA9-BE62-42FB-94BC-6CF33A51B8AB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6">
    <tabColor theme="8" tint="0.59999389629810485"/>
  </sheetPr>
  <dimension ref="B3:L28"/>
  <sheetViews>
    <sheetView zoomScaleNormal="100" workbookViewId="0"/>
  </sheetViews>
  <sheetFormatPr defaultRowHeight="15" customHeight="1" x14ac:dyDescent="0.2"/>
  <cols>
    <col min="3" max="3" width="18.25" customWidth="1"/>
  </cols>
  <sheetData>
    <row r="3" spans="2:12" ht="15" customHeight="1" x14ac:dyDescent="0.2">
      <c r="B3" t="s">
        <v>195</v>
      </c>
      <c r="C3" t="s">
        <v>356</v>
      </c>
    </row>
    <row r="5" spans="2:12" ht="15" customHeight="1" x14ac:dyDescent="0.2">
      <c r="B5" s="891" t="str">
        <f>Index!$B$4</f>
        <v>Hertfordshire and North London</v>
      </c>
      <c r="C5" s="892"/>
      <c r="D5" s="895" t="s">
        <v>213</v>
      </c>
      <c r="E5" s="895"/>
      <c r="F5" s="895"/>
      <c r="G5" s="895"/>
      <c r="H5" s="895"/>
      <c r="I5" s="895"/>
      <c r="J5" s="895"/>
      <c r="K5" s="895"/>
      <c r="L5" s="896"/>
    </row>
    <row r="6" spans="2:12" ht="15" customHeight="1" x14ac:dyDescent="0.2">
      <c r="B6" s="893"/>
      <c r="C6" s="894"/>
      <c r="D6" s="167" t="s">
        <v>214</v>
      </c>
      <c r="E6" s="168" t="s">
        <v>215</v>
      </c>
      <c r="F6" s="168" t="s">
        <v>216</v>
      </c>
      <c r="G6" s="168" t="s">
        <v>217</v>
      </c>
      <c r="H6" s="168" t="s">
        <v>218</v>
      </c>
      <c r="I6" s="168" t="s">
        <v>219</v>
      </c>
      <c r="J6" s="168" t="s">
        <v>220</v>
      </c>
      <c r="K6" s="168" t="s">
        <v>221</v>
      </c>
      <c r="L6" s="169" t="s">
        <v>80</v>
      </c>
    </row>
    <row r="7" spans="2:12" ht="15" customHeight="1" x14ac:dyDescent="0.2">
      <c r="B7" s="889" t="s">
        <v>331</v>
      </c>
      <c r="C7" s="169" t="s">
        <v>223</v>
      </c>
      <c r="D7" s="163">
        <v>22.167487684729064</v>
      </c>
      <c r="E7" s="163">
        <v>46.875</v>
      </c>
      <c r="F7" s="163">
        <v>53.571428571428569</v>
      </c>
      <c r="G7" s="163">
        <v>47.222222222222221</v>
      </c>
      <c r="H7" s="163">
        <v>10.843373493975903</v>
      </c>
      <c r="I7" s="163">
        <v>0</v>
      </c>
      <c r="J7" s="163">
        <v>0</v>
      </c>
      <c r="K7" s="163">
        <v>0</v>
      </c>
      <c r="L7" s="165">
        <v>24.63465553235908</v>
      </c>
    </row>
    <row r="8" spans="2:12" ht="15" customHeight="1" x14ac:dyDescent="0.2">
      <c r="B8" s="897"/>
      <c r="C8" s="169" t="s">
        <v>224</v>
      </c>
      <c r="D8" s="163">
        <v>9.8106712564543894</v>
      </c>
      <c r="E8" s="163">
        <v>9.4621513944223103</v>
      </c>
      <c r="F8" s="163">
        <v>11.750936329588015</v>
      </c>
      <c r="G8" s="163">
        <v>14.165810208975676</v>
      </c>
      <c r="H8" s="163">
        <v>18.231526324011874</v>
      </c>
      <c r="I8" s="163">
        <v>22.238542890716804</v>
      </c>
      <c r="J8" s="163">
        <v>23.782084861183865</v>
      </c>
      <c r="K8" s="163">
        <v>25.65891472868217</v>
      </c>
      <c r="L8" s="165">
        <v>16.179351643071008</v>
      </c>
    </row>
    <row r="9" spans="2:12" ht="15" customHeight="1" x14ac:dyDescent="0.2">
      <c r="B9" s="889" t="s">
        <v>222</v>
      </c>
      <c r="C9" s="169" t="s">
        <v>223</v>
      </c>
      <c r="D9" s="163">
        <v>14.583333333333334</v>
      </c>
      <c r="E9" s="163">
        <v>27.083333333333332</v>
      </c>
      <c r="F9" s="163">
        <v>30.188679245283019</v>
      </c>
      <c r="G9" s="163">
        <v>25.316455696202532</v>
      </c>
      <c r="H9" s="163">
        <v>4.7872340425531918</v>
      </c>
      <c r="I9" s="163">
        <v>0</v>
      </c>
      <c r="J9" s="163">
        <v>0</v>
      </c>
      <c r="K9" s="163">
        <v>0</v>
      </c>
      <c r="L9" s="165">
        <v>15.100154083204931</v>
      </c>
    </row>
    <row r="10" spans="2:12" ht="15" customHeight="1" x14ac:dyDescent="0.2">
      <c r="B10" s="897"/>
      <c r="C10" s="169" t="s">
        <v>224</v>
      </c>
      <c r="D10" s="163">
        <v>2.818068794032325</v>
      </c>
      <c r="E10" s="163">
        <v>2.925170068027211</v>
      </c>
      <c r="F10" s="163">
        <v>2.5147928994082842</v>
      </c>
      <c r="G10" s="163">
        <v>3.152606963450546</v>
      </c>
      <c r="H10" s="163">
        <v>4.866023579849946</v>
      </c>
      <c r="I10" s="163">
        <v>8.7098144738705567</v>
      </c>
      <c r="J10" s="163">
        <v>8.9579524680073135</v>
      </c>
      <c r="K10" s="163">
        <v>18.649133293484756</v>
      </c>
      <c r="L10" s="165">
        <v>5.4162099426139667</v>
      </c>
    </row>
    <row r="11" spans="2:12" ht="15" customHeight="1" x14ac:dyDescent="0.2">
      <c r="B11" s="889" t="s">
        <v>225</v>
      </c>
      <c r="C11" s="169" t="s">
        <v>223</v>
      </c>
      <c r="D11" s="163">
        <v>17.307692307692307</v>
      </c>
      <c r="E11" s="163">
        <v>23.913043478260871</v>
      </c>
      <c r="F11" s="163">
        <v>31.25</v>
      </c>
      <c r="G11" s="163">
        <v>37.5</v>
      </c>
      <c r="H11" s="163">
        <v>17</v>
      </c>
      <c r="I11" s="163">
        <v>0</v>
      </c>
      <c r="J11" s="163">
        <v>0</v>
      </c>
      <c r="K11" s="163">
        <v>0</v>
      </c>
      <c r="L11" s="165">
        <v>22.792607802874741</v>
      </c>
    </row>
    <row r="12" spans="2:12" ht="15" customHeight="1" x14ac:dyDescent="0.2">
      <c r="B12" s="897"/>
      <c r="C12" s="169" t="s">
        <v>224</v>
      </c>
      <c r="D12" s="163">
        <v>3.4719245606515217</v>
      </c>
      <c r="E12" s="163">
        <v>3.5381750465549344</v>
      </c>
      <c r="F12" s="163">
        <v>4.178928781636257</v>
      </c>
      <c r="G12" s="163">
        <v>4.8685491723466408</v>
      </c>
      <c r="H12" s="163">
        <v>6.2322716589675018</v>
      </c>
      <c r="I12" s="163">
        <v>6.2792022792022797</v>
      </c>
      <c r="J12" s="163">
        <v>6.8972451236678056</v>
      </c>
      <c r="K12" s="163">
        <v>8.1148804934464156</v>
      </c>
      <c r="L12" s="165">
        <v>6.2473080788399615</v>
      </c>
    </row>
    <row r="13" spans="2:12" ht="15" customHeight="1" x14ac:dyDescent="0.2">
      <c r="B13" s="889" t="s">
        <v>226</v>
      </c>
      <c r="C13" s="169" t="s">
        <v>223</v>
      </c>
      <c r="D13" s="163">
        <v>11.607142857142858</v>
      </c>
      <c r="E13" s="163">
        <v>13.846153846153847</v>
      </c>
      <c r="F13" s="163">
        <v>14.772727272727273</v>
      </c>
      <c r="G13" s="163">
        <v>15.300546448087433</v>
      </c>
      <c r="H13" s="163">
        <v>9.1068301225919441</v>
      </c>
      <c r="I13" s="163">
        <v>4.980842911877394</v>
      </c>
      <c r="J13" s="163">
        <v>3.5398230088495577</v>
      </c>
      <c r="K13" s="163">
        <v>2.7777777777777777</v>
      </c>
      <c r="L13" s="165">
        <v>9.9255583126550881</v>
      </c>
    </row>
    <row r="14" spans="2:12" ht="15" customHeight="1" x14ac:dyDescent="0.2">
      <c r="B14" s="897"/>
      <c r="C14" s="169" t="s">
        <v>224</v>
      </c>
      <c r="D14" s="163">
        <v>3.2455603184323332</v>
      </c>
      <c r="E14" s="163">
        <v>2.4804177545691903</v>
      </c>
      <c r="F14" s="163">
        <v>2.4793388429752068</v>
      </c>
      <c r="G14" s="163">
        <v>4.6093064091308165</v>
      </c>
      <c r="H14" s="163">
        <v>8.6878638602776537</v>
      </c>
      <c r="I14" s="163">
        <v>15.382403680276022</v>
      </c>
      <c r="J14" s="163">
        <v>17.00863930885529</v>
      </c>
      <c r="K14" s="163">
        <v>51.334379905808483</v>
      </c>
      <c r="L14" s="165">
        <v>12.43139407244786</v>
      </c>
    </row>
    <row r="15" spans="2:12" ht="15" customHeight="1" x14ac:dyDescent="0.2">
      <c r="B15" s="889" t="s">
        <v>227</v>
      </c>
      <c r="C15" s="169" t="s">
        <v>223</v>
      </c>
      <c r="D15" s="163">
        <v>21.088435374149661</v>
      </c>
      <c r="E15" s="163">
        <v>27.142857142857142</v>
      </c>
      <c r="F15" s="163">
        <v>24.752475247524753</v>
      </c>
      <c r="G15" s="163">
        <v>28.007889546351084</v>
      </c>
      <c r="H15" s="163">
        <v>30.295857988165682</v>
      </c>
      <c r="I15" s="163">
        <v>18.947368421052634</v>
      </c>
      <c r="J15" s="163">
        <v>1.7341040462427744</v>
      </c>
      <c r="K15" s="163">
        <v>1.6666666666666667</v>
      </c>
      <c r="L15" s="165">
        <v>23.484201537147737</v>
      </c>
    </row>
    <row r="16" spans="2:12" ht="15" customHeight="1" x14ac:dyDescent="0.2">
      <c r="B16" s="897"/>
      <c r="C16" s="169" t="s">
        <v>224</v>
      </c>
      <c r="D16" s="163">
        <v>8.46968238691049</v>
      </c>
      <c r="E16" s="163">
        <v>5.7256990679094537</v>
      </c>
      <c r="F16" s="163">
        <v>3.2824780397595932</v>
      </c>
      <c r="G16" s="163">
        <v>2.4716786817713698</v>
      </c>
      <c r="H16" s="163">
        <v>2.7035411957629747</v>
      </c>
      <c r="I16" s="163">
        <v>7.5465886339134451</v>
      </c>
      <c r="J16" s="163">
        <v>13.715110683349375</v>
      </c>
      <c r="K16" s="163">
        <v>45.555100368701353</v>
      </c>
      <c r="L16" s="165">
        <v>6.0928652321630805</v>
      </c>
    </row>
    <row r="17" spans="2:12" ht="15" customHeight="1" x14ac:dyDescent="0.2">
      <c r="B17" s="889" t="s">
        <v>228</v>
      </c>
      <c r="C17" s="169" t="s">
        <v>223</v>
      </c>
      <c r="D17" s="163">
        <v>15.862068965517242</v>
      </c>
      <c r="E17" s="163">
        <v>16.551724137931036</v>
      </c>
      <c r="F17" s="163">
        <v>16.336633663366339</v>
      </c>
      <c r="G17" s="163">
        <v>17.523167649536646</v>
      </c>
      <c r="H17" s="163">
        <v>20.22664835164835</v>
      </c>
      <c r="I17" s="163">
        <v>21.215596330275229</v>
      </c>
      <c r="J17" s="163">
        <v>21.679909194097615</v>
      </c>
      <c r="K17" s="163">
        <v>22.488755622188904</v>
      </c>
      <c r="L17" s="165">
        <v>20.067264573991032</v>
      </c>
    </row>
    <row r="18" spans="2:12" ht="15" customHeight="1" x14ac:dyDescent="0.2">
      <c r="B18" s="890"/>
      <c r="C18" s="170" t="s">
        <v>224</v>
      </c>
      <c r="D18" s="164">
        <v>12.880966072455436</v>
      </c>
      <c r="E18" s="164">
        <v>10.085134250163721</v>
      </c>
      <c r="F18" s="164">
        <v>12.82194848824188</v>
      </c>
      <c r="G18" s="164">
        <v>9.7950106362405727</v>
      </c>
      <c r="H18" s="164">
        <v>23.059644144942958</v>
      </c>
      <c r="I18" s="164">
        <v>48.422159887798038</v>
      </c>
      <c r="J18" s="164">
        <v>49.769970723546628</v>
      </c>
      <c r="K18" s="164">
        <v>77.074275362318843</v>
      </c>
      <c r="L18" s="166">
        <v>35.561108353728457</v>
      </c>
    </row>
    <row r="19" spans="2:12" ht="15" customHeight="1" x14ac:dyDescent="0.2">
      <c r="B19" s="889" t="s">
        <v>332</v>
      </c>
      <c r="C19" s="169" t="s">
        <v>223</v>
      </c>
      <c r="D19" s="163">
        <v>4.7337278106508878</v>
      </c>
      <c r="E19" s="163">
        <v>16</v>
      </c>
      <c r="F19" s="163">
        <v>20</v>
      </c>
      <c r="G19" s="163">
        <v>12.903225806451612</v>
      </c>
      <c r="H19" s="163">
        <v>7.878787878787878</v>
      </c>
      <c r="I19" s="163">
        <v>6.25</v>
      </c>
      <c r="J19" s="163">
        <v>5.6603773584905666</v>
      </c>
      <c r="K19" s="163">
        <v>16</v>
      </c>
      <c r="L19" s="165">
        <v>8.0745341614906838</v>
      </c>
    </row>
    <row r="20" spans="2:12" ht="15" customHeight="1" x14ac:dyDescent="0.2">
      <c r="B20" s="897"/>
      <c r="C20" s="169" t="s">
        <v>224</v>
      </c>
      <c r="D20" s="163">
        <v>13.711453744493394</v>
      </c>
      <c r="E20" s="163">
        <v>14.729950900163665</v>
      </c>
      <c r="F20" s="163">
        <v>16.6270783847981</v>
      </c>
      <c r="G20" s="163">
        <v>10.933940774487471</v>
      </c>
      <c r="H20" s="163">
        <v>0.34032898468519568</v>
      </c>
      <c r="I20" s="163">
        <v>0</v>
      </c>
      <c r="J20" s="163">
        <v>0</v>
      </c>
      <c r="K20" s="163">
        <v>0</v>
      </c>
      <c r="L20" s="165">
        <v>6.8747173224785172</v>
      </c>
    </row>
    <row r="21" spans="2:12" ht="15" customHeight="1" x14ac:dyDescent="0.2">
      <c r="B21" s="889" t="s">
        <v>333</v>
      </c>
      <c r="C21" s="169" t="s">
        <v>223</v>
      </c>
      <c r="D21" s="163">
        <v>1.6528925619834711</v>
      </c>
      <c r="E21" s="163">
        <v>3.8461538461538463</v>
      </c>
      <c r="F21" s="163">
        <v>4.838709677419355</v>
      </c>
      <c r="G21" s="163">
        <v>9.0909090909090917</v>
      </c>
      <c r="H21" s="163">
        <v>9.67741935483871</v>
      </c>
      <c r="I21" s="163">
        <v>9.0909090909090917</v>
      </c>
      <c r="J21" s="163">
        <v>9.67741935483871</v>
      </c>
      <c r="K21" s="163">
        <v>12.5</v>
      </c>
      <c r="L21" s="165">
        <v>5.806451612903226</v>
      </c>
    </row>
    <row r="22" spans="2:12" ht="15" customHeight="1" x14ac:dyDescent="0.2">
      <c r="B22" s="897"/>
      <c r="C22" s="169" t="s">
        <v>224</v>
      </c>
      <c r="D22" s="163">
        <v>12.716143840856924</v>
      </c>
      <c r="E22" s="163">
        <v>14.511352418558737</v>
      </c>
      <c r="F22" s="163">
        <v>12.117903930131005</v>
      </c>
      <c r="G22" s="163">
        <v>7.9082641360221428</v>
      </c>
      <c r="H22" s="163">
        <v>0.56445261223418219</v>
      </c>
      <c r="I22" s="163">
        <v>0</v>
      </c>
      <c r="J22" s="163">
        <v>0</v>
      </c>
      <c r="K22" s="163">
        <v>0</v>
      </c>
      <c r="L22" s="165">
        <v>3.6627619204751687</v>
      </c>
    </row>
    <row r="23" spans="2:12" ht="15" customHeight="1" x14ac:dyDescent="0.2">
      <c r="B23" s="889" t="s">
        <v>231</v>
      </c>
      <c r="C23" s="169" t="s">
        <v>223</v>
      </c>
      <c r="D23" s="163">
        <v>23.839009287925698</v>
      </c>
      <c r="E23" s="163">
        <v>9.3333333333333339</v>
      </c>
      <c r="F23" s="163">
        <v>13.793103448275861</v>
      </c>
      <c r="G23" s="163">
        <v>35.042735042735039</v>
      </c>
      <c r="H23" s="163">
        <v>55.279503105590067</v>
      </c>
      <c r="I23" s="163">
        <v>43.589743589743591</v>
      </c>
      <c r="J23" s="163">
        <v>18.75</v>
      </c>
      <c r="K23" s="163">
        <v>13.157894736842104</v>
      </c>
      <c r="L23" s="165">
        <v>30.385487528344672</v>
      </c>
    </row>
    <row r="24" spans="2:12" ht="15" customHeight="1" x14ac:dyDescent="0.2">
      <c r="B24" s="897"/>
      <c r="C24" s="169" t="s">
        <v>224</v>
      </c>
      <c r="D24" s="163">
        <v>9.7013694109882866</v>
      </c>
      <c r="E24" s="163">
        <v>14.83216237314598</v>
      </c>
      <c r="F24" s="163">
        <v>15.988372093023257</v>
      </c>
      <c r="G24" s="163">
        <v>14.137775776677172</v>
      </c>
      <c r="H24" s="163">
        <v>4.424181019925701</v>
      </c>
      <c r="I24" s="163">
        <v>0.10238907849829351</v>
      </c>
      <c r="J24" s="163">
        <v>0</v>
      </c>
      <c r="K24" s="163">
        <v>0</v>
      </c>
      <c r="L24" s="165">
        <v>5.7504550719841143</v>
      </c>
    </row>
    <row r="25" spans="2:12" ht="15" customHeight="1" x14ac:dyDescent="0.2">
      <c r="B25" s="889" t="s">
        <v>232</v>
      </c>
      <c r="C25" s="169" t="s">
        <v>223</v>
      </c>
      <c r="D25" s="163">
        <v>18.237082066869302</v>
      </c>
      <c r="E25" s="163">
        <v>9.67741935483871</v>
      </c>
      <c r="F25" s="163">
        <v>4.8484848484848486</v>
      </c>
      <c r="G25" s="163">
        <v>3.1545741324921135</v>
      </c>
      <c r="H25" s="163">
        <v>4.1994750656167978</v>
      </c>
      <c r="I25" s="163">
        <v>5.0818260120585705</v>
      </c>
      <c r="J25" s="163">
        <v>5.7142857142857144</v>
      </c>
      <c r="K25" s="163">
        <v>6.6588785046728969</v>
      </c>
      <c r="L25" s="165">
        <v>5.8079882740930744</v>
      </c>
    </row>
    <row r="26" spans="2:12" ht="15" customHeight="1" x14ac:dyDescent="0.2">
      <c r="B26" s="897"/>
      <c r="C26" s="169" t="s">
        <v>224</v>
      </c>
      <c r="D26" s="163">
        <v>6.4700926705981461</v>
      </c>
      <c r="E26" s="163">
        <v>11.695501730103807</v>
      </c>
      <c r="F26" s="163">
        <v>14.728682170542637</v>
      </c>
      <c r="G26" s="163">
        <v>17.024174327545115</v>
      </c>
      <c r="H26" s="163">
        <v>14.785757392878695</v>
      </c>
      <c r="I26" s="163">
        <v>2.5094102885821834</v>
      </c>
      <c r="J26" s="163">
        <v>0</v>
      </c>
      <c r="K26" s="163">
        <v>0</v>
      </c>
      <c r="L26" s="165">
        <v>9.8517986550891159</v>
      </c>
    </row>
    <row r="27" spans="2:12" ht="15" customHeight="1" x14ac:dyDescent="0.2">
      <c r="B27" s="889" t="s">
        <v>233</v>
      </c>
      <c r="C27" s="169" t="s">
        <v>223</v>
      </c>
      <c r="D27" s="163">
        <v>19.708029197080293</v>
      </c>
      <c r="E27" s="163">
        <v>19.17808219178082</v>
      </c>
      <c r="F27" s="163">
        <v>16.867469879518072</v>
      </c>
      <c r="G27" s="163">
        <v>10</v>
      </c>
      <c r="H27" s="163">
        <v>6.0975609756097562</v>
      </c>
      <c r="I27" s="163">
        <v>5.755395683453238</v>
      </c>
      <c r="J27" s="163">
        <v>5.7142857142857144</v>
      </c>
      <c r="K27" s="163">
        <v>5.1724137931034484</v>
      </c>
      <c r="L27" s="165">
        <v>10.316742081447963</v>
      </c>
    </row>
    <row r="28" spans="2:12" ht="15" customHeight="1" x14ac:dyDescent="0.2">
      <c r="B28" s="890"/>
      <c r="C28" s="170" t="s">
        <v>224</v>
      </c>
      <c r="D28" s="164">
        <v>14.302108736192798</v>
      </c>
      <c r="E28" s="164">
        <v>10.207423580786026</v>
      </c>
      <c r="F28" s="164">
        <v>10.74938574938575</v>
      </c>
      <c r="G28" s="164">
        <v>13.277310924369749</v>
      </c>
      <c r="H28" s="164">
        <v>15.91182364729459</v>
      </c>
      <c r="I28" s="164">
        <v>13.262599469496022</v>
      </c>
      <c r="J28" s="164">
        <v>0</v>
      </c>
      <c r="K28" s="164">
        <v>0</v>
      </c>
      <c r="L28" s="166">
        <v>13.290889627584654</v>
      </c>
    </row>
  </sheetData>
  <mergeCells count="13">
    <mergeCell ref="B27:B28"/>
    <mergeCell ref="B5:C6"/>
    <mergeCell ref="D5:L5"/>
    <mergeCell ref="B9:B10"/>
    <mergeCell ref="B11:B12"/>
    <mergeCell ref="B13:B14"/>
    <mergeCell ref="B15:B16"/>
    <mergeCell ref="B17:B18"/>
    <mergeCell ref="B19:B20"/>
    <mergeCell ref="B21:B22"/>
    <mergeCell ref="B23:B24"/>
    <mergeCell ref="B25:B26"/>
    <mergeCell ref="B7:B8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between" id="{526A1F35-95C0-440B-9292-082118325811}">
            <xm:f>Sheet1!$D$4</xm:f>
            <xm:f>Sheet1!$E$4</xm:f>
            <x14:dxf>
              <numFmt numFmtId="173" formatCode="&quot;&lt; 1&quot;"/>
            </x14:dxf>
          </x14:cfRule>
          <xm:sqref>D7:L28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2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197</v>
      </c>
      <c r="C3" t="s">
        <v>759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98"/>
      <c r="C6" s="34" t="s">
        <v>325</v>
      </c>
      <c r="D6" s="34" t="s">
        <v>325</v>
      </c>
      <c r="E6" s="3" t="s">
        <v>82</v>
      </c>
      <c r="F6" s="35" t="s">
        <v>325</v>
      </c>
    </row>
    <row r="7" spans="2:6" ht="15" customHeight="1" x14ac:dyDescent="0.2">
      <c r="B7" s="143" t="str">
        <f>Index!$B$4</f>
        <v>Hertfordshire and North London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data'!D20</f>
        <v>55.21</v>
      </c>
      <c r="D8" s="138">
        <f>'Section 10 chart data'!J20</f>
        <v>922.53700000000003</v>
      </c>
      <c r="E8" s="695">
        <f>'Section 10 chart data'!K20</f>
        <v>17.809999999999999</v>
      </c>
      <c r="F8" s="139">
        <f>SUM(C8,D8)</f>
        <v>977.74700000000007</v>
      </c>
    </row>
    <row r="9" spans="2:6" ht="15" customHeight="1" x14ac:dyDescent="0.2">
      <c r="B9" s="42" t="s">
        <v>222</v>
      </c>
      <c r="C9" s="137">
        <f>'Section 10 chart data'!D21</f>
        <v>62.914999999999999</v>
      </c>
      <c r="D9" s="138">
        <f>'Section 10 chart data'!J21</f>
        <v>869.86900000000003</v>
      </c>
      <c r="E9" s="695">
        <f>'Section 10 chart data'!K21</f>
        <v>19.03</v>
      </c>
      <c r="F9" s="139">
        <f t="shared" ref="F9:F17" si="0">SUM(C9,D9)</f>
        <v>932.78399999999999</v>
      </c>
    </row>
    <row r="10" spans="2:6" ht="15" customHeight="1" x14ac:dyDescent="0.2">
      <c r="B10" s="42" t="s">
        <v>225</v>
      </c>
      <c r="C10" s="137">
        <f>'Section 10 chart data'!D22</f>
        <v>71.599999999999994</v>
      </c>
      <c r="D10" s="138">
        <f>'Section 10 chart data'!J22</f>
        <v>697.58699999999999</v>
      </c>
      <c r="E10" s="695">
        <f>'Section 10 chart data'!K22</f>
        <v>22.72</v>
      </c>
      <c r="F10" s="139">
        <f t="shared" si="0"/>
        <v>769.18700000000001</v>
      </c>
    </row>
    <row r="11" spans="2:6" ht="15" customHeight="1" x14ac:dyDescent="0.2">
      <c r="B11" s="42" t="s">
        <v>226</v>
      </c>
      <c r="C11" s="137">
        <f>'Section 10 chart data'!D23</f>
        <v>75.543999999999997</v>
      </c>
      <c r="D11" s="138">
        <f>'Section 10 chart data'!J23</f>
        <v>674.92100000000005</v>
      </c>
      <c r="E11" s="695">
        <f>'Section 10 chart data'!K23</f>
        <v>24.78</v>
      </c>
      <c r="F11" s="139">
        <f t="shared" si="0"/>
        <v>750.46500000000003</v>
      </c>
    </row>
    <row r="12" spans="2:6" ht="15" customHeight="1" x14ac:dyDescent="0.2">
      <c r="B12" s="42" t="s">
        <v>227</v>
      </c>
      <c r="C12" s="137">
        <f>'Section 10 chart data'!D24</f>
        <v>76.349999999999994</v>
      </c>
      <c r="D12" s="138">
        <f>'Section 10 chart data'!J24</f>
        <v>521.42999999999995</v>
      </c>
      <c r="E12" s="695">
        <f>'Section 10 chart data'!K24</f>
        <v>22.61</v>
      </c>
      <c r="F12" s="139">
        <f t="shared" si="0"/>
        <v>597.78</v>
      </c>
    </row>
    <row r="13" spans="2:6" ht="15" customHeight="1" x14ac:dyDescent="0.2">
      <c r="B13" s="42" t="s">
        <v>228</v>
      </c>
      <c r="C13" s="137">
        <f>'Section 10 chart data'!D25</f>
        <v>65.826999999999998</v>
      </c>
      <c r="D13" s="138">
        <f>'Section 10 chart data'!J25</f>
        <v>403.87299999999999</v>
      </c>
      <c r="E13" s="695">
        <f>'Section 10 chart data'!K25</f>
        <v>22.29</v>
      </c>
      <c r="F13" s="139">
        <f t="shared" si="0"/>
        <v>469.7</v>
      </c>
    </row>
    <row r="14" spans="2:6" ht="15" customHeight="1" x14ac:dyDescent="0.2">
      <c r="B14" s="42" t="s">
        <v>332</v>
      </c>
      <c r="C14" s="137">
        <f>'Section 10 chart data'!D26</f>
        <v>46.866</v>
      </c>
      <c r="D14" s="138">
        <f>'Section 10 chart data'!J26</f>
        <v>376.36700000000002</v>
      </c>
      <c r="E14" s="695">
        <f>'Section 10 chart data'!K26</f>
        <v>24.25</v>
      </c>
      <c r="F14" s="139">
        <f t="shared" si="0"/>
        <v>423.233</v>
      </c>
    </row>
    <row r="15" spans="2:6" ht="15" customHeight="1" x14ac:dyDescent="0.2">
      <c r="B15" s="42" t="s">
        <v>333</v>
      </c>
      <c r="C15" s="137">
        <f>'Section 10 chart data'!D27</f>
        <v>50.24</v>
      </c>
      <c r="D15" s="138">
        <f>'Section 10 chart data'!J27</f>
        <v>402.26400000000001</v>
      </c>
      <c r="E15" s="695">
        <f>'Section 10 chart data'!K27</f>
        <v>21.47</v>
      </c>
      <c r="F15" s="139">
        <f t="shared" si="0"/>
        <v>452.50400000000002</v>
      </c>
    </row>
    <row r="16" spans="2:6" ht="15" customHeight="1" x14ac:dyDescent="0.2">
      <c r="B16" s="42" t="s">
        <v>231</v>
      </c>
      <c r="C16" s="137">
        <f>'Section 10 chart data'!D28</f>
        <v>54.426000000000002</v>
      </c>
      <c r="D16" s="138">
        <f>'Section 10 chart data'!J28</f>
        <v>360.31400000000002</v>
      </c>
      <c r="E16" s="695">
        <f>'Section 10 chart data'!K28</f>
        <v>18.77</v>
      </c>
      <c r="F16" s="139">
        <f t="shared" si="0"/>
        <v>414.74</v>
      </c>
    </row>
    <row r="17" spans="2:6" ht="15" customHeight="1" x14ac:dyDescent="0.2">
      <c r="B17" s="46" t="s">
        <v>232</v>
      </c>
      <c r="C17" s="137">
        <f>'Section 10 chart data'!D29</f>
        <v>44.185000000000002</v>
      </c>
      <c r="D17" s="138">
        <f>'Section 10 chart data'!J29</f>
        <v>391.14800000000002</v>
      </c>
      <c r="E17" s="695">
        <f>'Section 10 chart data'!K29</f>
        <v>19.03</v>
      </c>
      <c r="F17" s="139">
        <f t="shared" si="0"/>
        <v>435.33300000000003</v>
      </c>
    </row>
    <row r="18" spans="2:6" ht="15" customHeight="1" x14ac:dyDescent="0.2">
      <c r="B18" s="46" t="s">
        <v>233</v>
      </c>
      <c r="C18" s="137">
        <f>'Section 10 chart data'!D30</f>
        <v>36.475000000000001</v>
      </c>
      <c r="D18" s="138">
        <f>'Section 10 chart data'!J30</f>
        <v>463.61500000000001</v>
      </c>
      <c r="E18" s="695">
        <f>'Section 10 chart data'!K30</f>
        <v>18.329999999999998</v>
      </c>
      <c r="F18" s="140">
        <f>SUM(C18,D18)</f>
        <v>500.09000000000003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53B5A53-5B27-464E-9EA7-974FF2545FEF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69B6F83-9288-473A-B8A8-E875004BE398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4">
    <tabColor theme="8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199</v>
      </c>
      <c r="C3" t="s">
        <v>760</v>
      </c>
    </row>
    <row r="5" spans="2:6" ht="15" customHeight="1" x14ac:dyDescent="0.2">
      <c r="B5" s="899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862"/>
      <c r="C6" s="34" t="s">
        <v>325</v>
      </c>
      <c r="D6" s="34" t="s">
        <v>325</v>
      </c>
      <c r="E6" s="3" t="s">
        <v>82</v>
      </c>
      <c r="F6" s="35" t="s">
        <v>230</v>
      </c>
    </row>
    <row r="7" spans="2:6" ht="15" customHeight="1" x14ac:dyDescent="0.2">
      <c r="B7" s="143" t="str">
        <f>Index!$B$4</f>
        <v>Hertfordshire and North London</v>
      </c>
      <c r="C7" s="134"/>
      <c r="D7" s="134"/>
      <c r="E7" s="134"/>
      <c r="F7" s="134"/>
    </row>
    <row r="8" spans="2:6" ht="15" customHeight="1" x14ac:dyDescent="0.2">
      <c r="B8" s="42" t="s">
        <v>331</v>
      </c>
      <c r="C8" s="137">
        <f>'Section 10 chart data'!D35</f>
        <v>2.359</v>
      </c>
      <c r="D8" s="138">
        <f>'Section 10 chart data'!J35</f>
        <v>36.777999999999999</v>
      </c>
      <c r="E8" s="695">
        <f>'Section 10 chart data'!K35</f>
        <v>18.829999999999998</v>
      </c>
      <c r="F8" s="139">
        <f>SUM(C8,D8)</f>
        <v>39.137</v>
      </c>
    </row>
    <row r="9" spans="2:6" ht="15" customHeight="1" x14ac:dyDescent="0.2">
      <c r="B9" s="42" t="s">
        <v>222</v>
      </c>
      <c r="C9" s="137">
        <f>'Section 10 chart data'!D36</f>
        <v>2.214</v>
      </c>
      <c r="D9" s="138">
        <f>'Section 10 chart data'!J36</f>
        <v>33.469000000000001</v>
      </c>
      <c r="E9" s="695">
        <f>'Section 10 chart data'!K36</f>
        <v>19.420000000000002</v>
      </c>
      <c r="F9" s="139">
        <f t="shared" ref="F9:F17" si="0">SUM(C9,D9)</f>
        <v>35.683</v>
      </c>
    </row>
    <row r="10" spans="2:6" ht="15" customHeight="1" x14ac:dyDescent="0.2">
      <c r="B10" s="42" t="s">
        <v>225</v>
      </c>
      <c r="C10" s="137">
        <f>'Section 10 chart data'!D37</f>
        <v>2.1459999999999999</v>
      </c>
      <c r="D10" s="138">
        <f>'Section 10 chart data'!J37</f>
        <v>25.771000000000001</v>
      </c>
      <c r="E10" s="695">
        <f>'Section 10 chart data'!K37</f>
        <v>22.12</v>
      </c>
      <c r="F10" s="139">
        <f t="shared" si="0"/>
        <v>27.917000000000002</v>
      </c>
    </row>
    <row r="11" spans="2:6" ht="15" customHeight="1" x14ac:dyDescent="0.2">
      <c r="B11" s="42" t="s">
        <v>226</v>
      </c>
      <c r="C11" s="137">
        <f>'Section 10 chart data'!D38</f>
        <v>2.02</v>
      </c>
      <c r="D11" s="138">
        <f>'Section 10 chart data'!J38</f>
        <v>23.196999999999999</v>
      </c>
      <c r="E11" s="695">
        <f>'Section 10 chart data'!K38</f>
        <v>23.07</v>
      </c>
      <c r="F11" s="139">
        <f t="shared" si="0"/>
        <v>25.216999999999999</v>
      </c>
    </row>
    <row r="12" spans="2:6" ht="15" customHeight="1" x14ac:dyDescent="0.2">
      <c r="B12" s="42" t="s">
        <v>227</v>
      </c>
      <c r="C12" s="137">
        <f>'Section 10 chart data'!D39</f>
        <v>1.9690000000000001</v>
      </c>
      <c r="D12" s="138">
        <f>'Section 10 chart data'!J39</f>
        <v>21.369</v>
      </c>
      <c r="E12" s="695">
        <f>'Section 10 chart data'!K39</f>
        <v>18.600000000000001</v>
      </c>
      <c r="F12" s="139">
        <f t="shared" si="0"/>
        <v>23.338000000000001</v>
      </c>
    </row>
    <row r="13" spans="2:6" ht="15" customHeight="1" x14ac:dyDescent="0.2">
      <c r="B13" s="42" t="s">
        <v>354</v>
      </c>
      <c r="C13" s="137">
        <f>'Section 10 chart data'!D40</f>
        <v>1.8939999999999999</v>
      </c>
      <c r="D13" s="138">
        <f>'Section 10 chart data'!J40</f>
        <v>21.231999999999999</v>
      </c>
      <c r="E13" s="695">
        <f>'Section 10 chart data'!K40</f>
        <v>17.7</v>
      </c>
      <c r="F13" s="139">
        <f t="shared" si="0"/>
        <v>23.125999999999998</v>
      </c>
    </row>
    <row r="14" spans="2:6" ht="15" customHeight="1" x14ac:dyDescent="0.2">
      <c r="B14" s="42" t="s">
        <v>332</v>
      </c>
      <c r="C14" s="137">
        <f>'Section 10 chart data'!D41</f>
        <v>1.5269999999999999</v>
      </c>
      <c r="D14" s="138">
        <f>'Section 10 chart data'!J41</f>
        <v>21.391999999999999</v>
      </c>
      <c r="E14" s="695">
        <f>'Section 10 chart data'!K41</f>
        <v>18.89</v>
      </c>
      <c r="F14" s="139">
        <f t="shared" si="0"/>
        <v>22.919</v>
      </c>
    </row>
    <row r="15" spans="2:6" ht="15" customHeight="1" x14ac:dyDescent="0.2">
      <c r="B15" s="42" t="s">
        <v>333</v>
      </c>
      <c r="C15" s="137">
        <f>'Section 10 chart data'!D42</f>
        <v>1.5760000000000001</v>
      </c>
      <c r="D15" s="138">
        <f>'Section 10 chart data'!J42</f>
        <v>25.074000000000002</v>
      </c>
      <c r="E15" s="695">
        <f>'Section 10 chart data'!K42</f>
        <v>18.059999999999999</v>
      </c>
      <c r="F15" s="139">
        <f t="shared" si="0"/>
        <v>26.650000000000002</v>
      </c>
    </row>
    <row r="16" spans="2:6" ht="15" customHeight="1" x14ac:dyDescent="0.2">
      <c r="B16" s="42" t="s">
        <v>231</v>
      </c>
      <c r="C16" s="137">
        <f>'Section 10 chart data'!D43</f>
        <v>1.6040000000000001</v>
      </c>
      <c r="D16" s="138">
        <f>'Section 10 chart data'!J43</f>
        <v>26.914999999999999</v>
      </c>
      <c r="E16" s="695">
        <f>'Section 10 chart data'!K43</f>
        <v>17.21</v>
      </c>
      <c r="F16" s="139">
        <f t="shared" si="0"/>
        <v>28.518999999999998</v>
      </c>
    </row>
    <row r="17" spans="2:6" ht="15" customHeight="1" x14ac:dyDescent="0.2">
      <c r="B17" s="46" t="s">
        <v>232</v>
      </c>
      <c r="C17" s="137">
        <f>'Section 10 chart data'!D44</f>
        <v>1.472</v>
      </c>
      <c r="D17" s="138">
        <f>'Section 10 chart data'!J44</f>
        <v>28.91</v>
      </c>
      <c r="E17" s="695">
        <f>'Section 10 chart data'!K44</f>
        <v>18.47</v>
      </c>
      <c r="F17" s="139">
        <f t="shared" si="0"/>
        <v>30.382000000000001</v>
      </c>
    </row>
    <row r="18" spans="2:6" ht="15" customHeight="1" x14ac:dyDescent="0.2">
      <c r="B18" s="46" t="s">
        <v>233</v>
      </c>
      <c r="C18" s="137">
        <f>'Section 10 chart data'!D45</f>
        <v>1.3620000000000001</v>
      </c>
      <c r="D18" s="138">
        <f>'Section 10 chart data'!J45</f>
        <v>32.759</v>
      </c>
      <c r="E18" s="695">
        <f>'Section 10 chart data'!K45</f>
        <v>18.350000000000001</v>
      </c>
      <c r="F18" s="140">
        <f>SUM(C18,D18)</f>
        <v>34.121000000000002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7D373B98-590D-40C5-80C8-C5434E417600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664A4D11-C049-4AC6-A0FB-C091ADB7A62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2:X164"/>
  <sheetViews>
    <sheetView topLeftCell="F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800" t="s">
        <v>482</v>
      </c>
      <c r="C3" s="803"/>
      <c r="D3" s="803"/>
      <c r="E3" s="803"/>
      <c r="F3" s="804"/>
      <c r="H3" s="800" t="s">
        <v>482</v>
      </c>
      <c r="I3" s="801"/>
      <c r="J3" s="801"/>
      <c r="K3" s="801"/>
      <c r="L3" s="801"/>
      <c r="M3" s="801"/>
      <c r="N3" s="802"/>
      <c r="P3" s="800" t="s">
        <v>482</v>
      </c>
      <c r="Q3" s="803"/>
      <c r="R3" s="803"/>
      <c r="S3" s="803"/>
      <c r="T3" s="804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50.957999999999998</v>
      </c>
      <c r="E5" s="331"/>
      <c r="F5" s="339"/>
      <c r="G5" s="323"/>
      <c r="H5" s="334" t="s">
        <v>92</v>
      </c>
      <c r="I5" s="302">
        <v>2013</v>
      </c>
      <c r="J5" s="278">
        <v>895.16200000000003</v>
      </c>
      <c r="K5" s="278">
        <v>17.489999999999998</v>
      </c>
      <c r="L5" s="291">
        <f t="shared" ref="L5:L10" si="0">(K5*J5)/100</f>
        <v>156.5638338</v>
      </c>
      <c r="M5" s="331"/>
      <c r="N5" s="339"/>
      <c r="O5" s="323"/>
      <c r="P5" s="334" t="s">
        <v>92</v>
      </c>
      <c r="Q5" s="302">
        <v>2013</v>
      </c>
      <c r="R5" s="291">
        <f t="shared" ref="R5:R10" si="1">D5+J5</f>
        <v>946.12</v>
      </c>
      <c r="S5" s="331"/>
      <c r="T5" s="339"/>
    </row>
    <row r="6" spans="1:20" x14ac:dyDescent="0.2">
      <c r="A6" s="275"/>
      <c r="B6" s="289"/>
      <c r="C6" s="290">
        <v>2017</v>
      </c>
      <c r="D6" s="281">
        <v>58.476999999999997</v>
      </c>
      <c r="E6" s="332"/>
      <c r="F6" s="340"/>
      <c r="G6" s="323"/>
      <c r="H6" s="335"/>
      <c r="I6" s="290">
        <v>2017</v>
      </c>
      <c r="J6" s="279">
        <v>934.06</v>
      </c>
      <c r="K6" s="279">
        <v>18.100000000000001</v>
      </c>
      <c r="L6" s="281">
        <f t="shared" si="0"/>
        <v>169.06486000000001</v>
      </c>
      <c r="M6" s="332"/>
      <c r="N6" s="340"/>
      <c r="O6" s="323"/>
      <c r="P6" s="335"/>
      <c r="Q6" s="290">
        <v>2017</v>
      </c>
      <c r="R6" s="281">
        <f t="shared" si="1"/>
        <v>992.53699999999992</v>
      </c>
      <c r="S6" s="332"/>
      <c r="T6" s="340"/>
    </row>
    <row r="7" spans="1:20" x14ac:dyDescent="0.2">
      <c r="A7" s="275"/>
      <c r="B7" s="289"/>
      <c r="C7" s="290">
        <v>2022</v>
      </c>
      <c r="D7" s="281">
        <v>66.335999999999999</v>
      </c>
      <c r="E7" s="332"/>
      <c r="F7" s="340"/>
      <c r="G7" s="323"/>
      <c r="H7" s="335"/>
      <c r="I7" s="290">
        <v>2022</v>
      </c>
      <c r="J7" s="279">
        <v>791.22400000000005</v>
      </c>
      <c r="K7" s="279">
        <v>21.41</v>
      </c>
      <c r="L7" s="281">
        <f t="shared" si="0"/>
        <v>169.40105840000001</v>
      </c>
      <c r="M7" s="332"/>
      <c r="N7" s="340"/>
      <c r="O7" s="323"/>
      <c r="P7" s="335"/>
      <c r="Q7" s="290">
        <v>2022</v>
      </c>
      <c r="R7" s="281">
        <f t="shared" si="1"/>
        <v>857.56000000000006</v>
      </c>
      <c r="S7" s="332"/>
      <c r="T7" s="340"/>
    </row>
    <row r="8" spans="1:20" x14ac:dyDescent="0.2">
      <c r="A8" s="275"/>
      <c r="B8" s="289"/>
      <c r="C8" s="290">
        <v>2027</v>
      </c>
      <c r="D8" s="281">
        <v>74.632999999999996</v>
      </c>
      <c r="E8" s="332"/>
      <c r="F8" s="340"/>
      <c r="G8" s="323"/>
      <c r="H8" s="335"/>
      <c r="I8" s="290">
        <v>2027</v>
      </c>
      <c r="J8" s="279">
        <v>676.29399999999998</v>
      </c>
      <c r="K8" s="279">
        <v>24.53</v>
      </c>
      <c r="L8" s="281">
        <f t="shared" si="0"/>
        <v>165.89491820000001</v>
      </c>
      <c r="M8" s="332"/>
      <c r="N8" s="340"/>
      <c r="O8" s="323"/>
      <c r="P8" s="335"/>
      <c r="Q8" s="290">
        <v>2027</v>
      </c>
      <c r="R8" s="281">
        <f t="shared" si="1"/>
        <v>750.92700000000002</v>
      </c>
      <c r="S8" s="332"/>
      <c r="T8" s="340"/>
    </row>
    <row r="9" spans="1:20" x14ac:dyDescent="0.2">
      <c r="A9" s="275"/>
      <c r="B9" s="289"/>
      <c r="C9" s="290">
        <v>2032</v>
      </c>
      <c r="D9" s="281">
        <v>76.852000000000004</v>
      </c>
      <c r="E9" s="332"/>
      <c r="F9" s="340"/>
      <c r="G9" s="323"/>
      <c r="H9" s="335"/>
      <c r="I9" s="290">
        <v>2032</v>
      </c>
      <c r="J9" s="279">
        <v>682.95799999999997</v>
      </c>
      <c r="K9" s="279">
        <v>25.35</v>
      </c>
      <c r="L9" s="281">
        <f t="shared" si="0"/>
        <v>173.129853</v>
      </c>
      <c r="M9" s="332"/>
      <c r="N9" s="340"/>
      <c r="O9" s="323"/>
      <c r="P9" s="335"/>
      <c r="Q9" s="290">
        <v>2032</v>
      </c>
      <c r="R9" s="281">
        <f t="shared" si="1"/>
        <v>759.81</v>
      </c>
      <c r="S9" s="332"/>
      <c r="T9" s="340"/>
    </row>
    <row r="10" spans="1:20" ht="13.5" thickBot="1" x14ac:dyDescent="0.25">
      <c r="A10" s="275"/>
      <c r="B10" s="294"/>
      <c r="C10" s="295">
        <v>2037</v>
      </c>
      <c r="D10" s="296">
        <v>74.983000000000004</v>
      </c>
      <c r="E10" s="333"/>
      <c r="F10" s="341"/>
      <c r="G10" s="323"/>
      <c r="H10" s="336"/>
      <c r="I10" s="295">
        <v>2037</v>
      </c>
      <c r="J10" s="337">
        <v>524.90499999999997</v>
      </c>
      <c r="K10" s="337">
        <v>22.69</v>
      </c>
      <c r="L10" s="296">
        <f t="shared" si="0"/>
        <v>119.10094450000001</v>
      </c>
      <c r="M10" s="333"/>
      <c r="N10" s="341"/>
      <c r="O10" s="323"/>
      <c r="P10" s="336"/>
      <c r="Q10" s="295">
        <v>2037</v>
      </c>
      <c r="R10" s="296">
        <f t="shared" si="1"/>
        <v>599.88799999999992</v>
      </c>
      <c r="S10" s="333"/>
      <c r="T10" s="341"/>
    </row>
    <row r="11" spans="1:20" x14ac:dyDescent="0.2">
      <c r="A11" s="275"/>
      <c r="B11" s="299"/>
      <c r="C11" s="300"/>
      <c r="D11" s="281"/>
      <c r="E11" s="281"/>
      <c r="F11" s="276"/>
      <c r="G11" s="323"/>
      <c r="H11" s="338"/>
      <c r="I11" s="300"/>
      <c r="J11" s="281"/>
      <c r="K11" s="281"/>
      <c r="L11" s="281"/>
      <c r="M11" s="281"/>
      <c r="N11" s="276"/>
      <c r="O11" s="323"/>
      <c r="P11" s="338"/>
      <c r="Q11" s="300"/>
      <c r="R11" s="281"/>
      <c r="S11" s="281"/>
      <c r="T11" s="276"/>
    </row>
    <row r="12" spans="1:20" ht="13.5" thickBot="1" x14ac:dyDescent="0.25"/>
    <row r="13" spans="1:20" x14ac:dyDescent="0.2">
      <c r="A13" s="275"/>
      <c r="B13" s="800" t="s">
        <v>483</v>
      </c>
      <c r="C13" s="805"/>
      <c r="D13" s="805"/>
      <c r="E13" s="805"/>
      <c r="F13" s="806"/>
      <c r="H13" s="800" t="s">
        <v>483</v>
      </c>
      <c r="I13" s="801"/>
      <c r="J13" s="801"/>
      <c r="K13" s="801"/>
      <c r="L13" s="801"/>
      <c r="M13" s="801"/>
      <c r="N13" s="802"/>
      <c r="P13" s="800" t="s">
        <v>483</v>
      </c>
      <c r="Q13" s="805"/>
      <c r="R13" s="805"/>
      <c r="S13" s="805"/>
      <c r="T13" s="806"/>
    </row>
    <row r="14" spans="1:20" ht="13.5" thickBot="1" x14ac:dyDescent="0.25">
      <c r="A14" s="275"/>
      <c r="B14" s="283" t="s">
        <v>78</v>
      </c>
      <c r="C14" s="284" t="s">
        <v>480</v>
      </c>
      <c r="D14" s="284" t="s">
        <v>377</v>
      </c>
      <c r="E14" s="287" t="s">
        <v>479</v>
      </c>
      <c r="F14" s="285" t="s">
        <v>378</v>
      </c>
      <c r="H14" s="286" t="s">
        <v>308</v>
      </c>
      <c r="I14" s="284" t="s">
        <v>480</v>
      </c>
      <c r="J14" s="284" t="s">
        <v>377</v>
      </c>
      <c r="K14" s="287" t="s">
        <v>82</v>
      </c>
      <c r="L14" s="287" t="s">
        <v>309</v>
      </c>
      <c r="M14" s="287" t="s">
        <v>479</v>
      </c>
      <c r="N14" s="288" t="s">
        <v>378</v>
      </c>
      <c r="P14" s="283" t="s">
        <v>486</v>
      </c>
      <c r="Q14" s="284" t="s">
        <v>480</v>
      </c>
      <c r="R14" s="284" t="s">
        <v>377</v>
      </c>
      <c r="S14" s="287" t="s">
        <v>479</v>
      </c>
      <c r="T14" s="285" t="s">
        <v>378</v>
      </c>
    </row>
    <row r="15" spans="1:20" x14ac:dyDescent="0.2">
      <c r="A15" s="275"/>
      <c r="B15" s="301" t="s">
        <v>92</v>
      </c>
      <c r="C15" s="302" t="s">
        <v>331</v>
      </c>
      <c r="D15" s="291">
        <v>55.21</v>
      </c>
      <c r="E15" s="293">
        <v>4</v>
      </c>
      <c r="F15" s="329">
        <f t="shared" ref="F15:F20" si="2">D15*E15</f>
        <v>220.84</v>
      </c>
      <c r="H15" s="301" t="s">
        <v>92</v>
      </c>
      <c r="I15" s="302" t="s">
        <v>331</v>
      </c>
      <c r="J15" s="292">
        <v>922.53700000000003</v>
      </c>
      <c r="K15" s="292">
        <v>17.809999999999999</v>
      </c>
      <c r="L15" s="293">
        <f t="shared" ref="L15:L20" si="3">(K15*J15)/100</f>
        <v>164.3038397</v>
      </c>
      <c r="M15" s="293">
        <v>4</v>
      </c>
      <c r="N15" s="329">
        <f t="shared" ref="N15:N20" si="4">J15*M15</f>
        <v>3690.1480000000001</v>
      </c>
      <c r="P15" s="301" t="s">
        <v>92</v>
      </c>
      <c r="Q15" s="302" t="s">
        <v>331</v>
      </c>
      <c r="R15" s="291">
        <f t="shared" ref="R15:R20" si="5">D15+J15</f>
        <v>977.74700000000007</v>
      </c>
      <c r="S15" s="293">
        <v>4</v>
      </c>
      <c r="T15" s="329">
        <f t="shared" ref="T15:T20" si="6">R15*S15</f>
        <v>3910.9880000000003</v>
      </c>
    </row>
    <row r="16" spans="1:20" x14ac:dyDescent="0.2">
      <c r="A16" s="275"/>
      <c r="B16" s="289"/>
      <c r="C16" s="290" t="s">
        <v>222</v>
      </c>
      <c r="D16" s="281">
        <v>62.914999999999999</v>
      </c>
      <c r="E16" s="282">
        <v>5</v>
      </c>
      <c r="F16" s="280">
        <f t="shared" si="2"/>
        <v>314.57499999999999</v>
      </c>
      <c r="H16" s="289"/>
      <c r="I16" s="290" t="s">
        <v>222</v>
      </c>
      <c r="J16" s="277">
        <v>869.86900000000003</v>
      </c>
      <c r="K16" s="277">
        <v>19.03</v>
      </c>
      <c r="L16" s="282">
        <f t="shared" si="3"/>
        <v>165.53607070000001</v>
      </c>
      <c r="M16" s="282">
        <v>5</v>
      </c>
      <c r="N16" s="280">
        <f t="shared" si="4"/>
        <v>4349.3450000000003</v>
      </c>
      <c r="P16" s="289"/>
      <c r="Q16" s="290" t="s">
        <v>222</v>
      </c>
      <c r="R16" s="281">
        <f t="shared" si="5"/>
        <v>932.78399999999999</v>
      </c>
      <c r="S16" s="282">
        <v>5</v>
      </c>
      <c r="T16" s="280">
        <f t="shared" si="6"/>
        <v>4663.92</v>
      </c>
    </row>
    <row r="17" spans="1:20" x14ac:dyDescent="0.2">
      <c r="A17" s="275"/>
      <c r="B17" s="289"/>
      <c r="C17" s="290" t="s">
        <v>225</v>
      </c>
      <c r="D17" s="281">
        <v>71.599999999999994</v>
      </c>
      <c r="E17" s="282">
        <v>5</v>
      </c>
      <c r="F17" s="280">
        <f t="shared" si="2"/>
        <v>358</v>
      </c>
      <c r="H17" s="289"/>
      <c r="I17" s="290" t="s">
        <v>225</v>
      </c>
      <c r="J17" s="277">
        <v>697.58699999999999</v>
      </c>
      <c r="K17" s="277">
        <v>22.72</v>
      </c>
      <c r="L17" s="282">
        <f t="shared" si="3"/>
        <v>158.49176639999999</v>
      </c>
      <c r="M17" s="282">
        <v>5</v>
      </c>
      <c r="N17" s="280">
        <f t="shared" si="4"/>
        <v>3487.9349999999999</v>
      </c>
      <c r="P17" s="289"/>
      <c r="Q17" s="290" t="s">
        <v>225</v>
      </c>
      <c r="R17" s="281">
        <f t="shared" si="5"/>
        <v>769.18700000000001</v>
      </c>
      <c r="S17" s="282">
        <v>5</v>
      </c>
      <c r="T17" s="280">
        <f t="shared" si="6"/>
        <v>3845.9349999999999</v>
      </c>
    </row>
    <row r="18" spans="1:20" x14ac:dyDescent="0.2">
      <c r="A18" s="275"/>
      <c r="B18" s="289"/>
      <c r="C18" s="290" t="s">
        <v>226</v>
      </c>
      <c r="D18" s="281">
        <v>75.543999999999997</v>
      </c>
      <c r="E18" s="282">
        <v>5</v>
      </c>
      <c r="F18" s="280">
        <f t="shared" si="2"/>
        <v>377.71999999999997</v>
      </c>
      <c r="H18" s="289"/>
      <c r="I18" s="290" t="s">
        <v>226</v>
      </c>
      <c r="J18" s="277">
        <v>674.92100000000005</v>
      </c>
      <c r="K18" s="277">
        <v>24.78</v>
      </c>
      <c r="L18" s="282">
        <f t="shared" si="3"/>
        <v>167.24542380000003</v>
      </c>
      <c r="M18" s="282">
        <v>5</v>
      </c>
      <c r="N18" s="280">
        <f t="shared" si="4"/>
        <v>3374.6050000000005</v>
      </c>
      <c r="P18" s="289"/>
      <c r="Q18" s="290" t="s">
        <v>226</v>
      </c>
      <c r="R18" s="281">
        <f t="shared" si="5"/>
        <v>750.46500000000003</v>
      </c>
      <c r="S18" s="282">
        <v>5</v>
      </c>
      <c r="T18" s="280">
        <f t="shared" si="6"/>
        <v>3752.3250000000003</v>
      </c>
    </row>
    <row r="19" spans="1:20" x14ac:dyDescent="0.2">
      <c r="A19" s="275"/>
      <c r="B19" s="289"/>
      <c r="C19" s="290" t="s">
        <v>227</v>
      </c>
      <c r="D19" s="281">
        <v>76.349999999999994</v>
      </c>
      <c r="E19" s="282">
        <v>5</v>
      </c>
      <c r="F19" s="280">
        <f t="shared" si="2"/>
        <v>381.75</v>
      </c>
      <c r="H19" s="289"/>
      <c r="I19" s="290" t="s">
        <v>227</v>
      </c>
      <c r="J19" s="277">
        <v>521.42999999999995</v>
      </c>
      <c r="K19" s="277">
        <v>22.61</v>
      </c>
      <c r="L19" s="282">
        <f t="shared" si="3"/>
        <v>117.89532299999999</v>
      </c>
      <c r="M19" s="282">
        <v>5</v>
      </c>
      <c r="N19" s="280">
        <f t="shared" si="4"/>
        <v>2607.1499999999996</v>
      </c>
      <c r="P19" s="289"/>
      <c r="Q19" s="290" t="s">
        <v>227</v>
      </c>
      <c r="R19" s="281">
        <f t="shared" si="5"/>
        <v>597.78</v>
      </c>
      <c r="S19" s="282">
        <v>5</v>
      </c>
      <c r="T19" s="280">
        <f t="shared" si="6"/>
        <v>2988.8999999999996</v>
      </c>
    </row>
    <row r="20" spans="1:20" ht="13.5" thickBot="1" x14ac:dyDescent="0.25">
      <c r="A20" s="275"/>
      <c r="B20" s="294"/>
      <c r="C20" s="295" t="s">
        <v>228</v>
      </c>
      <c r="D20" s="296">
        <v>65.826999999999998</v>
      </c>
      <c r="E20" s="298">
        <v>5</v>
      </c>
      <c r="F20" s="330">
        <f t="shared" si="2"/>
        <v>329.13499999999999</v>
      </c>
      <c r="H20" s="294"/>
      <c r="I20" s="295" t="s">
        <v>228</v>
      </c>
      <c r="J20" s="297">
        <v>403.87299999999999</v>
      </c>
      <c r="K20" s="297">
        <v>22.29</v>
      </c>
      <c r="L20" s="298">
        <f t="shared" si="3"/>
        <v>90.023291699999987</v>
      </c>
      <c r="M20" s="298">
        <v>5</v>
      </c>
      <c r="N20" s="330">
        <f t="shared" si="4"/>
        <v>2019.365</v>
      </c>
      <c r="P20" s="294"/>
      <c r="Q20" s="295" t="s">
        <v>228</v>
      </c>
      <c r="R20" s="296">
        <f t="shared" si="5"/>
        <v>469.7</v>
      </c>
      <c r="S20" s="298">
        <v>5</v>
      </c>
      <c r="T20" s="330">
        <f t="shared" si="6"/>
        <v>2348.5</v>
      </c>
    </row>
    <row r="21" spans="1:20" x14ac:dyDescent="0.2">
      <c r="A21" s="275"/>
      <c r="B21" s="299"/>
      <c r="C21" s="300"/>
      <c r="D21" s="281"/>
      <c r="E21" s="282"/>
      <c r="F21" s="276"/>
      <c r="H21" s="299"/>
      <c r="I21" s="300"/>
      <c r="J21" s="282"/>
      <c r="K21" s="282"/>
      <c r="L21" s="282"/>
      <c r="M21" s="282"/>
      <c r="N21" s="276"/>
      <c r="P21" s="299"/>
      <c r="Q21" s="300"/>
      <c r="R21" s="281"/>
      <c r="S21" s="282"/>
      <c r="T21" s="276"/>
    </row>
    <row r="22" spans="1:20" ht="13.5" thickBot="1" x14ac:dyDescent="0.25"/>
    <row r="23" spans="1:20" x14ac:dyDescent="0.2">
      <c r="A23" s="275"/>
      <c r="B23" s="800" t="s">
        <v>484</v>
      </c>
      <c r="C23" s="803"/>
      <c r="D23" s="803"/>
      <c r="E23" s="803"/>
      <c r="F23" s="804"/>
      <c r="H23" s="800" t="s">
        <v>484</v>
      </c>
      <c r="I23" s="801"/>
      <c r="J23" s="801"/>
      <c r="K23" s="801"/>
      <c r="L23" s="801"/>
      <c r="M23" s="801"/>
      <c r="N23" s="802"/>
      <c r="P23" s="800" t="s">
        <v>484</v>
      </c>
      <c r="Q23" s="803"/>
      <c r="R23" s="803"/>
      <c r="S23" s="803"/>
      <c r="T23" s="804"/>
    </row>
    <row r="24" spans="1:20" ht="13.5" thickBot="1" x14ac:dyDescent="0.25">
      <c r="A24" s="275"/>
      <c r="B24" s="283" t="s">
        <v>78</v>
      </c>
      <c r="C24" s="284" t="s">
        <v>480</v>
      </c>
      <c r="D24" s="284" t="s">
        <v>377</v>
      </c>
      <c r="E24" s="287" t="s">
        <v>479</v>
      </c>
      <c r="F24" s="285" t="s">
        <v>378</v>
      </c>
      <c r="H24" s="286" t="s">
        <v>308</v>
      </c>
      <c r="I24" s="284" t="s">
        <v>480</v>
      </c>
      <c r="J24" s="284" t="s">
        <v>377</v>
      </c>
      <c r="K24" s="287" t="s">
        <v>82</v>
      </c>
      <c r="L24" s="287" t="s">
        <v>309</v>
      </c>
      <c r="M24" s="287" t="s">
        <v>479</v>
      </c>
      <c r="N24" s="288" t="s">
        <v>378</v>
      </c>
      <c r="P24" s="283" t="s">
        <v>486</v>
      </c>
      <c r="Q24" s="284" t="s">
        <v>480</v>
      </c>
      <c r="R24" s="284" t="s">
        <v>377</v>
      </c>
      <c r="S24" s="287" t="s">
        <v>479</v>
      </c>
      <c r="T24" s="285" t="s">
        <v>378</v>
      </c>
    </row>
    <row r="25" spans="1:20" x14ac:dyDescent="0.2">
      <c r="A25" s="275"/>
      <c r="B25" s="301" t="s">
        <v>92</v>
      </c>
      <c r="C25" s="302" t="s">
        <v>331</v>
      </c>
      <c r="D25" s="291">
        <v>2.359</v>
      </c>
      <c r="E25" s="293">
        <v>4</v>
      </c>
      <c r="F25" s="329">
        <f t="shared" ref="F25:F30" si="7">D25*E25</f>
        <v>9.4359999999999999</v>
      </c>
      <c r="H25" s="301" t="s">
        <v>92</v>
      </c>
      <c r="I25" s="302" t="s">
        <v>331</v>
      </c>
      <c r="J25" s="292">
        <v>36.777999999999999</v>
      </c>
      <c r="K25" s="292">
        <v>18.829999999999998</v>
      </c>
      <c r="L25" s="293">
        <f t="shared" ref="L25:L30" si="8">(K25*J25)/100</f>
        <v>6.9252973999999998</v>
      </c>
      <c r="M25" s="293">
        <v>4</v>
      </c>
      <c r="N25" s="329">
        <f t="shared" ref="N25:N30" si="9">J25*M25</f>
        <v>147.11199999999999</v>
      </c>
      <c r="P25" s="301" t="s">
        <v>92</v>
      </c>
      <c r="Q25" s="302" t="s">
        <v>331</v>
      </c>
      <c r="R25" s="291">
        <f t="shared" ref="R25:R30" si="10">D25+J25</f>
        <v>39.137</v>
      </c>
      <c r="S25" s="293">
        <v>4</v>
      </c>
      <c r="T25" s="329">
        <f t="shared" ref="T25:T30" si="11">R25*S25</f>
        <v>156.548</v>
      </c>
    </row>
    <row r="26" spans="1:20" x14ac:dyDescent="0.2">
      <c r="A26" s="275"/>
      <c r="B26" s="289"/>
      <c r="C26" s="290" t="s">
        <v>222</v>
      </c>
      <c r="D26" s="281">
        <v>2.214</v>
      </c>
      <c r="E26" s="282">
        <v>5</v>
      </c>
      <c r="F26" s="280">
        <f t="shared" si="7"/>
        <v>11.07</v>
      </c>
      <c r="H26" s="289"/>
      <c r="I26" s="290" t="s">
        <v>222</v>
      </c>
      <c r="J26" s="277">
        <v>33.469000000000001</v>
      </c>
      <c r="K26" s="277">
        <v>19.420000000000002</v>
      </c>
      <c r="L26" s="282">
        <f t="shared" si="8"/>
        <v>6.4996798000000009</v>
      </c>
      <c r="M26" s="282">
        <v>5</v>
      </c>
      <c r="N26" s="280">
        <f t="shared" si="9"/>
        <v>167.345</v>
      </c>
      <c r="P26" s="289"/>
      <c r="Q26" s="290" t="s">
        <v>222</v>
      </c>
      <c r="R26" s="281">
        <f t="shared" si="10"/>
        <v>35.683</v>
      </c>
      <c r="S26" s="282">
        <v>5</v>
      </c>
      <c r="T26" s="280">
        <f t="shared" si="11"/>
        <v>178.41499999999999</v>
      </c>
    </row>
    <row r="27" spans="1:20" x14ac:dyDescent="0.2">
      <c r="A27" s="275"/>
      <c r="B27" s="289"/>
      <c r="C27" s="290" t="s">
        <v>225</v>
      </c>
      <c r="D27" s="281">
        <v>2.1459999999999999</v>
      </c>
      <c r="E27" s="282">
        <v>5</v>
      </c>
      <c r="F27" s="280">
        <f t="shared" si="7"/>
        <v>10.73</v>
      </c>
      <c r="H27" s="289"/>
      <c r="I27" s="290" t="s">
        <v>225</v>
      </c>
      <c r="J27" s="277">
        <v>25.771000000000001</v>
      </c>
      <c r="K27" s="277">
        <v>22.12</v>
      </c>
      <c r="L27" s="282">
        <f t="shared" si="8"/>
        <v>5.7005452000000005</v>
      </c>
      <c r="M27" s="282">
        <v>5</v>
      </c>
      <c r="N27" s="280">
        <f t="shared" si="9"/>
        <v>128.85500000000002</v>
      </c>
      <c r="P27" s="289"/>
      <c r="Q27" s="290" t="s">
        <v>225</v>
      </c>
      <c r="R27" s="281">
        <f t="shared" si="10"/>
        <v>27.917000000000002</v>
      </c>
      <c r="S27" s="282">
        <v>5</v>
      </c>
      <c r="T27" s="280">
        <f t="shared" si="11"/>
        <v>139.58500000000001</v>
      </c>
    </row>
    <row r="28" spans="1:20" x14ac:dyDescent="0.2">
      <c r="A28" s="275"/>
      <c r="B28" s="289"/>
      <c r="C28" s="290" t="s">
        <v>226</v>
      </c>
      <c r="D28" s="281">
        <v>2.02</v>
      </c>
      <c r="E28" s="282">
        <v>5</v>
      </c>
      <c r="F28" s="280">
        <f t="shared" si="7"/>
        <v>10.1</v>
      </c>
      <c r="H28" s="289"/>
      <c r="I28" s="290" t="s">
        <v>226</v>
      </c>
      <c r="J28" s="277">
        <v>23.196999999999999</v>
      </c>
      <c r="K28" s="277">
        <v>23.07</v>
      </c>
      <c r="L28" s="282">
        <f t="shared" si="8"/>
        <v>5.351547899999999</v>
      </c>
      <c r="M28" s="282">
        <v>5</v>
      </c>
      <c r="N28" s="280">
        <f t="shared" si="9"/>
        <v>115.985</v>
      </c>
      <c r="P28" s="289"/>
      <c r="Q28" s="290" t="s">
        <v>226</v>
      </c>
      <c r="R28" s="281">
        <f t="shared" si="10"/>
        <v>25.216999999999999</v>
      </c>
      <c r="S28" s="282">
        <v>5</v>
      </c>
      <c r="T28" s="280">
        <f t="shared" si="11"/>
        <v>126.08499999999999</v>
      </c>
    </row>
    <row r="29" spans="1:20" x14ac:dyDescent="0.2">
      <c r="A29" s="275"/>
      <c r="B29" s="289"/>
      <c r="C29" s="290" t="s">
        <v>227</v>
      </c>
      <c r="D29" s="281">
        <v>1.9690000000000001</v>
      </c>
      <c r="E29" s="282">
        <v>5</v>
      </c>
      <c r="F29" s="280">
        <f t="shared" si="7"/>
        <v>9.8450000000000006</v>
      </c>
      <c r="H29" s="289"/>
      <c r="I29" s="290" t="s">
        <v>227</v>
      </c>
      <c r="J29" s="277">
        <v>21.369</v>
      </c>
      <c r="K29" s="277">
        <v>18.600000000000001</v>
      </c>
      <c r="L29" s="282">
        <f t="shared" si="8"/>
        <v>3.9746340000000004</v>
      </c>
      <c r="M29" s="282">
        <v>5</v>
      </c>
      <c r="N29" s="280">
        <f t="shared" si="9"/>
        <v>106.845</v>
      </c>
      <c r="P29" s="289"/>
      <c r="Q29" s="290" t="s">
        <v>227</v>
      </c>
      <c r="R29" s="281">
        <f t="shared" si="10"/>
        <v>23.338000000000001</v>
      </c>
      <c r="S29" s="282">
        <v>5</v>
      </c>
      <c r="T29" s="280">
        <f t="shared" si="11"/>
        <v>116.69</v>
      </c>
    </row>
    <row r="30" spans="1:20" ht="13.5" thickBot="1" x14ac:dyDescent="0.25">
      <c r="A30" s="275"/>
      <c r="B30" s="294"/>
      <c r="C30" s="295" t="s">
        <v>228</v>
      </c>
      <c r="D30" s="296">
        <v>1.8939999999999999</v>
      </c>
      <c r="E30" s="298">
        <v>5</v>
      </c>
      <c r="F30" s="330">
        <f t="shared" si="7"/>
        <v>9.4699999999999989</v>
      </c>
      <c r="H30" s="294"/>
      <c r="I30" s="295" t="s">
        <v>228</v>
      </c>
      <c r="J30" s="297">
        <v>21.231999999999999</v>
      </c>
      <c r="K30" s="297">
        <v>17.7</v>
      </c>
      <c r="L30" s="298">
        <f t="shared" si="8"/>
        <v>3.7580640000000001</v>
      </c>
      <c r="M30" s="298">
        <v>5</v>
      </c>
      <c r="N30" s="330">
        <f t="shared" si="9"/>
        <v>106.16</v>
      </c>
      <c r="P30" s="294"/>
      <c r="Q30" s="295" t="s">
        <v>228</v>
      </c>
      <c r="R30" s="296">
        <f t="shared" si="10"/>
        <v>23.125999999999998</v>
      </c>
      <c r="S30" s="298">
        <v>5</v>
      </c>
      <c r="T30" s="330">
        <f t="shared" si="11"/>
        <v>115.63</v>
      </c>
    </row>
    <row r="32" spans="1:20" ht="13.5" thickBot="1" x14ac:dyDescent="0.25"/>
    <row r="33" spans="1:20" x14ac:dyDescent="0.2">
      <c r="A33" s="275"/>
      <c r="B33" s="800" t="s">
        <v>485</v>
      </c>
      <c r="C33" s="803"/>
      <c r="D33" s="803"/>
      <c r="E33" s="803"/>
      <c r="F33" s="804"/>
      <c r="H33" s="800" t="s">
        <v>485</v>
      </c>
      <c r="I33" s="801"/>
      <c r="J33" s="801"/>
      <c r="K33" s="801"/>
      <c r="L33" s="801"/>
      <c r="M33" s="801"/>
      <c r="N33" s="802"/>
      <c r="P33" s="800" t="s">
        <v>485</v>
      </c>
      <c r="Q33" s="803"/>
      <c r="R33" s="803"/>
      <c r="S33" s="803"/>
      <c r="T33" s="804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0.47899999999999998</v>
      </c>
      <c r="E35" s="293">
        <v>4</v>
      </c>
      <c r="F35" s="329">
        <f t="shared" ref="F35:F40" si="12">D35*E35</f>
        <v>1.9159999999999999</v>
      </c>
      <c r="H35" s="301" t="s">
        <v>92</v>
      </c>
      <c r="I35" s="302" t="s">
        <v>331</v>
      </c>
      <c r="J35" s="292">
        <v>27.053000000000001</v>
      </c>
      <c r="K35" s="292">
        <v>17.91</v>
      </c>
      <c r="L35" s="293">
        <f t="shared" ref="L35:L40" si="13">(K35*J35)/100</f>
        <v>4.8451922999999999</v>
      </c>
      <c r="M35" s="293">
        <v>4</v>
      </c>
      <c r="N35" s="329">
        <f t="shared" ref="N35:N40" si="14">J35*M35</f>
        <v>108.212</v>
      </c>
      <c r="P35" s="301" t="s">
        <v>92</v>
      </c>
      <c r="Q35" s="302" t="s">
        <v>331</v>
      </c>
      <c r="R35" s="291">
        <f t="shared" ref="R35:R40" si="15">D35+J35</f>
        <v>27.532</v>
      </c>
      <c r="S35" s="293">
        <v>4</v>
      </c>
      <c r="T35" s="329">
        <f t="shared" ref="T35:T40" si="16">R35*S35</f>
        <v>110.128</v>
      </c>
    </row>
    <row r="36" spans="1:20" x14ac:dyDescent="0.2">
      <c r="A36" s="275"/>
      <c r="B36" s="289"/>
      <c r="C36" s="290" t="s">
        <v>222</v>
      </c>
      <c r="D36" s="281">
        <v>0.64900000000000002</v>
      </c>
      <c r="E36" s="282">
        <v>5</v>
      </c>
      <c r="F36" s="280">
        <f t="shared" si="12"/>
        <v>3.2450000000000001</v>
      </c>
      <c r="H36" s="289"/>
      <c r="I36" s="290" t="s">
        <v>222</v>
      </c>
      <c r="J36" s="277">
        <v>62.036000000000001</v>
      </c>
      <c r="K36" s="277">
        <v>21.65</v>
      </c>
      <c r="L36" s="282">
        <f t="shared" si="13"/>
        <v>13.430793999999999</v>
      </c>
      <c r="M36" s="282">
        <v>5</v>
      </c>
      <c r="N36" s="280">
        <f t="shared" si="14"/>
        <v>310.18</v>
      </c>
      <c r="P36" s="289"/>
      <c r="Q36" s="290" t="s">
        <v>222</v>
      </c>
      <c r="R36" s="281">
        <f t="shared" si="15"/>
        <v>62.685000000000002</v>
      </c>
      <c r="S36" s="282">
        <v>5</v>
      </c>
      <c r="T36" s="280">
        <f t="shared" si="16"/>
        <v>313.42500000000001</v>
      </c>
    </row>
    <row r="37" spans="1:20" x14ac:dyDescent="0.2">
      <c r="A37" s="275"/>
      <c r="B37" s="289"/>
      <c r="C37" s="290" t="s">
        <v>225</v>
      </c>
      <c r="D37" s="281">
        <v>0.48699999999999999</v>
      </c>
      <c r="E37" s="282">
        <v>5</v>
      </c>
      <c r="F37" s="280">
        <f t="shared" si="12"/>
        <v>2.4350000000000001</v>
      </c>
      <c r="H37" s="289"/>
      <c r="I37" s="290" t="s">
        <v>225</v>
      </c>
      <c r="J37" s="277">
        <v>48.756999999999998</v>
      </c>
      <c r="K37" s="277">
        <v>30.01</v>
      </c>
      <c r="L37" s="282">
        <f t="shared" si="13"/>
        <v>14.6319757</v>
      </c>
      <c r="M37" s="282">
        <v>5</v>
      </c>
      <c r="N37" s="280">
        <f t="shared" si="14"/>
        <v>243.785</v>
      </c>
      <c r="P37" s="289"/>
      <c r="Q37" s="290" t="s">
        <v>225</v>
      </c>
      <c r="R37" s="281">
        <f t="shared" si="15"/>
        <v>49.244</v>
      </c>
      <c r="S37" s="282">
        <v>5</v>
      </c>
      <c r="T37" s="280">
        <f t="shared" si="16"/>
        <v>246.22</v>
      </c>
    </row>
    <row r="38" spans="1:20" x14ac:dyDescent="0.2">
      <c r="A38" s="275"/>
      <c r="B38" s="289"/>
      <c r="C38" s="290" t="s">
        <v>226</v>
      </c>
      <c r="D38" s="281">
        <v>1.6120000000000001</v>
      </c>
      <c r="E38" s="282">
        <v>5</v>
      </c>
      <c r="F38" s="280">
        <f t="shared" si="12"/>
        <v>8.06</v>
      </c>
      <c r="H38" s="289"/>
      <c r="I38" s="290" t="s">
        <v>226</v>
      </c>
      <c r="J38" s="277">
        <v>21.864000000000001</v>
      </c>
      <c r="K38" s="277">
        <v>23.89</v>
      </c>
      <c r="L38" s="282">
        <f t="shared" si="13"/>
        <v>5.2233096000000003</v>
      </c>
      <c r="M38" s="282">
        <v>5</v>
      </c>
      <c r="N38" s="280">
        <f t="shared" si="14"/>
        <v>109.32000000000001</v>
      </c>
      <c r="P38" s="289"/>
      <c r="Q38" s="290" t="s">
        <v>226</v>
      </c>
      <c r="R38" s="281">
        <f t="shared" si="15"/>
        <v>23.475999999999999</v>
      </c>
      <c r="S38" s="282">
        <v>5</v>
      </c>
      <c r="T38" s="280">
        <f t="shared" si="16"/>
        <v>117.38</v>
      </c>
    </row>
    <row r="39" spans="1:20" x14ac:dyDescent="0.2">
      <c r="A39" s="275"/>
      <c r="B39" s="289"/>
      <c r="C39" s="290" t="s">
        <v>227</v>
      </c>
      <c r="D39" s="281">
        <v>2.3420000000000001</v>
      </c>
      <c r="E39" s="282">
        <v>5</v>
      </c>
      <c r="F39" s="280">
        <f t="shared" si="12"/>
        <v>11.71</v>
      </c>
      <c r="H39" s="289"/>
      <c r="I39" s="290" t="s">
        <v>227</v>
      </c>
      <c r="J39" s="277">
        <v>52.98</v>
      </c>
      <c r="K39" s="277">
        <v>58.36</v>
      </c>
      <c r="L39" s="282">
        <f t="shared" si="13"/>
        <v>30.919127999999997</v>
      </c>
      <c r="M39" s="282">
        <v>5</v>
      </c>
      <c r="N39" s="280">
        <f t="shared" si="14"/>
        <v>264.89999999999998</v>
      </c>
      <c r="P39" s="289"/>
      <c r="Q39" s="290" t="s">
        <v>227</v>
      </c>
      <c r="R39" s="281">
        <f t="shared" si="15"/>
        <v>55.321999999999996</v>
      </c>
      <c r="S39" s="282">
        <v>5</v>
      </c>
      <c r="T39" s="280">
        <f t="shared" si="16"/>
        <v>276.60999999999996</v>
      </c>
    </row>
    <row r="40" spans="1:20" ht="13.5" thickBot="1" x14ac:dyDescent="0.25">
      <c r="A40" s="275"/>
      <c r="B40" s="294"/>
      <c r="C40" s="295" t="s">
        <v>228</v>
      </c>
      <c r="D40" s="296">
        <v>8.0280000000000005</v>
      </c>
      <c r="E40" s="298">
        <v>5</v>
      </c>
      <c r="F40" s="330">
        <f t="shared" si="12"/>
        <v>40.14</v>
      </c>
      <c r="H40" s="294"/>
      <c r="I40" s="295" t="s">
        <v>228</v>
      </c>
      <c r="J40" s="297">
        <v>58.429000000000002</v>
      </c>
      <c r="K40" s="297">
        <v>33.86</v>
      </c>
      <c r="L40" s="298">
        <f t="shared" si="13"/>
        <v>19.7840594</v>
      </c>
      <c r="M40" s="298">
        <v>5</v>
      </c>
      <c r="N40" s="330">
        <f t="shared" si="14"/>
        <v>292.14499999999998</v>
      </c>
      <c r="P40" s="294"/>
      <c r="Q40" s="295" t="s">
        <v>228</v>
      </c>
      <c r="R40" s="296">
        <f t="shared" si="15"/>
        <v>66.457000000000008</v>
      </c>
      <c r="S40" s="298">
        <v>5</v>
      </c>
      <c r="T40" s="330">
        <f t="shared" si="16"/>
        <v>332.28500000000003</v>
      </c>
    </row>
    <row r="41" spans="1:20" x14ac:dyDescent="0.2">
      <c r="A41" s="275"/>
      <c r="B41" s="299"/>
      <c r="C41" s="300"/>
      <c r="D41" s="281"/>
      <c r="E41" s="282"/>
      <c r="F41" s="276"/>
      <c r="H41" s="299"/>
      <c r="I41" s="300"/>
      <c r="J41" s="282"/>
      <c r="K41" s="282"/>
      <c r="L41" s="282"/>
      <c r="M41" s="282"/>
      <c r="N41" s="276"/>
      <c r="P41" s="299"/>
      <c r="Q41" s="300"/>
      <c r="R41" s="281"/>
      <c r="S41" s="282"/>
      <c r="T41" s="276"/>
    </row>
    <row r="42" spans="1:20" x14ac:dyDescent="0.2">
      <c r="A42" s="275"/>
    </row>
    <row r="43" spans="1:20" x14ac:dyDescent="0.2">
      <c r="B43" s="791" t="s">
        <v>739</v>
      </c>
      <c r="C43" s="718" t="s">
        <v>331</v>
      </c>
      <c r="D43" s="718" t="s">
        <v>222</v>
      </c>
      <c r="E43" s="718" t="s">
        <v>225</v>
      </c>
      <c r="F43" s="718" t="s">
        <v>226</v>
      </c>
      <c r="G43" s="718" t="s">
        <v>227</v>
      </c>
      <c r="H43" s="718" t="s">
        <v>228</v>
      </c>
      <c r="I43" s="718" t="s">
        <v>332</v>
      </c>
      <c r="J43" s="718" t="s">
        <v>333</v>
      </c>
      <c r="K43" s="718" t="s">
        <v>231</v>
      </c>
      <c r="L43" s="718" t="s">
        <v>232</v>
      </c>
      <c r="M43" s="744" t="s">
        <v>233</v>
      </c>
    </row>
    <row r="44" spans="1:20" x14ac:dyDescent="0.2">
      <c r="B44" s="792"/>
      <c r="C44" s="719" t="s">
        <v>78</v>
      </c>
      <c r="D44" s="719" t="s">
        <v>78</v>
      </c>
      <c r="E44" s="719" t="s">
        <v>78</v>
      </c>
      <c r="F44" s="719" t="s">
        <v>78</v>
      </c>
      <c r="G44" s="719" t="s">
        <v>78</v>
      </c>
      <c r="H44" s="719" t="s">
        <v>78</v>
      </c>
      <c r="I44" s="719" t="s">
        <v>78</v>
      </c>
      <c r="J44" s="719" t="s">
        <v>78</v>
      </c>
      <c r="K44" s="719" t="s">
        <v>78</v>
      </c>
      <c r="L44" s="719" t="s">
        <v>78</v>
      </c>
      <c r="M44" s="745" t="s">
        <v>78</v>
      </c>
    </row>
    <row r="45" spans="1:20" ht="41.25" thickBot="1" x14ac:dyDescent="0.25">
      <c r="B45" s="793"/>
      <c r="C45" s="724" t="s">
        <v>325</v>
      </c>
      <c r="D45" s="724" t="s">
        <v>325</v>
      </c>
      <c r="E45" s="724" t="s">
        <v>325</v>
      </c>
      <c r="F45" s="724" t="s">
        <v>325</v>
      </c>
      <c r="G45" s="724" t="s">
        <v>325</v>
      </c>
      <c r="H45" s="724" t="s">
        <v>325</v>
      </c>
      <c r="I45" s="724" t="s">
        <v>325</v>
      </c>
      <c r="J45" s="724" t="s">
        <v>325</v>
      </c>
      <c r="K45" s="724" t="s">
        <v>325</v>
      </c>
      <c r="L45" s="724" t="s">
        <v>325</v>
      </c>
      <c r="M45" s="746" t="s">
        <v>325</v>
      </c>
    </row>
    <row r="46" spans="1:20" x14ac:dyDescent="0.2">
      <c r="B46" s="725" t="s">
        <v>92</v>
      </c>
      <c r="C46" s="726">
        <v>0.47899999999999998</v>
      </c>
      <c r="D46" s="726">
        <v>0.64900000000000002</v>
      </c>
      <c r="E46" s="726">
        <v>0.48699999999999999</v>
      </c>
      <c r="F46" s="726">
        <v>1.6120000000000001</v>
      </c>
      <c r="G46" s="726">
        <v>2.3420000000000001</v>
      </c>
      <c r="H46" s="726">
        <v>8.0280000000000005</v>
      </c>
      <c r="I46" s="726">
        <v>0.64400000000000002</v>
      </c>
      <c r="J46" s="726">
        <v>0.93</v>
      </c>
      <c r="K46" s="726">
        <v>0.88200000000000001</v>
      </c>
      <c r="L46" s="726">
        <v>5.4580000000000002</v>
      </c>
      <c r="M46" s="727">
        <v>1.105</v>
      </c>
    </row>
    <row r="47" spans="1:20" x14ac:dyDescent="0.2">
      <c r="B47" s="728" t="s">
        <v>84</v>
      </c>
      <c r="C47" s="729">
        <v>0</v>
      </c>
      <c r="D47" s="729">
        <v>0</v>
      </c>
      <c r="E47" s="729">
        <v>0</v>
      </c>
      <c r="F47" s="729">
        <v>0</v>
      </c>
      <c r="G47" s="729">
        <v>8.0000000000000002E-3</v>
      </c>
      <c r="H47" s="729">
        <v>8.0000000000000002E-3</v>
      </c>
      <c r="I47" s="729">
        <v>8.9999999999999993E-3</v>
      </c>
      <c r="J47" s="729">
        <v>8.9999999999999993E-3</v>
      </c>
      <c r="K47" s="729">
        <v>8.9999999999999993E-3</v>
      </c>
      <c r="L47" s="729">
        <v>8.9999999999999993E-3</v>
      </c>
      <c r="M47" s="730">
        <v>8.0000000000000002E-3</v>
      </c>
    </row>
    <row r="48" spans="1:20" x14ac:dyDescent="0.2">
      <c r="B48" s="728" t="s">
        <v>85</v>
      </c>
      <c r="C48" s="729">
        <v>0</v>
      </c>
      <c r="D48" s="729">
        <v>0</v>
      </c>
      <c r="E48" s="729">
        <v>4.0000000000000001E-3</v>
      </c>
      <c r="F48" s="729">
        <v>0.02</v>
      </c>
      <c r="G48" s="729">
        <v>6.8000000000000005E-2</v>
      </c>
      <c r="H48" s="729">
        <v>0.53100000000000003</v>
      </c>
      <c r="I48" s="729">
        <v>1.2999999999999999E-2</v>
      </c>
      <c r="J48" s="729">
        <v>5.0999999999999997E-2</v>
      </c>
      <c r="K48" s="729">
        <v>0.05</v>
      </c>
      <c r="L48" s="729">
        <v>0.83299999999999996</v>
      </c>
      <c r="M48" s="730">
        <v>6.7000000000000004E-2</v>
      </c>
    </row>
    <row r="49" spans="2:24" x14ac:dyDescent="0.2">
      <c r="B49" s="728" t="s">
        <v>86</v>
      </c>
      <c r="C49" s="729">
        <v>0.22</v>
      </c>
      <c r="D49" s="729">
        <v>0.34100000000000003</v>
      </c>
      <c r="E49" s="729">
        <v>0.153</v>
      </c>
      <c r="F49" s="729">
        <v>1.0149999999999999</v>
      </c>
      <c r="G49" s="729">
        <v>0.79100000000000004</v>
      </c>
      <c r="H49" s="729">
        <v>2.085</v>
      </c>
      <c r="I49" s="729">
        <v>0.18</v>
      </c>
      <c r="J49" s="729">
        <v>0.26700000000000002</v>
      </c>
      <c r="K49" s="729">
        <v>0.17799999999999999</v>
      </c>
      <c r="L49" s="729">
        <v>1.8</v>
      </c>
      <c r="M49" s="730">
        <v>0.29099999999999998</v>
      </c>
    </row>
    <row r="50" spans="2:24" x14ac:dyDescent="0.2">
      <c r="B50" s="728" t="s">
        <v>87</v>
      </c>
      <c r="C50" s="729">
        <v>0.11799999999999999</v>
      </c>
      <c r="D50" s="729">
        <v>9.8000000000000004E-2</v>
      </c>
      <c r="E50" s="729">
        <v>0.111</v>
      </c>
      <c r="F50" s="729">
        <v>0.16</v>
      </c>
      <c r="G50" s="729">
        <v>0.54200000000000004</v>
      </c>
      <c r="H50" s="729">
        <v>1.603</v>
      </c>
      <c r="I50" s="729">
        <v>4.2999999999999997E-2</v>
      </c>
      <c r="J50" s="729">
        <v>4.4999999999999998E-2</v>
      </c>
      <c r="K50" s="729">
        <v>0.25900000000000001</v>
      </c>
      <c r="L50" s="729">
        <v>0.308</v>
      </c>
      <c r="M50" s="730">
        <v>0.106</v>
      </c>
    </row>
    <row r="51" spans="2:24" x14ac:dyDescent="0.2">
      <c r="B51" s="728" t="s">
        <v>88</v>
      </c>
      <c r="C51" s="729">
        <v>0.14099999999999999</v>
      </c>
      <c r="D51" s="729">
        <v>0.21</v>
      </c>
      <c r="E51" s="729">
        <v>0.19900000000000001</v>
      </c>
      <c r="F51" s="729">
        <v>0.28799999999999998</v>
      </c>
      <c r="G51" s="729">
        <v>0.755</v>
      </c>
      <c r="H51" s="729">
        <v>2.0619999999999998</v>
      </c>
      <c r="I51" s="729">
        <v>0.20599999999999999</v>
      </c>
      <c r="J51" s="729">
        <v>0.26600000000000001</v>
      </c>
      <c r="K51" s="729">
        <v>0.23100000000000001</v>
      </c>
      <c r="L51" s="729">
        <v>1.538</v>
      </c>
      <c r="M51" s="730">
        <v>0.39600000000000002</v>
      </c>
    </row>
    <row r="52" spans="2:24" x14ac:dyDescent="0.2">
      <c r="B52" s="728" t="s">
        <v>89</v>
      </c>
      <c r="C52" s="729">
        <v>0</v>
      </c>
      <c r="D52" s="729">
        <v>0</v>
      </c>
      <c r="E52" s="729">
        <v>0</v>
      </c>
      <c r="F52" s="729">
        <v>2E-3</v>
      </c>
      <c r="G52" s="729">
        <v>1.2999999999999999E-2</v>
      </c>
      <c r="H52" s="729">
        <v>7.0000000000000007E-2</v>
      </c>
      <c r="I52" s="729">
        <v>2.1000000000000001E-2</v>
      </c>
      <c r="J52" s="729">
        <v>2.4E-2</v>
      </c>
      <c r="K52" s="729">
        <v>2.1999999999999999E-2</v>
      </c>
      <c r="L52" s="729">
        <v>0.38600000000000001</v>
      </c>
      <c r="M52" s="730">
        <v>2.3E-2</v>
      </c>
    </row>
    <row r="53" spans="2:24" x14ac:dyDescent="0.2">
      <c r="B53" s="728" t="s">
        <v>90</v>
      </c>
      <c r="C53" s="729">
        <v>0</v>
      </c>
      <c r="D53" s="729">
        <v>0</v>
      </c>
      <c r="E53" s="729">
        <v>0</v>
      </c>
      <c r="F53" s="729">
        <v>0</v>
      </c>
      <c r="G53" s="729">
        <v>0</v>
      </c>
      <c r="H53" s="729">
        <v>0</v>
      </c>
      <c r="I53" s="729">
        <v>0</v>
      </c>
      <c r="J53" s="729">
        <v>0</v>
      </c>
      <c r="K53" s="729">
        <v>0</v>
      </c>
      <c r="L53" s="729">
        <v>0</v>
      </c>
      <c r="M53" s="730">
        <v>0</v>
      </c>
    </row>
    <row r="54" spans="2:24" x14ac:dyDescent="0.2">
      <c r="B54" s="728" t="s">
        <v>91</v>
      </c>
      <c r="C54" s="729">
        <v>0</v>
      </c>
      <c r="D54" s="729">
        <v>0</v>
      </c>
      <c r="E54" s="729">
        <v>1.9E-2</v>
      </c>
      <c r="F54" s="729">
        <v>0.125</v>
      </c>
      <c r="G54" s="729">
        <v>0.16500000000000001</v>
      </c>
      <c r="H54" s="729">
        <v>1.67</v>
      </c>
      <c r="I54" s="729">
        <v>0.17199999999999999</v>
      </c>
      <c r="J54" s="729">
        <v>0.26800000000000002</v>
      </c>
      <c r="K54" s="729">
        <v>0.13300000000000001</v>
      </c>
      <c r="L54" s="729">
        <v>0.58399999999999996</v>
      </c>
      <c r="M54" s="730">
        <v>0.214</v>
      </c>
    </row>
    <row r="55" spans="2:24" x14ac:dyDescent="0.2">
      <c r="B55" s="747"/>
      <c r="C55" s="748"/>
      <c r="D55" s="748"/>
      <c r="E55" s="748"/>
      <c r="F55" s="748"/>
      <c r="G55" s="748"/>
      <c r="H55" s="748"/>
      <c r="I55" s="748"/>
      <c r="J55" s="748"/>
      <c r="K55" s="748"/>
      <c r="L55" s="748"/>
      <c r="M55" s="749"/>
    </row>
    <row r="56" spans="2:24" x14ac:dyDescent="0.2">
      <c r="B56" s="747"/>
      <c r="C56" s="748"/>
      <c r="D56" s="748"/>
      <c r="E56" s="748"/>
      <c r="F56" s="748"/>
      <c r="G56" s="748"/>
      <c r="H56" s="748"/>
      <c r="I56" s="748"/>
      <c r="J56" s="748"/>
      <c r="K56" s="748"/>
      <c r="L56" s="748"/>
      <c r="M56" s="749"/>
    </row>
    <row r="57" spans="2:24" ht="13.5" thickBot="1" x14ac:dyDescent="0.25">
      <c r="B57" s="750"/>
      <c r="C57" s="751"/>
      <c r="D57" s="751"/>
      <c r="E57" s="751"/>
      <c r="F57" s="751"/>
      <c r="G57" s="751"/>
      <c r="H57" s="751"/>
      <c r="I57" s="751"/>
      <c r="J57" s="751"/>
      <c r="K57" s="751"/>
      <c r="L57" s="751"/>
      <c r="M57" s="752"/>
    </row>
    <row r="60" spans="2:24" x14ac:dyDescent="0.2">
      <c r="B60" s="791" t="s">
        <v>739</v>
      </c>
      <c r="C60" s="794" t="s">
        <v>331</v>
      </c>
      <c r="D60" s="795"/>
      <c r="E60" s="794" t="s">
        <v>222</v>
      </c>
      <c r="F60" s="795"/>
      <c r="G60" s="794" t="s">
        <v>225</v>
      </c>
      <c r="H60" s="795"/>
      <c r="I60" s="794" t="s">
        <v>226</v>
      </c>
      <c r="J60" s="795"/>
      <c r="K60" s="794" t="s">
        <v>227</v>
      </c>
      <c r="L60" s="795"/>
      <c r="M60" s="794" t="s">
        <v>228</v>
      </c>
      <c r="N60" s="795"/>
      <c r="O60" s="794" t="s">
        <v>332</v>
      </c>
      <c r="P60" s="795"/>
      <c r="Q60" s="794" t="s">
        <v>333</v>
      </c>
      <c r="R60" s="795"/>
      <c r="S60" s="794" t="s">
        <v>231</v>
      </c>
      <c r="T60" s="795"/>
      <c r="U60" s="794" t="s">
        <v>232</v>
      </c>
      <c r="V60" s="795"/>
      <c r="W60" s="794" t="s">
        <v>233</v>
      </c>
      <c r="X60" s="796"/>
    </row>
    <row r="61" spans="2:24" x14ac:dyDescent="0.2">
      <c r="B61" s="792"/>
      <c r="C61" s="797" t="s">
        <v>79</v>
      </c>
      <c r="D61" s="798"/>
      <c r="E61" s="797" t="s">
        <v>79</v>
      </c>
      <c r="F61" s="798"/>
      <c r="G61" s="797" t="s">
        <v>79</v>
      </c>
      <c r="H61" s="798"/>
      <c r="I61" s="797" t="s">
        <v>79</v>
      </c>
      <c r="J61" s="798"/>
      <c r="K61" s="797" t="s">
        <v>79</v>
      </c>
      <c r="L61" s="798"/>
      <c r="M61" s="797" t="s">
        <v>79</v>
      </c>
      <c r="N61" s="798"/>
      <c r="O61" s="797"/>
      <c r="P61" s="798"/>
      <c r="Q61" s="797"/>
      <c r="R61" s="798"/>
      <c r="S61" s="797"/>
      <c r="T61" s="798"/>
      <c r="U61" s="797"/>
      <c r="V61" s="798"/>
      <c r="W61" s="797"/>
      <c r="X61" s="799"/>
    </row>
    <row r="62" spans="2:24" ht="41.25" thickBot="1" x14ac:dyDescent="0.25">
      <c r="B62" s="793"/>
      <c r="C62" s="724" t="s">
        <v>325</v>
      </c>
      <c r="D62" s="733" t="s">
        <v>82</v>
      </c>
      <c r="E62" s="724" t="s">
        <v>325</v>
      </c>
      <c r="F62" s="734" t="s">
        <v>82</v>
      </c>
      <c r="G62" s="724" t="s">
        <v>325</v>
      </c>
      <c r="H62" s="734" t="s">
        <v>82</v>
      </c>
      <c r="I62" s="724" t="s">
        <v>325</v>
      </c>
      <c r="J62" s="734" t="s">
        <v>82</v>
      </c>
      <c r="K62" s="724" t="s">
        <v>325</v>
      </c>
      <c r="L62" s="734" t="s">
        <v>82</v>
      </c>
      <c r="M62" s="724" t="s">
        <v>325</v>
      </c>
      <c r="N62" s="734" t="s">
        <v>82</v>
      </c>
      <c r="O62" s="724" t="s">
        <v>325</v>
      </c>
      <c r="P62" s="733" t="s">
        <v>82</v>
      </c>
      <c r="Q62" s="724" t="s">
        <v>325</v>
      </c>
      <c r="R62" s="733" t="s">
        <v>82</v>
      </c>
      <c r="S62" s="724" t="s">
        <v>325</v>
      </c>
      <c r="T62" s="733" t="s">
        <v>82</v>
      </c>
      <c r="U62" s="724" t="s">
        <v>325</v>
      </c>
      <c r="V62" s="733" t="s">
        <v>82</v>
      </c>
      <c r="W62" s="724" t="s">
        <v>325</v>
      </c>
      <c r="X62" s="733" t="s">
        <v>82</v>
      </c>
    </row>
    <row r="63" spans="2:24" x14ac:dyDescent="0.2">
      <c r="B63" s="725" t="s">
        <v>92</v>
      </c>
      <c r="C63" s="726">
        <v>27.053000000000001</v>
      </c>
      <c r="D63" s="735">
        <v>17.91</v>
      </c>
      <c r="E63" s="726">
        <v>62.036000000000001</v>
      </c>
      <c r="F63" s="735">
        <v>21.65</v>
      </c>
      <c r="G63" s="726">
        <v>48.756999999999998</v>
      </c>
      <c r="H63" s="735">
        <v>30.01</v>
      </c>
      <c r="I63" s="726">
        <v>21.864000000000001</v>
      </c>
      <c r="J63" s="735">
        <v>23.89</v>
      </c>
      <c r="K63" s="726">
        <v>52.98</v>
      </c>
      <c r="L63" s="735">
        <v>58.36</v>
      </c>
      <c r="M63" s="726">
        <v>58.429000000000002</v>
      </c>
      <c r="N63" s="735">
        <v>33.86</v>
      </c>
      <c r="O63" s="726">
        <v>11.055</v>
      </c>
      <c r="P63" s="735">
        <v>23.5</v>
      </c>
      <c r="Q63" s="726">
        <v>36.366</v>
      </c>
      <c r="R63" s="735">
        <v>41.85</v>
      </c>
      <c r="S63" s="726">
        <v>24.172000000000001</v>
      </c>
      <c r="T63" s="735">
        <v>29.73</v>
      </c>
      <c r="U63" s="726">
        <v>15.317</v>
      </c>
      <c r="V63" s="735">
        <v>20.91</v>
      </c>
      <c r="W63" s="726">
        <v>17.748999999999999</v>
      </c>
      <c r="X63" s="736">
        <v>18.61</v>
      </c>
    </row>
    <row r="64" spans="2:24" x14ac:dyDescent="0.2">
      <c r="B64" s="728" t="s">
        <v>84</v>
      </c>
      <c r="C64" s="729">
        <v>0</v>
      </c>
      <c r="D64" s="737">
        <v>0</v>
      </c>
      <c r="E64" s="729">
        <v>3.1E-2</v>
      </c>
      <c r="F64" s="737">
        <v>92.58</v>
      </c>
      <c r="G64" s="729">
        <v>3.1E-2</v>
      </c>
      <c r="H64" s="737">
        <v>92.58</v>
      </c>
      <c r="I64" s="729">
        <v>2.8000000000000001E-2</v>
      </c>
      <c r="J64" s="737">
        <v>92.58</v>
      </c>
      <c r="K64" s="729">
        <v>0.63500000000000001</v>
      </c>
      <c r="L64" s="737">
        <v>62.19</v>
      </c>
      <c r="M64" s="729">
        <v>0.30299999999999999</v>
      </c>
      <c r="N64" s="737">
        <v>77.84</v>
      </c>
      <c r="O64" s="729">
        <v>0.55200000000000005</v>
      </c>
      <c r="P64" s="737">
        <v>53.64</v>
      </c>
      <c r="Q64" s="729">
        <v>0.93300000000000005</v>
      </c>
      <c r="R64" s="737">
        <v>37</v>
      </c>
      <c r="S64" s="729">
        <v>0.95799999999999996</v>
      </c>
      <c r="T64" s="737">
        <v>36.04</v>
      </c>
      <c r="U64" s="729">
        <v>1.048</v>
      </c>
      <c r="V64" s="737">
        <v>33.17</v>
      </c>
      <c r="W64" s="729">
        <v>1.3640000000000001</v>
      </c>
      <c r="X64" s="738">
        <v>27.22</v>
      </c>
    </row>
    <row r="65" spans="2:24" x14ac:dyDescent="0.2">
      <c r="B65" s="728" t="s">
        <v>85</v>
      </c>
      <c r="C65" s="729">
        <v>6.5629999999999997</v>
      </c>
      <c r="D65" s="737">
        <v>36.450000000000003</v>
      </c>
      <c r="E65" s="729">
        <v>8.048</v>
      </c>
      <c r="F65" s="737">
        <v>36.89</v>
      </c>
      <c r="G65" s="729">
        <v>30.228000000000002</v>
      </c>
      <c r="H65" s="737">
        <v>47.06</v>
      </c>
      <c r="I65" s="729">
        <v>4.3280000000000003</v>
      </c>
      <c r="J65" s="737">
        <v>34.86</v>
      </c>
      <c r="K65" s="729">
        <v>8.3680000000000003</v>
      </c>
      <c r="L65" s="737">
        <v>49.18</v>
      </c>
      <c r="M65" s="729">
        <v>12.882999999999999</v>
      </c>
      <c r="N65" s="737">
        <v>52.01</v>
      </c>
      <c r="O65" s="729">
        <v>3.16</v>
      </c>
      <c r="P65" s="737">
        <v>41.4</v>
      </c>
      <c r="Q65" s="729">
        <v>24.452999999999999</v>
      </c>
      <c r="R65" s="737">
        <v>60.46</v>
      </c>
      <c r="S65" s="729">
        <v>13.295999999999999</v>
      </c>
      <c r="T65" s="737">
        <v>52.22</v>
      </c>
      <c r="U65" s="729">
        <v>3.9449999999999998</v>
      </c>
      <c r="V65" s="737">
        <v>32.96</v>
      </c>
      <c r="W65" s="729">
        <v>4.266</v>
      </c>
      <c r="X65" s="738">
        <v>30.61</v>
      </c>
    </row>
    <row r="66" spans="2:24" x14ac:dyDescent="0.2">
      <c r="B66" s="728" t="s">
        <v>86</v>
      </c>
      <c r="C66" s="729">
        <v>0.27100000000000002</v>
      </c>
      <c r="D66" s="737">
        <v>96.61</v>
      </c>
      <c r="E66" s="729">
        <v>4.7130000000000001</v>
      </c>
      <c r="F66" s="737">
        <v>65.650000000000006</v>
      </c>
      <c r="G66" s="729">
        <v>4.22</v>
      </c>
      <c r="H66" s="737">
        <v>69.37</v>
      </c>
      <c r="I66" s="729">
        <v>2.5150000000000001</v>
      </c>
      <c r="J66" s="737">
        <v>91.58</v>
      </c>
      <c r="K66" s="729">
        <v>34.220999999999997</v>
      </c>
      <c r="L66" s="737">
        <v>91.58</v>
      </c>
      <c r="M66" s="729">
        <v>5.0000000000000001E-3</v>
      </c>
      <c r="N66" s="737">
        <v>80.53</v>
      </c>
      <c r="O66" s="729">
        <v>7.0000000000000001E-3</v>
      </c>
      <c r="P66" s="737">
        <v>61.84</v>
      </c>
      <c r="Q66" s="729">
        <v>8.9999999999999993E-3</v>
      </c>
      <c r="R66" s="737">
        <v>61.77</v>
      </c>
      <c r="S66" s="729">
        <v>8.9999999999999993E-3</v>
      </c>
      <c r="T66" s="737">
        <v>61.77</v>
      </c>
      <c r="U66" s="729">
        <v>6.8000000000000005E-2</v>
      </c>
      <c r="V66" s="737">
        <v>79.02</v>
      </c>
      <c r="W66" s="729">
        <v>6.8000000000000005E-2</v>
      </c>
      <c r="X66" s="738">
        <v>79.02</v>
      </c>
    </row>
    <row r="67" spans="2:24" x14ac:dyDescent="0.2">
      <c r="B67" s="728" t="s">
        <v>87</v>
      </c>
      <c r="C67" s="729">
        <v>4.3769999999999998</v>
      </c>
      <c r="D67" s="737">
        <v>48.88</v>
      </c>
      <c r="E67" s="729">
        <v>3.3290000000000002</v>
      </c>
      <c r="F67" s="737">
        <v>50.58</v>
      </c>
      <c r="G67" s="729">
        <v>3.0150000000000001</v>
      </c>
      <c r="H67" s="737">
        <v>54.7</v>
      </c>
      <c r="I67" s="729">
        <v>2.69</v>
      </c>
      <c r="J67" s="737">
        <v>60.13</v>
      </c>
      <c r="K67" s="729">
        <v>2.593</v>
      </c>
      <c r="L67" s="737">
        <v>61.49</v>
      </c>
      <c r="M67" s="729">
        <v>20.475000000000001</v>
      </c>
      <c r="N67" s="737">
        <v>54.09</v>
      </c>
      <c r="O67" s="729">
        <v>0.20799999999999999</v>
      </c>
      <c r="P67" s="737">
        <v>47.88</v>
      </c>
      <c r="Q67" s="729">
        <v>0.39900000000000002</v>
      </c>
      <c r="R67" s="737">
        <v>29.33</v>
      </c>
      <c r="S67" s="729">
        <v>0.432</v>
      </c>
      <c r="T67" s="737">
        <v>27.69</v>
      </c>
      <c r="U67" s="729">
        <v>0.46100000000000002</v>
      </c>
      <c r="V67" s="737">
        <v>26.5</v>
      </c>
      <c r="W67" s="729">
        <v>0.995</v>
      </c>
      <c r="X67" s="738">
        <v>34.4</v>
      </c>
    </row>
    <row r="68" spans="2:24" x14ac:dyDescent="0.2">
      <c r="B68" s="728" t="s">
        <v>88</v>
      </c>
      <c r="C68" s="729">
        <v>10.542</v>
      </c>
      <c r="D68" s="737">
        <v>31.42</v>
      </c>
      <c r="E68" s="729">
        <v>31.376999999999999</v>
      </c>
      <c r="F68" s="737">
        <v>40.4</v>
      </c>
      <c r="G68" s="729">
        <v>7.4580000000000002</v>
      </c>
      <c r="H68" s="737">
        <v>39.17</v>
      </c>
      <c r="I68" s="729">
        <v>5.9429999999999996</v>
      </c>
      <c r="J68" s="737">
        <v>42.22</v>
      </c>
      <c r="K68" s="729">
        <v>5.7869999999999999</v>
      </c>
      <c r="L68" s="737">
        <v>42</v>
      </c>
      <c r="M68" s="729">
        <v>4.4580000000000002</v>
      </c>
      <c r="N68" s="737">
        <v>45.04</v>
      </c>
      <c r="O68" s="729">
        <v>3.9009999999999998</v>
      </c>
      <c r="P68" s="737">
        <v>47.39</v>
      </c>
      <c r="Q68" s="729">
        <v>3.7850000000000001</v>
      </c>
      <c r="R68" s="737">
        <v>46.75</v>
      </c>
      <c r="S68" s="729">
        <v>3.7309999999999999</v>
      </c>
      <c r="T68" s="737">
        <v>45.24</v>
      </c>
      <c r="U68" s="729">
        <v>3.9049999999999998</v>
      </c>
      <c r="V68" s="737">
        <v>44.17</v>
      </c>
      <c r="W68" s="729">
        <v>3.1909999999999998</v>
      </c>
      <c r="X68" s="738">
        <v>34.9</v>
      </c>
    </row>
    <row r="69" spans="2:24" x14ac:dyDescent="0.2">
      <c r="B69" s="728" t="s">
        <v>89</v>
      </c>
      <c r="C69" s="729">
        <v>1.45</v>
      </c>
      <c r="D69" s="737">
        <v>62.19</v>
      </c>
      <c r="E69" s="729">
        <v>10.545999999999999</v>
      </c>
      <c r="F69" s="737">
        <v>61.99</v>
      </c>
      <c r="G69" s="729">
        <v>2.7E-2</v>
      </c>
      <c r="H69" s="737">
        <v>64.08</v>
      </c>
      <c r="I69" s="729">
        <v>2.7E-2</v>
      </c>
      <c r="J69" s="737">
        <v>64.08</v>
      </c>
      <c r="K69" s="729">
        <v>0.14399999999999999</v>
      </c>
      <c r="L69" s="737">
        <v>66.459999999999994</v>
      </c>
      <c r="M69" s="729">
        <v>0.30099999999999999</v>
      </c>
      <c r="N69" s="737">
        <v>36.08</v>
      </c>
      <c r="O69" s="729">
        <v>1.825</v>
      </c>
      <c r="P69" s="737">
        <v>28.51</v>
      </c>
      <c r="Q69" s="729">
        <v>2.0459999999999998</v>
      </c>
      <c r="R69" s="737">
        <v>26.38</v>
      </c>
      <c r="S69" s="729">
        <v>2.5129999999999999</v>
      </c>
      <c r="T69" s="737">
        <v>22.57</v>
      </c>
      <c r="U69" s="729">
        <v>2.5350000000000001</v>
      </c>
      <c r="V69" s="737">
        <v>23.68</v>
      </c>
      <c r="W69" s="729">
        <v>2.633</v>
      </c>
      <c r="X69" s="738">
        <v>23.4</v>
      </c>
    </row>
    <row r="70" spans="2:24" x14ac:dyDescent="0.2">
      <c r="B70" s="728" t="s">
        <v>90</v>
      </c>
      <c r="C70" s="729">
        <v>0</v>
      </c>
      <c r="D70" s="737">
        <v>0</v>
      </c>
      <c r="E70" s="729">
        <v>0</v>
      </c>
      <c r="F70" s="737">
        <v>0</v>
      </c>
      <c r="G70" s="729">
        <v>0</v>
      </c>
      <c r="H70" s="737">
        <v>0</v>
      </c>
      <c r="I70" s="729">
        <v>0</v>
      </c>
      <c r="J70" s="737">
        <v>0</v>
      </c>
      <c r="K70" s="729">
        <v>0</v>
      </c>
      <c r="L70" s="737">
        <v>0</v>
      </c>
      <c r="M70" s="729">
        <v>2E-3</v>
      </c>
      <c r="N70" s="737">
        <v>80.53</v>
      </c>
      <c r="O70" s="729">
        <v>2E-3</v>
      </c>
      <c r="P70" s="737">
        <v>80.53</v>
      </c>
      <c r="Q70" s="729">
        <v>2E-3</v>
      </c>
      <c r="R70" s="737">
        <v>80.53</v>
      </c>
      <c r="S70" s="729">
        <v>2E-3</v>
      </c>
      <c r="T70" s="737">
        <v>80.53</v>
      </c>
      <c r="U70" s="729">
        <v>2E-3</v>
      </c>
      <c r="V70" s="737">
        <v>80.53</v>
      </c>
      <c r="W70" s="729">
        <v>2E-3</v>
      </c>
      <c r="X70" s="738">
        <v>80.53</v>
      </c>
    </row>
    <row r="71" spans="2:24" x14ac:dyDescent="0.2">
      <c r="B71" s="728" t="s">
        <v>91</v>
      </c>
      <c r="C71" s="729">
        <v>3.851</v>
      </c>
      <c r="D71" s="737">
        <v>54.42</v>
      </c>
      <c r="E71" s="729">
        <v>3.992</v>
      </c>
      <c r="F71" s="737">
        <v>52.66</v>
      </c>
      <c r="G71" s="729">
        <v>3.778</v>
      </c>
      <c r="H71" s="737">
        <v>49.76</v>
      </c>
      <c r="I71" s="729">
        <v>6.3319999999999999</v>
      </c>
      <c r="J71" s="737">
        <v>61.2</v>
      </c>
      <c r="K71" s="729">
        <v>1.232</v>
      </c>
      <c r="L71" s="737">
        <v>39.479999999999997</v>
      </c>
      <c r="M71" s="729">
        <v>20.003</v>
      </c>
      <c r="N71" s="737">
        <v>72.36</v>
      </c>
      <c r="O71" s="729">
        <v>1.4</v>
      </c>
      <c r="P71" s="737">
        <v>24.64</v>
      </c>
      <c r="Q71" s="729">
        <v>4.7380000000000004</v>
      </c>
      <c r="R71" s="737">
        <v>48.37</v>
      </c>
      <c r="S71" s="729">
        <v>3.2290000000000001</v>
      </c>
      <c r="T71" s="737">
        <v>26.74</v>
      </c>
      <c r="U71" s="729">
        <v>3.3519999999999999</v>
      </c>
      <c r="V71" s="737">
        <v>28.36</v>
      </c>
      <c r="W71" s="729">
        <v>5.23</v>
      </c>
      <c r="X71" s="738">
        <v>29.05</v>
      </c>
    </row>
    <row r="72" spans="2:24" x14ac:dyDescent="0.2">
      <c r="B72" s="747"/>
      <c r="C72" s="748"/>
      <c r="D72" s="753"/>
      <c r="E72" s="748"/>
      <c r="F72" s="753"/>
      <c r="G72" s="748"/>
      <c r="H72" s="753"/>
      <c r="I72" s="748"/>
      <c r="J72" s="753"/>
      <c r="K72" s="748"/>
      <c r="L72" s="753"/>
      <c r="M72" s="748"/>
      <c r="N72" s="753"/>
      <c r="O72" s="748"/>
      <c r="P72" s="753"/>
      <c r="Q72" s="748"/>
      <c r="R72" s="753"/>
      <c r="S72" s="748"/>
      <c r="T72" s="753"/>
      <c r="U72" s="748"/>
      <c r="V72" s="753"/>
      <c r="W72" s="748"/>
      <c r="X72" s="754"/>
    </row>
    <row r="73" spans="2:24" x14ac:dyDescent="0.2">
      <c r="B73" s="747"/>
      <c r="C73" s="748"/>
      <c r="D73" s="753"/>
      <c r="E73" s="748"/>
      <c r="F73" s="753"/>
      <c r="G73" s="748"/>
      <c r="H73" s="753"/>
      <c r="I73" s="748"/>
      <c r="J73" s="753"/>
      <c r="K73" s="748"/>
      <c r="L73" s="753"/>
      <c r="M73" s="748"/>
      <c r="N73" s="753"/>
      <c r="O73" s="748"/>
      <c r="P73" s="753"/>
      <c r="Q73" s="748"/>
      <c r="R73" s="753"/>
      <c r="S73" s="748"/>
      <c r="T73" s="753"/>
      <c r="U73" s="748"/>
      <c r="V73" s="753"/>
      <c r="W73" s="748"/>
      <c r="X73" s="754"/>
    </row>
    <row r="74" spans="2:24" ht="13.5" thickBot="1" x14ac:dyDescent="0.25">
      <c r="B74" s="750"/>
      <c r="C74" s="751"/>
      <c r="D74" s="755"/>
      <c r="E74" s="751"/>
      <c r="F74" s="755"/>
      <c r="G74" s="751"/>
      <c r="H74" s="755"/>
      <c r="I74" s="751"/>
      <c r="J74" s="755"/>
      <c r="K74" s="751"/>
      <c r="L74" s="755"/>
      <c r="M74" s="751"/>
      <c r="N74" s="755"/>
      <c r="O74" s="751"/>
      <c r="P74" s="755"/>
      <c r="Q74" s="751"/>
      <c r="R74" s="755"/>
      <c r="S74" s="751"/>
      <c r="T74" s="755"/>
      <c r="U74" s="751"/>
      <c r="V74" s="755"/>
      <c r="W74" s="751"/>
      <c r="X74" s="756"/>
    </row>
    <row r="77" spans="2:24" x14ac:dyDescent="0.2">
      <c r="B77" s="791" t="s">
        <v>739</v>
      </c>
      <c r="C77" s="718" t="s">
        <v>331</v>
      </c>
      <c r="D77" s="718" t="s">
        <v>222</v>
      </c>
      <c r="E77" s="718" t="s">
        <v>225</v>
      </c>
      <c r="F77" s="718" t="s">
        <v>226</v>
      </c>
      <c r="G77" s="718" t="s">
        <v>227</v>
      </c>
      <c r="H77" s="718" t="s">
        <v>228</v>
      </c>
      <c r="I77" s="718" t="s">
        <v>332</v>
      </c>
      <c r="J77" s="718" t="s">
        <v>333</v>
      </c>
      <c r="K77" s="718" t="s">
        <v>231</v>
      </c>
      <c r="L77" s="718" t="s">
        <v>232</v>
      </c>
      <c r="M77" s="718" t="s">
        <v>233</v>
      </c>
      <c r="N77" s="741"/>
    </row>
    <row r="78" spans="2:24" x14ac:dyDescent="0.2">
      <c r="B78" s="792"/>
      <c r="C78" s="719" t="s">
        <v>308</v>
      </c>
      <c r="D78" s="719" t="s">
        <v>308</v>
      </c>
      <c r="E78" s="719" t="s">
        <v>308</v>
      </c>
      <c r="F78" s="719" t="s">
        <v>308</v>
      </c>
      <c r="G78" s="719" t="s">
        <v>308</v>
      </c>
      <c r="H78" s="719" t="s">
        <v>308</v>
      </c>
      <c r="I78" s="719" t="s">
        <v>308</v>
      </c>
      <c r="J78" s="719" t="s">
        <v>308</v>
      </c>
      <c r="K78" s="719" t="s">
        <v>308</v>
      </c>
      <c r="L78" s="719" t="s">
        <v>308</v>
      </c>
      <c r="M78" s="720" t="s">
        <v>308</v>
      </c>
      <c r="N78" s="742"/>
    </row>
    <row r="79" spans="2:24" ht="41.25" thickBot="1" x14ac:dyDescent="0.25">
      <c r="B79" s="793"/>
      <c r="C79" s="724" t="s">
        <v>325</v>
      </c>
      <c r="D79" s="724" t="s">
        <v>325</v>
      </c>
      <c r="E79" s="724" t="s">
        <v>325</v>
      </c>
      <c r="F79" s="724" t="s">
        <v>325</v>
      </c>
      <c r="G79" s="724" t="s">
        <v>325</v>
      </c>
      <c r="H79" s="724" t="s">
        <v>325</v>
      </c>
      <c r="I79" s="724" t="s">
        <v>325</v>
      </c>
      <c r="J79" s="724" t="s">
        <v>325</v>
      </c>
      <c r="K79" s="724" t="s">
        <v>325</v>
      </c>
      <c r="L79" s="724" t="s">
        <v>325</v>
      </c>
      <c r="M79" s="724" t="s">
        <v>325</v>
      </c>
      <c r="N79" s="743"/>
    </row>
    <row r="80" spans="2:24" x14ac:dyDescent="0.2">
      <c r="B80" s="757" t="s">
        <v>92</v>
      </c>
      <c r="C80" s="758">
        <f t="shared" ref="C80:C88" si="17">C63</f>
        <v>27.053000000000001</v>
      </c>
      <c r="D80" s="758">
        <f t="shared" ref="D80:D88" si="18">E63</f>
        <v>62.036000000000001</v>
      </c>
      <c r="E80" s="758">
        <f t="shared" ref="E80:E88" si="19">G63</f>
        <v>48.756999999999998</v>
      </c>
      <c r="F80" s="758">
        <f t="shared" ref="F80:F88" si="20">I63</f>
        <v>21.864000000000001</v>
      </c>
      <c r="G80" s="758">
        <f t="shared" ref="G80:G88" si="21">K63</f>
        <v>52.98</v>
      </c>
      <c r="H80" s="758">
        <f t="shared" ref="H80:H88" si="22">M63</f>
        <v>58.429000000000002</v>
      </c>
      <c r="I80" s="758">
        <f t="shared" ref="I80:I88" si="23">O63</f>
        <v>11.055</v>
      </c>
      <c r="J80" s="758">
        <f t="shared" ref="J80:J88" si="24">Q63</f>
        <v>36.366</v>
      </c>
      <c r="K80" s="758">
        <f t="shared" ref="K80:K88" si="25">S63</f>
        <v>24.172000000000001</v>
      </c>
      <c r="L80" s="758">
        <f t="shared" ref="L80:L88" si="26">U63</f>
        <v>15.317</v>
      </c>
      <c r="M80" s="759">
        <f t="shared" ref="M80:M88" si="27">W63</f>
        <v>17.748999999999999</v>
      </c>
      <c r="N80" s="726"/>
    </row>
    <row r="81" spans="2:14" x14ac:dyDescent="0.2">
      <c r="B81" s="747" t="s">
        <v>84</v>
      </c>
      <c r="C81" s="748">
        <f t="shared" si="17"/>
        <v>0</v>
      </c>
      <c r="D81" s="748">
        <f t="shared" si="18"/>
        <v>3.1E-2</v>
      </c>
      <c r="E81" s="748">
        <f t="shared" si="19"/>
        <v>3.1E-2</v>
      </c>
      <c r="F81" s="748">
        <f t="shared" si="20"/>
        <v>2.8000000000000001E-2</v>
      </c>
      <c r="G81" s="748">
        <f t="shared" si="21"/>
        <v>0.63500000000000001</v>
      </c>
      <c r="H81" s="748">
        <f t="shared" si="22"/>
        <v>0.30299999999999999</v>
      </c>
      <c r="I81" s="748">
        <f t="shared" si="23"/>
        <v>0.55200000000000005</v>
      </c>
      <c r="J81" s="748">
        <f t="shared" si="24"/>
        <v>0.93300000000000005</v>
      </c>
      <c r="K81" s="748">
        <f t="shared" si="25"/>
        <v>0.95799999999999996</v>
      </c>
      <c r="L81" s="748">
        <f t="shared" si="26"/>
        <v>1.048</v>
      </c>
      <c r="M81" s="749">
        <f t="shared" si="27"/>
        <v>1.3640000000000001</v>
      </c>
      <c r="N81" s="729"/>
    </row>
    <row r="82" spans="2:14" x14ac:dyDescent="0.2">
      <c r="B82" s="747" t="s">
        <v>85</v>
      </c>
      <c r="C82" s="748">
        <f t="shared" si="17"/>
        <v>6.5629999999999997</v>
      </c>
      <c r="D82" s="748">
        <f t="shared" si="18"/>
        <v>8.048</v>
      </c>
      <c r="E82" s="748">
        <f t="shared" si="19"/>
        <v>30.228000000000002</v>
      </c>
      <c r="F82" s="748">
        <f t="shared" si="20"/>
        <v>4.3280000000000003</v>
      </c>
      <c r="G82" s="748">
        <f t="shared" si="21"/>
        <v>8.3680000000000003</v>
      </c>
      <c r="H82" s="748">
        <f t="shared" si="22"/>
        <v>12.882999999999999</v>
      </c>
      <c r="I82" s="748">
        <f t="shared" si="23"/>
        <v>3.16</v>
      </c>
      <c r="J82" s="748">
        <f t="shared" si="24"/>
        <v>24.452999999999999</v>
      </c>
      <c r="K82" s="748">
        <f t="shared" si="25"/>
        <v>13.295999999999999</v>
      </c>
      <c r="L82" s="748">
        <f t="shared" si="26"/>
        <v>3.9449999999999998</v>
      </c>
      <c r="M82" s="749">
        <f t="shared" si="27"/>
        <v>4.266</v>
      </c>
      <c r="N82" s="729"/>
    </row>
    <row r="83" spans="2:14" x14ac:dyDescent="0.2">
      <c r="B83" s="747" t="s">
        <v>86</v>
      </c>
      <c r="C83" s="748">
        <f t="shared" si="17"/>
        <v>0.27100000000000002</v>
      </c>
      <c r="D83" s="748">
        <f t="shared" si="18"/>
        <v>4.7130000000000001</v>
      </c>
      <c r="E83" s="748">
        <f t="shared" si="19"/>
        <v>4.22</v>
      </c>
      <c r="F83" s="748">
        <f t="shared" si="20"/>
        <v>2.5150000000000001</v>
      </c>
      <c r="G83" s="748">
        <f t="shared" si="21"/>
        <v>34.220999999999997</v>
      </c>
      <c r="H83" s="748">
        <f t="shared" si="22"/>
        <v>5.0000000000000001E-3</v>
      </c>
      <c r="I83" s="748">
        <f t="shared" si="23"/>
        <v>7.0000000000000001E-3</v>
      </c>
      <c r="J83" s="748">
        <f t="shared" si="24"/>
        <v>8.9999999999999993E-3</v>
      </c>
      <c r="K83" s="748">
        <f t="shared" si="25"/>
        <v>8.9999999999999993E-3</v>
      </c>
      <c r="L83" s="748">
        <f t="shared" si="26"/>
        <v>6.8000000000000005E-2</v>
      </c>
      <c r="M83" s="749">
        <f t="shared" si="27"/>
        <v>6.8000000000000005E-2</v>
      </c>
      <c r="N83" s="729"/>
    </row>
    <row r="84" spans="2:14" x14ac:dyDescent="0.2">
      <c r="B84" s="747" t="s">
        <v>87</v>
      </c>
      <c r="C84" s="748">
        <f t="shared" si="17"/>
        <v>4.3769999999999998</v>
      </c>
      <c r="D84" s="748">
        <f t="shared" si="18"/>
        <v>3.3290000000000002</v>
      </c>
      <c r="E84" s="748">
        <f t="shared" si="19"/>
        <v>3.0150000000000001</v>
      </c>
      <c r="F84" s="748">
        <f t="shared" si="20"/>
        <v>2.69</v>
      </c>
      <c r="G84" s="748">
        <f t="shared" si="21"/>
        <v>2.593</v>
      </c>
      <c r="H84" s="748">
        <f t="shared" si="22"/>
        <v>20.475000000000001</v>
      </c>
      <c r="I84" s="748">
        <f t="shared" si="23"/>
        <v>0.20799999999999999</v>
      </c>
      <c r="J84" s="748">
        <f t="shared" si="24"/>
        <v>0.39900000000000002</v>
      </c>
      <c r="K84" s="748">
        <f t="shared" si="25"/>
        <v>0.432</v>
      </c>
      <c r="L84" s="748">
        <f t="shared" si="26"/>
        <v>0.46100000000000002</v>
      </c>
      <c r="M84" s="749">
        <f t="shared" si="27"/>
        <v>0.995</v>
      </c>
      <c r="N84" s="729"/>
    </row>
    <row r="85" spans="2:14" x14ac:dyDescent="0.2">
      <c r="B85" s="747" t="s">
        <v>88</v>
      </c>
      <c r="C85" s="748">
        <f t="shared" si="17"/>
        <v>10.542</v>
      </c>
      <c r="D85" s="748">
        <f t="shared" si="18"/>
        <v>31.376999999999999</v>
      </c>
      <c r="E85" s="748">
        <f t="shared" si="19"/>
        <v>7.4580000000000002</v>
      </c>
      <c r="F85" s="748">
        <f t="shared" si="20"/>
        <v>5.9429999999999996</v>
      </c>
      <c r="G85" s="748">
        <f t="shared" si="21"/>
        <v>5.7869999999999999</v>
      </c>
      <c r="H85" s="748">
        <f t="shared" si="22"/>
        <v>4.4580000000000002</v>
      </c>
      <c r="I85" s="748">
        <f t="shared" si="23"/>
        <v>3.9009999999999998</v>
      </c>
      <c r="J85" s="748">
        <f t="shared" si="24"/>
        <v>3.7850000000000001</v>
      </c>
      <c r="K85" s="748">
        <f t="shared" si="25"/>
        <v>3.7309999999999999</v>
      </c>
      <c r="L85" s="748">
        <f t="shared" si="26"/>
        <v>3.9049999999999998</v>
      </c>
      <c r="M85" s="749">
        <f t="shared" si="27"/>
        <v>3.1909999999999998</v>
      </c>
      <c r="N85" s="729"/>
    </row>
    <row r="86" spans="2:14" x14ac:dyDescent="0.2">
      <c r="B86" s="747" t="s">
        <v>89</v>
      </c>
      <c r="C86" s="748">
        <f t="shared" si="17"/>
        <v>1.45</v>
      </c>
      <c r="D86" s="748">
        <f t="shared" si="18"/>
        <v>10.545999999999999</v>
      </c>
      <c r="E86" s="748">
        <f t="shared" si="19"/>
        <v>2.7E-2</v>
      </c>
      <c r="F86" s="748">
        <f t="shared" si="20"/>
        <v>2.7E-2</v>
      </c>
      <c r="G86" s="748">
        <f t="shared" si="21"/>
        <v>0.14399999999999999</v>
      </c>
      <c r="H86" s="748">
        <f t="shared" si="22"/>
        <v>0.30099999999999999</v>
      </c>
      <c r="I86" s="748">
        <f t="shared" si="23"/>
        <v>1.825</v>
      </c>
      <c r="J86" s="748">
        <f t="shared" si="24"/>
        <v>2.0459999999999998</v>
      </c>
      <c r="K86" s="748">
        <f t="shared" si="25"/>
        <v>2.5129999999999999</v>
      </c>
      <c r="L86" s="748">
        <f t="shared" si="26"/>
        <v>2.5350000000000001</v>
      </c>
      <c r="M86" s="749">
        <f t="shared" si="27"/>
        <v>2.633</v>
      </c>
      <c r="N86" s="729"/>
    </row>
    <row r="87" spans="2:14" x14ac:dyDescent="0.2">
      <c r="B87" s="747" t="s">
        <v>90</v>
      </c>
      <c r="C87" s="748">
        <f t="shared" si="17"/>
        <v>0</v>
      </c>
      <c r="D87" s="748">
        <f t="shared" si="18"/>
        <v>0</v>
      </c>
      <c r="E87" s="748">
        <f t="shared" si="19"/>
        <v>0</v>
      </c>
      <c r="F87" s="748">
        <f t="shared" si="20"/>
        <v>0</v>
      </c>
      <c r="G87" s="748">
        <f t="shared" si="21"/>
        <v>0</v>
      </c>
      <c r="H87" s="748">
        <f t="shared" si="22"/>
        <v>2E-3</v>
      </c>
      <c r="I87" s="748">
        <f t="shared" si="23"/>
        <v>2E-3</v>
      </c>
      <c r="J87" s="748">
        <f t="shared" si="24"/>
        <v>2E-3</v>
      </c>
      <c r="K87" s="748">
        <f t="shared" si="25"/>
        <v>2E-3</v>
      </c>
      <c r="L87" s="748">
        <f t="shared" si="26"/>
        <v>2E-3</v>
      </c>
      <c r="M87" s="749">
        <f t="shared" si="27"/>
        <v>2E-3</v>
      </c>
      <c r="N87" s="729"/>
    </row>
    <row r="88" spans="2:14" x14ac:dyDescent="0.2">
      <c r="B88" s="747" t="s">
        <v>91</v>
      </c>
      <c r="C88" s="748">
        <f t="shared" si="17"/>
        <v>3.851</v>
      </c>
      <c r="D88" s="748">
        <f t="shared" si="18"/>
        <v>3.992</v>
      </c>
      <c r="E88" s="748">
        <f t="shared" si="19"/>
        <v>3.778</v>
      </c>
      <c r="F88" s="748">
        <f t="shared" si="20"/>
        <v>6.3319999999999999</v>
      </c>
      <c r="G88" s="748">
        <f t="shared" si="21"/>
        <v>1.232</v>
      </c>
      <c r="H88" s="748">
        <f t="shared" si="22"/>
        <v>20.003</v>
      </c>
      <c r="I88" s="748">
        <f t="shared" si="23"/>
        <v>1.4</v>
      </c>
      <c r="J88" s="748">
        <f t="shared" si="24"/>
        <v>4.7380000000000004</v>
      </c>
      <c r="K88" s="748">
        <f t="shared" si="25"/>
        <v>3.2290000000000001</v>
      </c>
      <c r="L88" s="748">
        <f t="shared" si="26"/>
        <v>3.3519999999999999</v>
      </c>
      <c r="M88" s="749">
        <f t="shared" si="27"/>
        <v>5.23</v>
      </c>
      <c r="N88" s="729"/>
    </row>
    <row r="89" spans="2:14" x14ac:dyDescent="0.2">
      <c r="B89" s="747"/>
      <c r="C89" s="748">
        <f t="shared" ref="C89:C91" si="28">C72</f>
        <v>0</v>
      </c>
      <c r="D89" s="748">
        <f t="shared" ref="D89:D91" si="29">E72</f>
        <v>0</v>
      </c>
      <c r="E89" s="748">
        <f t="shared" ref="E89:E91" si="30">G72</f>
        <v>0</v>
      </c>
      <c r="F89" s="748">
        <f t="shared" ref="F89:F91" si="31">I72</f>
        <v>0</v>
      </c>
      <c r="G89" s="748">
        <f t="shared" ref="G89:G91" si="32">K72</f>
        <v>0</v>
      </c>
      <c r="H89" s="748">
        <f t="shared" ref="H89:H91" si="33">M72</f>
        <v>0</v>
      </c>
      <c r="I89" s="748">
        <f t="shared" ref="I89:I91" si="34">O72</f>
        <v>0</v>
      </c>
      <c r="J89" s="748">
        <f t="shared" ref="J89:J91" si="35">Q72</f>
        <v>0</v>
      </c>
      <c r="K89" s="748">
        <f t="shared" ref="K89:K91" si="36">S72</f>
        <v>0</v>
      </c>
      <c r="L89" s="748">
        <f t="shared" ref="L89:L91" si="37">U72</f>
        <v>0</v>
      </c>
      <c r="M89" s="749">
        <f t="shared" ref="M89:M91" si="38">W72</f>
        <v>0</v>
      </c>
      <c r="N89" s="729"/>
    </row>
    <row r="90" spans="2:14" x14ac:dyDescent="0.2">
      <c r="B90" s="747"/>
      <c r="C90" s="748">
        <f t="shared" si="28"/>
        <v>0</v>
      </c>
      <c r="D90" s="748">
        <f t="shared" si="29"/>
        <v>0</v>
      </c>
      <c r="E90" s="748">
        <f t="shared" si="30"/>
        <v>0</v>
      </c>
      <c r="F90" s="748">
        <f t="shared" si="31"/>
        <v>0</v>
      </c>
      <c r="G90" s="748">
        <f t="shared" si="32"/>
        <v>0</v>
      </c>
      <c r="H90" s="748">
        <f t="shared" si="33"/>
        <v>0</v>
      </c>
      <c r="I90" s="748">
        <f t="shared" si="34"/>
        <v>0</v>
      </c>
      <c r="J90" s="748">
        <f t="shared" si="35"/>
        <v>0</v>
      </c>
      <c r="K90" s="748">
        <f t="shared" si="36"/>
        <v>0</v>
      </c>
      <c r="L90" s="748">
        <f t="shared" si="37"/>
        <v>0</v>
      </c>
      <c r="M90" s="749">
        <f t="shared" si="38"/>
        <v>0</v>
      </c>
      <c r="N90" s="729"/>
    </row>
    <row r="91" spans="2:14" ht="13.5" thickBot="1" x14ac:dyDescent="0.25">
      <c r="B91" s="750"/>
      <c r="C91" s="751">
        <f t="shared" si="28"/>
        <v>0</v>
      </c>
      <c r="D91" s="751">
        <f t="shared" si="29"/>
        <v>0</v>
      </c>
      <c r="E91" s="751">
        <f t="shared" si="30"/>
        <v>0</v>
      </c>
      <c r="F91" s="751">
        <f t="shared" si="31"/>
        <v>0</v>
      </c>
      <c r="G91" s="751">
        <f t="shared" si="32"/>
        <v>0</v>
      </c>
      <c r="H91" s="751">
        <f t="shared" si="33"/>
        <v>0</v>
      </c>
      <c r="I91" s="751">
        <f t="shared" si="34"/>
        <v>0</v>
      </c>
      <c r="J91" s="751">
        <f t="shared" si="35"/>
        <v>0</v>
      </c>
      <c r="K91" s="751">
        <f t="shared" si="36"/>
        <v>0</v>
      </c>
      <c r="L91" s="751">
        <f t="shared" si="37"/>
        <v>0</v>
      </c>
      <c r="M91" s="752">
        <f t="shared" si="38"/>
        <v>0</v>
      </c>
      <c r="N91" s="729"/>
    </row>
    <row r="94" spans="2:14" x14ac:dyDescent="0.2">
      <c r="B94" s="791" t="s">
        <v>739</v>
      </c>
      <c r="C94" s="718" t="s">
        <v>331</v>
      </c>
      <c r="D94" s="718" t="s">
        <v>222</v>
      </c>
      <c r="E94" s="718" t="s">
        <v>225</v>
      </c>
      <c r="F94" s="718" t="s">
        <v>226</v>
      </c>
      <c r="G94" s="718" t="s">
        <v>227</v>
      </c>
      <c r="H94" s="718" t="s">
        <v>228</v>
      </c>
      <c r="I94" s="718" t="s">
        <v>332</v>
      </c>
      <c r="J94" s="718" t="s">
        <v>333</v>
      </c>
      <c r="K94" s="718" t="s">
        <v>231</v>
      </c>
      <c r="L94" s="718" t="s">
        <v>232</v>
      </c>
      <c r="M94" s="718" t="s">
        <v>233</v>
      </c>
      <c r="N94" s="741"/>
    </row>
    <row r="95" spans="2:14" x14ac:dyDescent="0.2">
      <c r="B95" s="792"/>
      <c r="C95" s="719" t="s">
        <v>486</v>
      </c>
      <c r="D95" s="719" t="s">
        <v>486</v>
      </c>
      <c r="E95" s="719" t="s">
        <v>486</v>
      </c>
      <c r="F95" s="719" t="s">
        <v>486</v>
      </c>
      <c r="G95" s="719" t="s">
        <v>486</v>
      </c>
      <c r="H95" s="719" t="s">
        <v>486</v>
      </c>
      <c r="I95" s="719" t="s">
        <v>486</v>
      </c>
      <c r="J95" s="719" t="s">
        <v>486</v>
      </c>
      <c r="K95" s="719" t="s">
        <v>486</v>
      </c>
      <c r="L95" s="719" t="s">
        <v>486</v>
      </c>
      <c r="M95" s="720" t="s">
        <v>486</v>
      </c>
      <c r="N95" s="742"/>
    </row>
    <row r="96" spans="2:14" ht="41.25" thickBot="1" x14ac:dyDescent="0.25">
      <c r="B96" s="793"/>
      <c r="C96" s="724" t="s">
        <v>325</v>
      </c>
      <c r="D96" s="724" t="s">
        <v>325</v>
      </c>
      <c r="E96" s="724" t="s">
        <v>325</v>
      </c>
      <c r="F96" s="724" t="s">
        <v>325</v>
      </c>
      <c r="G96" s="724" t="s">
        <v>325</v>
      </c>
      <c r="H96" s="724" t="s">
        <v>325</v>
      </c>
      <c r="I96" s="724" t="s">
        <v>325</v>
      </c>
      <c r="J96" s="724" t="s">
        <v>325</v>
      </c>
      <c r="K96" s="724" t="s">
        <v>325</v>
      </c>
      <c r="L96" s="724" t="s">
        <v>325</v>
      </c>
      <c r="M96" s="724" t="s">
        <v>325</v>
      </c>
      <c r="N96" s="743"/>
    </row>
    <row r="97" spans="1:14" x14ac:dyDescent="0.2">
      <c r="B97" s="757" t="s">
        <v>92</v>
      </c>
      <c r="C97" s="758">
        <f t="shared" ref="C97:C108" si="39">SUM(C46,C63)</f>
        <v>27.532</v>
      </c>
      <c r="D97" s="758">
        <f t="shared" ref="D97:D108" si="40">SUM(D46,E63)</f>
        <v>62.685000000000002</v>
      </c>
      <c r="E97" s="758">
        <f t="shared" ref="E97:E108" si="41">SUM(E46,G63)</f>
        <v>49.244</v>
      </c>
      <c r="F97" s="758">
        <f t="shared" ref="F97:F108" si="42">SUM(F46,I63)</f>
        <v>23.475999999999999</v>
      </c>
      <c r="G97" s="758">
        <f t="shared" ref="G97:G108" si="43">SUM(G46,K63)</f>
        <v>55.321999999999996</v>
      </c>
      <c r="H97" s="758">
        <f t="shared" ref="H97:H108" si="44">SUM(H46,M63)</f>
        <v>66.457000000000008</v>
      </c>
      <c r="I97" s="758">
        <f t="shared" ref="I97:I108" si="45">SUM(I46,O63)</f>
        <v>11.699</v>
      </c>
      <c r="J97" s="758">
        <f t="shared" ref="J97:J108" si="46">SUM(J46,Q63)</f>
        <v>37.295999999999999</v>
      </c>
      <c r="K97" s="758">
        <f t="shared" ref="K97:K108" si="47">SUM(K46,S63)</f>
        <v>25.054000000000002</v>
      </c>
      <c r="L97" s="758">
        <f t="shared" ref="L97:L108" si="48">SUM(L46,U63)</f>
        <v>20.774999999999999</v>
      </c>
      <c r="M97" s="759">
        <f t="shared" ref="M97:M108" si="49">SUM(M46,W63)</f>
        <v>18.853999999999999</v>
      </c>
      <c r="N97" s="726"/>
    </row>
    <row r="98" spans="1:14" x14ac:dyDescent="0.2">
      <c r="B98" s="747" t="s">
        <v>84</v>
      </c>
      <c r="C98" s="748">
        <f t="shared" si="39"/>
        <v>0</v>
      </c>
      <c r="D98" s="748">
        <f t="shared" si="40"/>
        <v>3.1E-2</v>
      </c>
      <c r="E98" s="748">
        <f t="shared" si="41"/>
        <v>3.1E-2</v>
      </c>
      <c r="F98" s="748">
        <f t="shared" si="42"/>
        <v>2.8000000000000001E-2</v>
      </c>
      <c r="G98" s="748">
        <f t="shared" si="43"/>
        <v>0.64300000000000002</v>
      </c>
      <c r="H98" s="748">
        <f t="shared" si="44"/>
        <v>0.311</v>
      </c>
      <c r="I98" s="748">
        <f t="shared" si="45"/>
        <v>0.56100000000000005</v>
      </c>
      <c r="J98" s="748">
        <f t="shared" si="46"/>
        <v>0.94200000000000006</v>
      </c>
      <c r="K98" s="748">
        <f t="shared" si="47"/>
        <v>0.96699999999999997</v>
      </c>
      <c r="L98" s="748">
        <f t="shared" si="48"/>
        <v>1.0569999999999999</v>
      </c>
      <c r="M98" s="749">
        <f t="shared" si="49"/>
        <v>1.3720000000000001</v>
      </c>
      <c r="N98" s="729"/>
    </row>
    <row r="99" spans="1:14" x14ac:dyDescent="0.2">
      <c r="B99" s="747" t="s">
        <v>85</v>
      </c>
      <c r="C99" s="748">
        <f t="shared" si="39"/>
        <v>6.5629999999999997</v>
      </c>
      <c r="D99" s="748">
        <f t="shared" si="40"/>
        <v>8.048</v>
      </c>
      <c r="E99" s="748">
        <f t="shared" si="41"/>
        <v>30.232000000000003</v>
      </c>
      <c r="F99" s="748">
        <f t="shared" si="42"/>
        <v>4.3479999999999999</v>
      </c>
      <c r="G99" s="748">
        <f t="shared" si="43"/>
        <v>8.4359999999999999</v>
      </c>
      <c r="H99" s="748">
        <f t="shared" si="44"/>
        <v>13.414</v>
      </c>
      <c r="I99" s="748">
        <f t="shared" si="45"/>
        <v>3.173</v>
      </c>
      <c r="J99" s="748">
        <f t="shared" si="46"/>
        <v>24.503999999999998</v>
      </c>
      <c r="K99" s="748">
        <f t="shared" si="47"/>
        <v>13.346</v>
      </c>
      <c r="L99" s="748">
        <f t="shared" si="48"/>
        <v>4.7779999999999996</v>
      </c>
      <c r="M99" s="749">
        <f t="shared" si="49"/>
        <v>4.3330000000000002</v>
      </c>
      <c r="N99" s="729"/>
    </row>
    <row r="100" spans="1:14" x14ac:dyDescent="0.2">
      <c r="B100" s="747" t="s">
        <v>86</v>
      </c>
      <c r="C100" s="748">
        <f t="shared" si="39"/>
        <v>0.49099999999999999</v>
      </c>
      <c r="D100" s="748">
        <f t="shared" si="40"/>
        <v>5.0540000000000003</v>
      </c>
      <c r="E100" s="748">
        <f t="shared" si="41"/>
        <v>4.3729999999999993</v>
      </c>
      <c r="F100" s="748">
        <f t="shared" si="42"/>
        <v>3.5300000000000002</v>
      </c>
      <c r="G100" s="748">
        <f t="shared" si="43"/>
        <v>35.011999999999993</v>
      </c>
      <c r="H100" s="748">
        <f t="shared" si="44"/>
        <v>2.09</v>
      </c>
      <c r="I100" s="748">
        <f t="shared" si="45"/>
        <v>0.187</v>
      </c>
      <c r="J100" s="748">
        <f t="shared" si="46"/>
        <v>0.27600000000000002</v>
      </c>
      <c r="K100" s="748">
        <f t="shared" si="47"/>
        <v>0.187</v>
      </c>
      <c r="L100" s="748">
        <f t="shared" si="48"/>
        <v>1.8680000000000001</v>
      </c>
      <c r="M100" s="749">
        <f t="shared" si="49"/>
        <v>0.35899999999999999</v>
      </c>
      <c r="N100" s="729"/>
    </row>
    <row r="101" spans="1:14" x14ac:dyDescent="0.2">
      <c r="B101" s="747" t="s">
        <v>87</v>
      </c>
      <c r="C101" s="748">
        <f t="shared" si="39"/>
        <v>4.4950000000000001</v>
      </c>
      <c r="D101" s="748">
        <f t="shared" si="40"/>
        <v>3.427</v>
      </c>
      <c r="E101" s="748">
        <f t="shared" si="41"/>
        <v>3.1260000000000003</v>
      </c>
      <c r="F101" s="748">
        <f t="shared" si="42"/>
        <v>2.85</v>
      </c>
      <c r="G101" s="748">
        <f t="shared" si="43"/>
        <v>3.1349999999999998</v>
      </c>
      <c r="H101" s="748">
        <f t="shared" si="44"/>
        <v>22.078000000000003</v>
      </c>
      <c r="I101" s="748">
        <f t="shared" si="45"/>
        <v>0.251</v>
      </c>
      <c r="J101" s="748">
        <f t="shared" si="46"/>
        <v>0.44400000000000001</v>
      </c>
      <c r="K101" s="748">
        <f t="shared" si="47"/>
        <v>0.69100000000000006</v>
      </c>
      <c r="L101" s="748">
        <f t="shared" si="48"/>
        <v>0.76900000000000002</v>
      </c>
      <c r="M101" s="749">
        <f t="shared" si="49"/>
        <v>1.101</v>
      </c>
      <c r="N101" s="729"/>
    </row>
    <row r="102" spans="1:14" x14ac:dyDescent="0.2">
      <c r="B102" s="747" t="s">
        <v>88</v>
      </c>
      <c r="C102" s="748">
        <f t="shared" si="39"/>
        <v>10.683</v>
      </c>
      <c r="D102" s="748">
        <f t="shared" si="40"/>
        <v>31.587</v>
      </c>
      <c r="E102" s="748">
        <f t="shared" si="41"/>
        <v>7.657</v>
      </c>
      <c r="F102" s="748">
        <f t="shared" si="42"/>
        <v>6.2309999999999999</v>
      </c>
      <c r="G102" s="748">
        <f t="shared" si="43"/>
        <v>6.5419999999999998</v>
      </c>
      <c r="H102" s="748">
        <f t="shared" si="44"/>
        <v>6.52</v>
      </c>
      <c r="I102" s="748">
        <f t="shared" si="45"/>
        <v>4.1070000000000002</v>
      </c>
      <c r="J102" s="748">
        <f t="shared" si="46"/>
        <v>4.0510000000000002</v>
      </c>
      <c r="K102" s="748">
        <f t="shared" si="47"/>
        <v>3.9619999999999997</v>
      </c>
      <c r="L102" s="748">
        <f t="shared" si="48"/>
        <v>5.4429999999999996</v>
      </c>
      <c r="M102" s="749">
        <f t="shared" si="49"/>
        <v>3.5869999999999997</v>
      </c>
      <c r="N102" s="729"/>
    </row>
    <row r="103" spans="1:14" x14ac:dyDescent="0.2">
      <c r="B103" s="747" t="s">
        <v>89</v>
      </c>
      <c r="C103" s="748">
        <f t="shared" si="39"/>
        <v>1.45</v>
      </c>
      <c r="D103" s="748">
        <f t="shared" si="40"/>
        <v>10.545999999999999</v>
      </c>
      <c r="E103" s="748">
        <f t="shared" si="41"/>
        <v>2.7E-2</v>
      </c>
      <c r="F103" s="748">
        <f t="shared" si="42"/>
        <v>2.8999999999999998E-2</v>
      </c>
      <c r="G103" s="748">
        <f t="shared" si="43"/>
        <v>0.157</v>
      </c>
      <c r="H103" s="748">
        <f t="shared" si="44"/>
        <v>0.371</v>
      </c>
      <c r="I103" s="748">
        <f t="shared" si="45"/>
        <v>1.8459999999999999</v>
      </c>
      <c r="J103" s="748">
        <f t="shared" si="46"/>
        <v>2.0699999999999998</v>
      </c>
      <c r="K103" s="748">
        <f t="shared" si="47"/>
        <v>2.5349999999999997</v>
      </c>
      <c r="L103" s="748">
        <f t="shared" si="48"/>
        <v>2.9210000000000003</v>
      </c>
      <c r="M103" s="749">
        <f t="shared" si="49"/>
        <v>2.6560000000000001</v>
      </c>
      <c r="N103" s="729"/>
    </row>
    <row r="104" spans="1:14" x14ac:dyDescent="0.2">
      <c r="B104" s="747" t="s">
        <v>90</v>
      </c>
      <c r="C104" s="748">
        <f t="shared" si="39"/>
        <v>0</v>
      </c>
      <c r="D104" s="748">
        <f t="shared" si="40"/>
        <v>0</v>
      </c>
      <c r="E104" s="748">
        <f t="shared" si="41"/>
        <v>0</v>
      </c>
      <c r="F104" s="748">
        <f t="shared" si="42"/>
        <v>0</v>
      </c>
      <c r="G104" s="748">
        <f t="shared" si="43"/>
        <v>0</v>
      </c>
      <c r="H104" s="748">
        <f t="shared" si="44"/>
        <v>2E-3</v>
      </c>
      <c r="I104" s="748">
        <f t="shared" si="45"/>
        <v>2E-3</v>
      </c>
      <c r="J104" s="748">
        <f t="shared" si="46"/>
        <v>2E-3</v>
      </c>
      <c r="K104" s="748">
        <f t="shared" si="47"/>
        <v>2E-3</v>
      </c>
      <c r="L104" s="748">
        <f t="shared" si="48"/>
        <v>2E-3</v>
      </c>
      <c r="M104" s="749">
        <f t="shared" si="49"/>
        <v>2E-3</v>
      </c>
      <c r="N104" s="729"/>
    </row>
    <row r="105" spans="1:14" x14ac:dyDescent="0.2">
      <c r="B105" s="747" t="s">
        <v>91</v>
      </c>
      <c r="C105" s="748">
        <f t="shared" si="39"/>
        <v>3.851</v>
      </c>
      <c r="D105" s="748">
        <f t="shared" si="40"/>
        <v>3.992</v>
      </c>
      <c r="E105" s="748">
        <f t="shared" si="41"/>
        <v>3.7970000000000002</v>
      </c>
      <c r="F105" s="748">
        <f t="shared" si="42"/>
        <v>6.4569999999999999</v>
      </c>
      <c r="G105" s="748">
        <f t="shared" si="43"/>
        <v>1.397</v>
      </c>
      <c r="H105" s="748">
        <f t="shared" si="44"/>
        <v>21.673000000000002</v>
      </c>
      <c r="I105" s="748">
        <f t="shared" si="45"/>
        <v>1.5719999999999998</v>
      </c>
      <c r="J105" s="748">
        <f t="shared" si="46"/>
        <v>5.0060000000000002</v>
      </c>
      <c r="K105" s="748">
        <f t="shared" si="47"/>
        <v>3.3620000000000001</v>
      </c>
      <c r="L105" s="748">
        <f t="shared" si="48"/>
        <v>3.9359999999999999</v>
      </c>
      <c r="M105" s="749">
        <f t="shared" si="49"/>
        <v>5.4440000000000008</v>
      </c>
      <c r="N105" s="729"/>
    </row>
    <row r="106" spans="1:14" x14ac:dyDescent="0.2">
      <c r="B106" s="747"/>
      <c r="C106" s="748">
        <f t="shared" si="39"/>
        <v>0</v>
      </c>
      <c r="D106" s="748">
        <f t="shared" si="40"/>
        <v>0</v>
      </c>
      <c r="E106" s="748">
        <f t="shared" si="41"/>
        <v>0</v>
      </c>
      <c r="F106" s="748">
        <f t="shared" si="42"/>
        <v>0</v>
      </c>
      <c r="G106" s="748">
        <f t="shared" si="43"/>
        <v>0</v>
      </c>
      <c r="H106" s="748">
        <f t="shared" si="44"/>
        <v>0</v>
      </c>
      <c r="I106" s="748">
        <f t="shared" si="45"/>
        <v>0</v>
      </c>
      <c r="J106" s="748">
        <f t="shared" si="46"/>
        <v>0</v>
      </c>
      <c r="K106" s="748">
        <f t="shared" si="47"/>
        <v>0</v>
      </c>
      <c r="L106" s="748">
        <f t="shared" si="48"/>
        <v>0</v>
      </c>
      <c r="M106" s="749">
        <f t="shared" si="49"/>
        <v>0</v>
      </c>
      <c r="N106" s="729"/>
    </row>
    <row r="107" spans="1:14" x14ac:dyDescent="0.2">
      <c r="B107" s="747"/>
      <c r="C107" s="748">
        <f t="shared" si="39"/>
        <v>0</v>
      </c>
      <c r="D107" s="748">
        <f t="shared" si="40"/>
        <v>0</v>
      </c>
      <c r="E107" s="748">
        <f t="shared" si="41"/>
        <v>0</v>
      </c>
      <c r="F107" s="748">
        <f t="shared" si="42"/>
        <v>0</v>
      </c>
      <c r="G107" s="748">
        <f t="shared" si="43"/>
        <v>0</v>
      </c>
      <c r="H107" s="748">
        <f t="shared" si="44"/>
        <v>0</v>
      </c>
      <c r="I107" s="748">
        <f t="shared" si="45"/>
        <v>0</v>
      </c>
      <c r="J107" s="748">
        <f t="shared" si="46"/>
        <v>0</v>
      </c>
      <c r="K107" s="748">
        <f t="shared" si="47"/>
        <v>0</v>
      </c>
      <c r="L107" s="748">
        <f t="shared" si="48"/>
        <v>0</v>
      </c>
      <c r="M107" s="749">
        <f t="shared" si="49"/>
        <v>0</v>
      </c>
      <c r="N107" s="729"/>
    </row>
    <row r="108" spans="1:14" ht="13.5" thickBot="1" x14ac:dyDescent="0.25">
      <c r="B108" s="750"/>
      <c r="C108" s="751">
        <f t="shared" si="39"/>
        <v>0</v>
      </c>
      <c r="D108" s="751">
        <f t="shared" si="40"/>
        <v>0</v>
      </c>
      <c r="E108" s="751">
        <f t="shared" si="41"/>
        <v>0</v>
      </c>
      <c r="F108" s="751">
        <f t="shared" si="42"/>
        <v>0</v>
      </c>
      <c r="G108" s="751">
        <f t="shared" si="43"/>
        <v>0</v>
      </c>
      <c r="H108" s="751">
        <f t="shared" si="44"/>
        <v>0</v>
      </c>
      <c r="I108" s="751">
        <f t="shared" si="45"/>
        <v>0</v>
      </c>
      <c r="J108" s="751">
        <f t="shared" si="46"/>
        <v>0</v>
      </c>
      <c r="K108" s="751">
        <f t="shared" si="47"/>
        <v>0</v>
      </c>
      <c r="L108" s="751">
        <f t="shared" si="48"/>
        <v>0</v>
      </c>
      <c r="M108" s="752">
        <f t="shared" si="49"/>
        <v>0</v>
      </c>
      <c r="N108" s="729"/>
    </row>
    <row r="110" spans="1:14" x14ac:dyDescent="0.2">
      <c r="A110" s="275"/>
    </row>
    <row r="111" spans="1:14" x14ac:dyDescent="0.2">
      <c r="B111" s="791" t="s">
        <v>739</v>
      </c>
      <c r="C111" s="722" t="s">
        <v>331</v>
      </c>
      <c r="D111" s="722" t="s">
        <v>222</v>
      </c>
      <c r="E111" s="722" t="s">
        <v>225</v>
      </c>
      <c r="F111" s="722" t="s">
        <v>226</v>
      </c>
      <c r="G111" s="722" t="s">
        <v>227</v>
      </c>
      <c r="H111" s="722" t="s">
        <v>228</v>
      </c>
      <c r="I111" s="722" t="s">
        <v>332</v>
      </c>
      <c r="J111" s="722" t="s">
        <v>333</v>
      </c>
      <c r="K111" s="722" t="s">
        <v>231</v>
      </c>
      <c r="L111" s="722" t="s">
        <v>232</v>
      </c>
      <c r="M111" s="744" t="s">
        <v>233</v>
      </c>
    </row>
    <row r="112" spans="1:14" x14ac:dyDescent="0.2">
      <c r="B112" s="792"/>
      <c r="C112" s="721" t="s">
        <v>78</v>
      </c>
      <c r="D112" s="721" t="s">
        <v>78</v>
      </c>
      <c r="E112" s="721" t="s">
        <v>78</v>
      </c>
      <c r="F112" s="721" t="s">
        <v>78</v>
      </c>
      <c r="G112" s="721" t="s">
        <v>78</v>
      </c>
      <c r="H112" s="721" t="s">
        <v>78</v>
      </c>
      <c r="I112" s="721" t="s">
        <v>78</v>
      </c>
      <c r="J112" s="721" t="s">
        <v>78</v>
      </c>
      <c r="K112" s="721" t="s">
        <v>78</v>
      </c>
      <c r="L112" s="721" t="s">
        <v>78</v>
      </c>
      <c r="M112" s="745" t="s">
        <v>78</v>
      </c>
    </row>
    <row r="113" spans="2:24" ht="41.25" thickBot="1" x14ac:dyDescent="0.25">
      <c r="B113" s="793"/>
      <c r="C113" s="724" t="s">
        <v>325</v>
      </c>
      <c r="D113" s="724" t="s">
        <v>325</v>
      </c>
      <c r="E113" s="724" t="s">
        <v>325</v>
      </c>
      <c r="F113" s="724" t="s">
        <v>325</v>
      </c>
      <c r="G113" s="724" t="s">
        <v>325</v>
      </c>
      <c r="H113" s="724" t="s">
        <v>325</v>
      </c>
      <c r="I113" s="724" t="s">
        <v>325</v>
      </c>
      <c r="J113" s="724" t="s">
        <v>325</v>
      </c>
      <c r="K113" s="724" t="s">
        <v>325</v>
      </c>
      <c r="L113" s="724" t="s">
        <v>325</v>
      </c>
      <c r="M113" s="746" t="s">
        <v>325</v>
      </c>
    </row>
    <row r="114" spans="2:24" x14ac:dyDescent="0.2">
      <c r="B114" s="760" t="s">
        <v>214</v>
      </c>
      <c r="C114" s="729">
        <v>0.20300000000000001</v>
      </c>
      <c r="D114" s="729">
        <v>0.14399999999999999</v>
      </c>
      <c r="E114" s="729">
        <v>0.104</v>
      </c>
      <c r="F114" s="729">
        <v>0.112</v>
      </c>
      <c r="G114" s="729">
        <v>0.14699999999999999</v>
      </c>
      <c r="H114" s="729">
        <v>0.28999999999999998</v>
      </c>
      <c r="I114" s="729">
        <v>0.16900000000000001</v>
      </c>
      <c r="J114" s="729">
        <v>0.36299999999999999</v>
      </c>
      <c r="K114" s="729">
        <v>0.32300000000000001</v>
      </c>
      <c r="L114" s="729">
        <v>0.32900000000000001</v>
      </c>
      <c r="M114" s="730">
        <v>0.13700000000000001</v>
      </c>
    </row>
    <row r="115" spans="2:24" x14ac:dyDescent="0.2">
      <c r="B115" s="728" t="s">
        <v>215</v>
      </c>
      <c r="C115" s="729">
        <v>3.2000000000000001E-2</v>
      </c>
      <c r="D115" s="729">
        <v>4.8000000000000001E-2</v>
      </c>
      <c r="E115" s="729">
        <v>4.5999999999999999E-2</v>
      </c>
      <c r="F115" s="729">
        <v>6.5000000000000002E-2</v>
      </c>
      <c r="G115" s="729">
        <v>7.0000000000000007E-2</v>
      </c>
      <c r="H115" s="729">
        <v>0.14499999999999999</v>
      </c>
      <c r="I115" s="729">
        <v>2.5000000000000001E-2</v>
      </c>
      <c r="J115" s="729">
        <v>7.8E-2</v>
      </c>
      <c r="K115" s="729">
        <v>7.4999999999999997E-2</v>
      </c>
      <c r="L115" s="729">
        <v>0.124</v>
      </c>
      <c r="M115" s="730">
        <v>7.2999999999999995E-2</v>
      </c>
    </row>
    <row r="116" spans="2:24" x14ac:dyDescent="0.2">
      <c r="B116" s="728" t="s">
        <v>216</v>
      </c>
      <c r="C116" s="729">
        <v>2.8000000000000001E-2</v>
      </c>
      <c r="D116" s="729">
        <v>5.2999999999999999E-2</v>
      </c>
      <c r="E116" s="729">
        <v>4.8000000000000001E-2</v>
      </c>
      <c r="F116" s="729">
        <v>8.7999999999999995E-2</v>
      </c>
      <c r="G116" s="729">
        <v>0.10100000000000001</v>
      </c>
      <c r="H116" s="729">
        <v>0.20200000000000001</v>
      </c>
      <c r="I116" s="729">
        <v>0.02</v>
      </c>
      <c r="J116" s="729">
        <v>6.2E-2</v>
      </c>
      <c r="K116" s="729">
        <v>5.8000000000000003E-2</v>
      </c>
      <c r="L116" s="729">
        <v>0.16500000000000001</v>
      </c>
      <c r="M116" s="730">
        <v>8.3000000000000004E-2</v>
      </c>
    </row>
    <row r="117" spans="2:24" x14ac:dyDescent="0.2">
      <c r="B117" s="728" t="s">
        <v>217</v>
      </c>
      <c r="C117" s="729">
        <v>7.1999999999999995E-2</v>
      </c>
      <c r="D117" s="729">
        <v>0.158</v>
      </c>
      <c r="E117" s="729">
        <v>0.13600000000000001</v>
      </c>
      <c r="F117" s="729">
        <v>0.36599999999999999</v>
      </c>
      <c r="G117" s="729">
        <v>0.50700000000000001</v>
      </c>
      <c r="H117" s="729">
        <v>1.1870000000000001</v>
      </c>
      <c r="I117" s="729">
        <v>9.2999999999999999E-2</v>
      </c>
      <c r="J117" s="729">
        <v>0.14299999999999999</v>
      </c>
      <c r="K117" s="729">
        <v>0.11700000000000001</v>
      </c>
      <c r="L117" s="729">
        <v>0.63400000000000001</v>
      </c>
      <c r="M117" s="730">
        <v>0.24</v>
      </c>
    </row>
    <row r="118" spans="2:24" x14ac:dyDescent="0.2">
      <c r="B118" s="728" t="s">
        <v>218</v>
      </c>
      <c r="C118" s="729">
        <v>8.3000000000000004E-2</v>
      </c>
      <c r="D118" s="729">
        <v>0.188</v>
      </c>
      <c r="E118" s="729">
        <v>0.1</v>
      </c>
      <c r="F118" s="729">
        <v>0.57099999999999995</v>
      </c>
      <c r="G118" s="729">
        <v>0.84499999999999997</v>
      </c>
      <c r="H118" s="729">
        <v>2.9119999999999999</v>
      </c>
      <c r="I118" s="729">
        <v>0.16500000000000001</v>
      </c>
      <c r="J118" s="729">
        <v>0.155</v>
      </c>
      <c r="K118" s="729">
        <v>0.161</v>
      </c>
      <c r="L118" s="729">
        <v>1.524</v>
      </c>
      <c r="M118" s="730">
        <v>0.246</v>
      </c>
    </row>
    <row r="119" spans="2:24" x14ac:dyDescent="0.2">
      <c r="B119" s="728" t="s">
        <v>219</v>
      </c>
      <c r="C119" s="729">
        <v>4.2999999999999997E-2</v>
      </c>
      <c r="D119" s="729">
        <v>5.5E-2</v>
      </c>
      <c r="E119" s="729">
        <v>3.5000000000000003E-2</v>
      </c>
      <c r="F119" s="729">
        <v>0.26100000000000001</v>
      </c>
      <c r="G119" s="729">
        <v>0.38</v>
      </c>
      <c r="H119" s="729">
        <v>1.744</v>
      </c>
      <c r="I119" s="729">
        <v>9.6000000000000002E-2</v>
      </c>
      <c r="J119" s="729">
        <v>6.6000000000000003E-2</v>
      </c>
      <c r="K119" s="729">
        <v>7.8E-2</v>
      </c>
      <c r="L119" s="729">
        <v>1.161</v>
      </c>
      <c r="M119" s="730">
        <v>0.13900000000000001</v>
      </c>
    </row>
    <row r="120" spans="2:24" x14ac:dyDescent="0.2">
      <c r="B120" s="728" t="s">
        <v>220</v>
      </c>
      <c r="C120" s="729">
        <v>1.7999999999999999E-2</v>
      </c>
      <c r="D120" s="729">
        <v>3.0000000000000001E-3</v>
      </c>
      <c r="E120" s="729">
        <v>1.4999999999999999E-2</v>
      </c>
      <c r="F120" s="729">
        <v>0.113</v>
      </c>
      <c r="G120" s="729">
        <v>0.17299999999999999</v>
      </c>
      <c r="H120" s="729">
        <v>0.88100000000000001</v>
      </c>
      <c r="I120" s="729">
        <v>5.2999999999999999E-2</v>
      </c>
      <c r="J120" s="729">
        <v>3.1E-2</v>
      </c>
      <c r="K120" s="729">
        <v>3.2000000000000001E-2</v>
      </c>
      <c r="L120" s="729">
        <v>0.66500000000000004</v>
      </c>
      <c r="M120" s="730">
        <v>7.0000000000000007E-2</v>
      </c>
    </row>
    <row r="121" spans="2:24" x14ac:dyDescent="0.2">
      <c r="B121" s="728" t="s">
        <v>221</v>
      </c>
      <c r="C121" s="729">
        <v>0</v>
      </c>
      <c r="D121" s="729">
        <v>0</v>
      </c>
      <c r="E121" s="729">
        <v>3.0000000000000001E-3</v>
      </c>
      <c r="F121" s="729">
        <v>3.5999999999999997E-2</v>
      </c>
      <c r="G121" s="729">
        <v>0.12</v>
      </c>
      <c r="H121" s="729">
        <v>0.66700000000000004</v>
      </c>
      <c r="I121" s="729">
        <v>2.5000000000000001E-2</v>
      </c>
      <c r="J121" s="729">
        <v>3.2000000000000001E-2</v>
      </c>
      <c r="K121" s="729">
        <v>3.7999999999999999E-2</v>
      </c>
      <c r="L121" s="729">
        <v>0.85599999999999998</v>
      </c>
      <c r="M121" s="730">
        <v>0.11600000000000001</v>
      </c>
    </row>
    <row r="122" spans="2:24" ht="13.5" thickBot="1" x14ac:dyDescent="0.25">
      <c r="B122" s="766" t="s">
        <v>80</v>
      </c>
      <c r="C122" s="767">
        <v>0.47899999999999998</v>
      </c>
      <c r="D122" s="767">
        <v>0.64900000000000002</v>
      </c>
      <c r="E122" s="767">
        <v>0.48699999999999999</v>
      </c>
      <c r="F122" s="767">
        <v>1.6120000000000001</v>
      </c>
      <c r="G122" s="767">
        <v>2.3420000000000001</v>
      </c>
      <c r="H122" s="767">
        <v>8.0280000000000005</v>
      </c>
      <c r="I122" s="767">
        <v>0.64400000000000002</v>
      </c>
      <c r="J122" s="767">
        <v>0.93</v>
      </c>
      <c r="K122" s="767">
        <v>0.88200000000000001</v>
      </c>
      <c r="L122" s="767">
        <v>5.4580000000000002</v>
      </c>
      <c r="M122" s="770">
        <v>1.105</v>
      </c>
    </row>
    <row r="125" spans="2:24" x14ac:dyDescent="0.2">
      <c r="B125" s="791" t="s">
        <v>739</v>
      </c>
      <c r="C125" s="794" t="s">
        <v>331</v>
      </c>
      <c r="D125" s="795"/>
      <c r="E125" s="794" t="s">
        <v>222</v>
      </c>
      <c r="F125" s="795"/>
      <c r="G125" s="794" t="s">
        <v>225</v>
      </c>
      <c r="H125" s="795"/>
      <c r="I125" s="794" t="s">
        <v>226</v>
      </c>
      <c r="J125" s="795"/>
      <c r="K125" s="794" t="s">
        <v>227</v>
      </c>
      <c r="L125" s="795"/>
      <c r="M125" s="794" t="s">
        <v>228</v>
      </c>
      <c r="N125" s="795"/>
      <c r="O125" s="794" t="s">
        <v>332</v>
      </c>
      <c r="P125" s="795"/>
      <c r="Q125" s="794" t="s">
        <v>333</v>
      </c>
      <c r="R125" s="795"/>
      <c r="S125" s="794" t="s">
        <v>231</v>
      </c>
      <c r="T125" s="795"/>
      <c r="U125" s="794" t="s">
        <v>232</v>
      </c>
      <c r="V125" s="795"/>
      <c r="W125" s="794" t="s">
        <v>233</v>
      </c>
      <c r="X125" s="796"/>
    </row>
    <row r="126" spans="2:24" x14ac:dyDescent="0.2">
      <c r="B126" s="792"/>
      <c r="C126" s="797" t="s">
        <v>79</v>
      </c>
      <c r="D126" s="798"/>
      <c r="E126" s="797" t="s">
        <v>79</v>
      </c>
      <c r="F126" s="798"/>
      <c r="G126" s="797" t="s">
        <v>79</v>
      </c>
      <c r="H126" s="798"/>
      <c r="I126" s="797" t="s">
        <v>79</v>
      </c>
      <c r="J126" s="798"/>
      <c r="K126" s="797" t="s">
        <v>79</v>
      </c>
      <c r="L126" s="798"/>
      <c r="M126" s="797" t="s">
        <v>79</v>
      </c>
      <c r="N126" s="798"/>
      <c r="O126" s="797"/>
      <c r="P126" s="798"/>
      <c r="Q126" s="797"/>
      <c r="R126" s="798"/>
      <c r="S126" s="797"/>
      <c r="T126" s="798"/>
      <c r="U126" s="797"/>
      <c r="V126" s="798"/>
      <c r="W126" s="797"/>
      <c r="X126" s="799"/>
    </row>
    <row r="127" spans="2:24" ht="41.25" thickBot="1" x14ac:dyDescent="0.25">
      <c r="B127" s="793"/>
      <c r="C127" s="724" t="s">
        <v>325</v>
      </c>
      <c r="D127" s="733" t="s">
        <v>82</v>
      </c>
      <c r="E127" s="724" t="s">
        <v>325</v>
      </c>
      <c r="F127" s="734" t="s">
        <v>82</v>
      </c>
      <c r="G127" s="724" t="s">
        <v>325</v>
      </c>
      <c r="H127" s="734" t="s">
        <v>82</v>
      </c>
      <c r="I127" s="724" t="s">
        <v>325</v>
      </c>
      <c r="J127" s="734" t="s">
        <v>82</v>
      </c>
      <c r="K127" s="724" t="s">
        <v>325</v>
      </c>
      <c r="L127" s="734" t="s">
        <v>82</v>
      </c>
      <c r="M127" s="724" t="s">
        <v>325</v>
      </c>
      <c r="N127" s="734" t="s">
        <v>82</v>
      </c>
      <c r="O127" s="724" t="s">
        <v>325</v>
      </c>
      <c r="P127" s="733" t="s">
        <v>82</v>
      </c>
      <c r="Q127" s="724" t="s">
        <v>325</v>
      </c>
      <c r="R127" s="733" t="s">
        <v>82</v>
      </c>
      <c r="S127" s="724" t="s">
        <v>325</v>
      </c>
      <c r="T127" s="733" t="s">
        <v>82</v>
      </c>
      <c r="U127" s="724" t="s">
        <v>325</v>
      </c>
      <c r="V127" s="733" t="s">
        <v>82</v>
      </c>
      <c r="W127" s="724" t="s">
        <v>325</v>
      </c>
      <c r="X127" s="733" t="s">
        <v>82</v>
      </c>
    </row>
    <row r="128" spans="2:24" x14ac:dyDescent="0.2">
      <c r="B128" s="760" t="s">
        <v>214</v>
      </c>
      <c r="C128" s="726">
        <v>4.0670000000000002</v>
      </c>
      <c r="D128" s="735">
        <v>26.97</v>
      </c>
      <c r="E128" s="726">
        <v>4.8259999999999996</v>
      </c>
      <c r="F128" s="735">
        <v>25.26</v>
      </c>
      <c r="G128" s="726">
        <v>2.3330000000000002</v>
      </c>
      <c r="H128" s="735">
        <v>23.77</v>
      </c>
      <c r="I128" s="726">
        <v>1.633</v>
      </c>
      <c r="J128" s="735">
        <v>27.33</v>
      </c>
      <c r="K128" s="726">
        <v>3.117</v>
      </c>
      <c r="L128" s="735">
        <v>51.75</v>
      </c>
      <c r="M128" s="726">
        <v>3.4780000000000002</v>
      </c>
      <c r="N128" s="735">
        <v>33.76</v>
      </c>
      <c r="O128" s="726">
        <v>3.6320000000000001</v>
      </c>
      <c r="P128" s="735">
        <v>25.44</v>
      </c>
      <c r="Q128" s="726">
        <v>6.5350000000000001</v>
      </c>
      <c r="R128" s="735">
        <v>25.36</v>
      </c>
      <c r="S128" s="726">
        <v>6.0609999999999999</v>
      </c>
      <c r="T128" s="735">
        <v>25.04</v>
      </c>
      <c r="U128" s="726">
        <v>5.9349999999999996</v>
      </c>
      <c r="V128" s="735">
        <v>26.43</v>
      </c>
      <c r="W128" s="726">
        <v>6.9710000000000001</v>
      </c>
      <c r="X128" s="736">
        <v>21.88</v>
      </c>
    </row>
    <row r="129" spans="2:24" x14ac:dyDescent="0.2">
      <c r="B129" s="728" t="s">
        <v>215</v>
      </c>
      <c r="C129" s="729">
        <v>2.008</v>
      </c>
      <c r="D129" s="737">
        <v>25.62</v>
      </c>
      <c r="E129" s="729">
        <v>2.94</v>
      </c>
      <c r="F129" s="737">
        <v>26.76</v>
      </c>
      <c r="G129" s="729">
        <v>1.0740000000000001</v>
      </c>
      <c r="H129" s="737">
        <v>27.49</v>
      </c>
      <c r="I129" s="729">
        <v>0.76600000000000001</v>
      </c>
      <c r="J129" s="737">
        <v>28.8</v>
      </c>
      <c r="K129" s="729">
        <v>1.502</v>
      </c>
      <c r="L129" s="737">
        <v>62.22</v>
      </c>
      <c r="M129" s="729">
        <v>1.5269999999999999</v>
      </c>
      <c r="N129" s="737">
        <v>47.95</v>
      </c>
      <c r="O129" s="729">
        <v>0.61099999999999999</v>
      </c>
      <c r="P129" s="737">
        <v>28.44</v>
      </c>
      <c r="Q129" s="729">
        <v>1.0129999999999999</v>
      </c>
      <c r="R129" s="737">
        <v>23.22</v>
      </c>
      <c r="S129" s="729">
        <v>1.2809999999999999</v>
      </c>
      <c r="T129" s="737">
        <v>22.04</v>
      </c>
      <c r="U129" s="729">
        <v>1.4450000000000001</v>
      </c>
      <c r="V129" s="737">
        <v>21.25</v>
      </c>
      <c r="W129" s="729">
        <v>1.8320000000000001</v>
      </c>
      <c r="X129" s="738">
        <v>21.69</v>
      </c>
    </row>
    <row r="130" spans="2:24" x14ac:dyDescent="0.2">
      <c r="B130" s="728" t="s">
        <v>216</v>
      </c>
      <c r="C130" s="729">
        <v>2.1360000000000001</v>
      </c>
      <c r="D130" s="737">
        <v>21.07</v>
      </c>
      <c r="E130" s="729">
        <v>4.056</v>
      </c>
      <c r="F130" s="737">
        <v>28.25</v>
      </c>
      <c r="G130" s="729">
        <v>1.6990000000000001</v>
      </c>
      <c r="H130" s="737">
        <v>24.96</v>
      </c>
      <c r="I130" s="729">
        <v>0.96799999999999997</v>
      </c>
      <c r="J130" s="737">
        <v>30.23</v>
      </c>
      <c r="K130" s="729">
        <v>2.1629999999999998</v>
      </c>
      <c r="L130" s="737">
        <v>71.930000000000007</v>
      </c>
      <c r="M130" s="729">
        <v>1.786</v>
      </c>
      <c r="N130" s="737">
        <v>49.33</v>
      </c>
      <c r="O130" s="729">
        <v>0.42099999999999999</v>
      </c>
      <c r="P130" s="737">
        <v>30.47</v>
      </c>
      <c r="Q130" s="729">
        <v>0.91600000000000004</v>
      </c>
      <c r="R130" s="737">
        <v>29.8</v>
      </c>
      <c r="S130" s="729">
        <v>1.032</v>
      </c>
      <c r="T130" s="737">
        <v>23.07</v>
      </c>
      <c r="U130" s="729">
        <v>1.29</v>
      </c>
      <c r="V130" s="737">
        <v>21.42</v>
      </c>
      <c r="W130" s="729">
        <v>1.6279999999999999</v>
      </c>
      <c r="X130" s="738">
        <v>21.07</v>
      </c>
    </row>
    <row r="131" spans="2:24" x14ac:dyDescent="0.2">
      <c r="B131" s="728" t="s">
        <v>217</v>
      </c>
      <c r="C131" s="729">
        <v>5.8380000000000001</v>
      </c>
      <c r="D131" s="737">
        <v>15.83</v>
      </c>
      <c r="E131" s="729">
        <v>17.318999999999999</v>
      </c>
      <c r="F131" s="737">
        <v>30.61</v>
      </c>
      <c r="G131" s="729">
        <v>7.1890000000000001</v>
      </c>
      <c r="H131" s="737">
        <v>22.87</v>
      </c>
      <c r="I131" s="729">
        <v>4.556</v>
      </c>
      <c r="J131" s="737">
        <v>29.02</v>
      </c>
      <c r="K131" s="729">
        <v>12.622999999999999</v>
      </c>
      <c r="L131" s="737">
        <v>73.900000000000006</v>
      </c>
      <c r="M131" s="729">
        <v>10.342000000000001</v>
      </c>
      <c r="N131" s="737">
        <v>56.2</v>
      </c>
      <c r="O131" s="729">
        <v>0.878</v>
      </c>
      <c r="P131" s="737">
        <v>26.69</v>
      </c>
      <c r="Q131" s="729">
        <v>2.5289999999999999</v>
      </c>
      <c r="R131" s="737">
        <v>45.38</v>
      </c>
      <c r="S131" s="729">
        <v>2.2210000000000001</v>
      </c>
      <c r="T131" s="737">
        <v>21.55</v>
      </c>
      <c r="U131" s="729">
        <v>2.9369999999999998</v>
      </c>
      <c r="V131" s="737">
        <v>21.83</v>
      </c>
      <c r="W131" s="729">
        <v>4.165</v>
      </c>
      <c r="X131" s="738">
        <v>24.41</v>
      </c>
    </row>
    <row r="132" spans="2:24" x14ac:dyDescent="0.2">
      <c r="B132" s="728" t="s">
        <v>218</v>
      </c>
      <c r="C132" s="729">
        <v>6.4009999999999998</v>
      </c>
      <c r="D132" s="737">
        <v>22.89</v>
      </c>
      <c r="E132" s="729">
        <v>18.66</v>
      </c>
      <c r="F132" s="737">
        <v>24.71</v>
      </c>
      <c r="G132" s="729">
        <v>12.339</v>
      </c>
      <c r="H132" s="737">
        <v>24.35</v>
      </c>
      <c r="I132" s="729">
        <v>6.6989999999999998</v>
      </c>
      <c r="J132" s="737">
        <v>27.99</v>
      </c>
      <c r="K132" s="729">
        <v>22.562999999999999</v>
      </c>
      <c r="L132" s="737">
        <v>67.28</v>
      </c>
      <c r="M132" s="729">
        <v>16.917000000000002</v>
      </c>
      <c r="N132" s="737">
        <v>38.76</v>
      </c>
      <c r="O132" s="729">
        <v>1.7629999999999999</v>
      </c>
      <c r="P132" s="737">
        <v>34.75</v>
      </c>
      <c r="Q132" s="729">
        <v>7.6180000000000003</v>
      </c>
      <c r="R132" s="737">
        <v>57.57</v>
      </c>
      <c r="S132" s="729">
        <v>2.9609999999999999</v>
      </c>
      <c r="T132" s="737">
        <v>34.869999999999997</v>
      </c>
      <c r="U132" s="729">
        <v>1.657</v>
      </c>
      <c r="V132" s="737">
        <v>29.85</v>
      </c>
      <c r="W132" s="729">
        <v>2.4950000000000001</v>
      </c>
      <c r="X132" s="738">
        <v>26.78</v>
      </c>
    </row>
    <row r="133" spans="2:24" x14ac:dyDescent="0.2">
      <c r="B133" s="728" t="s">
        <v>219</v>
      </c>
      <c r="C133" s="729">
        <v>3.4039999999999999</v>
      </c>
      <c r="D133" s="737">
        <v>30.75</v>
      </c>
      <c r="E133" s="729">
        <v>7.0609999999999999</v>
      </c>
      <c r="F133" s="737">
        <v>30.31</v>
      </c>
      <c r="G133" s="729">
        <v>8.7750000000000004</v>
      </c>
      <c r="H133" s="737">
        <v>35.840000000000003</v>
      </c>
      <c r="I133" s="729">
        <v>3.4780000000000002</v>
      </c>
      <c r="J133" s="737">
        <v>33.11</v>
      </c>
      <c r="K133" s="729">
        <v>6.4930000000000003</v>
      </c>
      <c r="L133" s="737">
        <v>40.229999999999997</v>
      </c>
      <c r="M133" s="729">
        <v>8.5559999999999992</v>
      </c>
      <c r="N133" s="737">
        <v>36.130000000000003</v>
      </c>
      <c r="O133" s="729">
        <v>1.4550000000000001</v>
      </c>
      <c r="P133" s="737">
        <v>35.35</v>
      </c>
      <c r="Q133" s="729">
        <v>6.5839999999999996</v>
      </c>
      <c r="R133" s="737">
        <v>53.22</v>
      </c>
      <c r="S133" s="729">
        <v>2.93</v>
      </c>
      <c r="T133" s="737">
        <v>47.05</v>
      </c>
      <c r="U133" s="729">
        <v>0.79700000000000004</v>
      </c>
      <c r="V133" s="737">
        <v>47.51</v>
      </c>
      <c r="W133" s="729">
        <v>0.377</v>
      </c>
      <c r="X133" s="738">
        <v>28.93</v>
      </c>
    </row>
    <row r="134" spans="2:24" x14ac:dyDescent="0.2">
      <c r="B134" s="728" t="s">
        <v>220</v>
      </c>
      <c r="C134" s="729">
        <v>1.909</v>
      </c>
      <c r="D134" s="737">
        <v>33.26</v>
      </c>
      <c r="E134" s="729">
        <v>3.8290000000000002</v>
      </c>
      <c r="F134" s="737">
        <v>33.04</v>
      </c>
      <c r="G134" s="729">
        <v>4.9729999999999999</v>
      </c>
      <c r="H134" s="737">
        <v>40.630000000000003</v>
      </c>
      <c r="I134" s="729">
        <v>1.8520000000000001</v>
      </c>
      <c r="J134" s="737">
        <v>34.18</v>
      </c>
      <c r="K134" s="729">
        <v>2.0779999999999998</v>
      </c>
      <c r="L134" s="737">
        <v>33.94</v>
      </c>
      <c r="M134" s="729">
        <v>4.782</v>
      </c>
      <c r="N134" s="737">
        <v>39.549999999999997</v>
      </c>
      <c r="O134" s="729">
        <v>0.88700000000000001</v>
      </c>
      <c r="P134" s="737">
        <v>37.950000000000003</v>
      </c>
      <c r="Q134" s="729">
        <v>4.1340000000000003</v>
      </c>
      <c r="R134" s="737">
        <v>52.74</v>
      </c>
      <c r="S134" s="729">
        <v>1.7849999999999999</v>
      </c>
      <c r="T134" s="737">
        <v>46.98</v>
      </c>
      <c r="U134" s="729">
        <v>0.47099999999999997</v>
      </c>
      <c r="V134" s="737">
        <v>52.64</v>
      </c>
      <c r="W134" s="729">
        <v>0.121</v>
      </c>
      <c r="X134" s="738">
        <v>42.48</v>
      </c>
    </row>
    <row r="135" spans="2:24" x14ac:dyDescent="0.2">
      <c r="B135" s="728" t="s">
        <v>221</v>
      </c>
      <c r="C135" s="729">
        <v>1.29</v>
      </c>
      <c r="D135" s="737">
        <v>47.23</v>
      </c>
      <c r="E135" s="729">
        <v>3.3460000000000001</v>
      </c>
      <c r="F135" s="737">
        <v>38.57</v>
      </c>
      <c r="G135" s="729">
        <v>10.375999999999999</v>
      </c>
      <c r="H135" s="737">
        <v>57.35</v>
      </c>
      <c r="I135" s="729">
        <v>1.911</v>
      </c>
      <c r="J135" s="737">
        <v>45.97</v>
      </c>
      <c r="K135" s="729">
        <v>2.4409999999999998</v>
      </c>
      <c r="L135" s="737">
        <v>41.31</v>
      </c>
      <c r="M135" s="729">
        <v>11.04</v>
      </c>
      <c r="N135" s="737">
        <v>55.81</v>
      </c>
      <c r="O135" s="729">
        <v>1.407</v>
      </c>
      <c r="P135" s="737">
        <v>41.49</v>
      </c>
      <c r="Q135" s="729">
        <v>7.0359999999999996</v>
      </c>
      <c r="R135" s="737">
        <v>71.099999999999994</v>
      </c>
      <c r="S135" s="729">
        <v>5.9009999999999998</v>
      </c>
      <c r="T135" s="737">
        <v>58.43</v>
      </c>
      <c r="U135" s="729">
        <v>0.78500000000000003</v>
      </c>
      <c r="V135" s="737">
        <v>62.44</v>
      </c>
      <c r="W135" s="729">
        <v>0.16</v>
      </c>
      <c r="X135" s="738">
        <v>61.48</v>
      </c>
    </row>
    <row r="136" spans="2:24" ht="13.5" thickBot="1" x14ac:dyDescent="0.25">
      <c r="B136" s="766" t="s">
        <v>80</v>
      </c>
      <c r="C136" s="767">
        <v>27.053000000000001</v>
      </c>
      <c r="D136" s="768">
        <v>17.91</v>
      </c>
      <c r="E136" s="767">
        <v>62.036000000000001</v>
      </c>
      <c r="F136" s="768">
        <v>21.65</v>
      </c>
      <c r="G136" s="767">
        <v>48.756999999999998</v>
      </c>
      <c r="H136" s="768">
        <v>30.01</v>
      </c>
      <c r="I136" s="767">
        <v>21.864000000000001</v>
      </c>
      <c r="J136" s="768">
        <v>23.89</v>
      </c>
      <c r="K136" s="767">
        <v>52.98</v>
      </c>
      <c r="L136" s="768">
        <v>58.36</v>
      </c>
      <c r="M136" s="767">
        <v>58.429000000000002</v>
      </c>
      <c r="N136" s="768">
        <v>33.86</v>
      </c>
      <c r="O136" s="767">
        <v>11.055</v>
      </c>
      <c r="P136" s="768">
        <v>23.5</v>
      </c>
      <c r="Q136" s="767">
        <v>36.366</v>
      </c>
      <c r="R136" s="768">
        <v>41.85</v>
      </c>
      <c r="S136" s="767">
        <v>24.172000000000001</v>
      </c>
      <c r="T136" s="768">
        <v>29.73</v>
      </c>
      <c r="U136" s="767">
        <v>15.317</v>
      </c>
      <c r="V136" s="768">
        <v>20.91</v>
      </c>
      <c r="W136" s="767">
        <v>17.748999999999999</v>
      </c>
      <c r="X136" s="769">
        <v>18.61</v>
      </c>
    </row>
    <row r="139" spans="2:24" x14ac:dyDescent="0.2">
      <c r="B139" s="791" t="s">
        <v>739</v>
      </c>
      <c r="C139" s="722" t="s">
        <v>331</v>
      </c>
      <c r="D139" s="722" t="s">
        <v>222</v>
      </c>
      <c r="E139" s="722" t="s">
        <v>225</v>
      </c>
      <c r="F139" s="722" t="s">
        <v>226</v>
      </c>
      <c r="G139" s="722" t="s">
        <v>227</v>
      </c>
      <c r="H139" s="722" t="s">
        <v>228</v>
      </c>
      <c r="I139" s="722" t="s">
        <v>332</v>
      </c>
      <c r="J139" s="722" t="s">
        <v>333</v>
      </c>
      <c r="K139" s="722" t="s">
        <v>231</v>
      </c>
      <c r="L139" s="722" t="s">
        <v>232</v>
      </c>
      <c r="M139" s="722" t="s">
        <v>233</v>
      </c>
      <c r="N139" s="741"/>
    </row>
    <row r="140" spans="2:24" x14ac:dyDescent="0.2">
      <c r="B140" s="792"/>
      <c r="C140" s="721" t="s">
        <v>308</v>
      </c>
      <c r="D140" s="721" t="s">
        <v>308</v>
      </c>
      <c r="E140" s="721" t="s">
        <v>308</v>
      </c>
      <c r="F140" s="721" t="s">
        <v>308</v>
      </c>
      <c r="G140" s="721" t="s">
        <v>308</v>
      </c>
      <c r="H140" s="721" t="s">
        <v>308</v>
      </c>
      <c r="I140" s="721" t="s">
        <v>308</v>
      </c>
      <c r="J140" s="721" t="s">
        <v>308</v>
      </c>
      <c r="K140" s="721" t="s">
        <v>308</v>
      </c>
      <c r="L140" s="721" t="s">
        <v>308</v>
      </c>
      <c r="M140" s="723" t="s">
        <v>308</v>
      </c>
      <c r="N140" s="742"/>
    </row>
    <row r="141" spans="2:24" ht="41.25" thickBot="1" x14ac:dyDescent="0.25">
      <c r="B141" s="793"/>
      <c r="C141" s="724" t="s">
        <v>325</v>
      </c>
      <c r="D141" s="724" t="s">
        <v>325</v>
      </c>
      <c r="E141" s="724" t="s">
        <v>325</v>
      </c>
      <c r="F141" s="724" t="s">
        <v>325</v>
      </c>
      <c r="G141" s="724" t="s">
        <v>325</v>
      </c>
      <c r="H141" s="724" t="s">
        <v>325</v>
      </c>
      <c r="I141" s="724" t="s">
        <v>325</v>
      </c>
      <c r="J141" s="724" t="s">
        <v>325</v>
      </c>
      <c r="K141" s="724" t="s">
        <v>325</v>
      </c>
      <c r="L141" s="724" t="s">
        <v>325</v>
      </c>
      <c r="M141" s="724" t="s">
        <v>325</v>
      </c>
      <c r="N141" s="743"/>
    </row>
    <row r="142" spans="2:24" x14ac:dyDescent="0.2">
      <c r="B142" s="762" t="s">
        <v>214</v>
      </c>
      <c r="C142" s="748">
        <f t="shared" ref="C142:C149" si="50">C128</f>
        <v>4.0670000000000002</v>
      </c>
      <c r="D142" s="748">
        <f t="shared" ref="D142:D149" si="51">E128</f>
        <v>4.8259999999999996</v>
      </c>
      <c r="E142" s="748">
        <f t="shared" ref="E142:E149" si="52">G128</f>
        <v>2.3330000000000002</v>
      </c>
      <c r="F142" s="748">
        <f t="shared" ref="F142:F149" si="53">I128</f>
        <v>1.633</v>
      </c>
      <c r="G142" s="748">
        <f t="shared" ref="G142:G149" si="54">K128</f>
        <v>3.117</v>
      </c>
      <c r="H142" s="748">
        <f t="shared" ref="H142:H150" si="55">M128</f>
        <v>3.4780000000000002</v>
      </c>
      <c r="I142" s="748">
        <f t="shared" ref="I142:I149" si="56">O128</f>
        <v>3.6320000000000001</v>
      </c>
      <c r="J142" s="748">
        <f t="shared" ref="J142:J149" si="57">Q128</f>
        <v>6.5350000000000001</v>
      </c>
      <c r="K142" s="748">
        <f t="shared" ref="K142:K149" si="58">S128</f>
        <v>6.0609999999999999</v>
      </c>
      <c r="L142" s="748">
        <f t="shared" ref="L142:L149" si="59">U128</f>
        <v>5.9349999999999996</v>
      </c>
      <c r="M142" s="749">
        <f t="shared" ref="M142:M149" si="60">W128</f>
        <v>6.9710000000000001</v>
      </c>
      <c r="N142" s="726"/>
    </row>
    <row r="143" spans="2:24" x14ac:dyDescent="0.2">
      <c r="B143" s="747" t="s">
        <v>215</v>
      </c>
      <c r="C143" s="748">
        <f t="shared" si="50"/>
        <v>2.008</v>
      </c>
      <c r="D143" s="748">
        <f t="shared" si="51"/>
        <v>2.94</v>
      </c>
      <c r="E143" s="748">
        <f t="shared" si="52"/>
        <v>1.0740000000000001</v>
      </c>
      <c r="F143" s="748">
        <f t="shared" si="53"/>
        <v>0.76600000000000001</v>
      </c>
      <c r="G143" s="748">
        <f t="shared" si="54"/>
        <v>1.502</v>
      </c>
      <c r="H143" s="748">
        <f t="shared" si="55"/>
        <v>1.5269999999999999</v>
      </c>
      <c r="I143" s="748">
        <f t="shared" si="56"/>
        <v>0.61099999999999999</v>
      </c>
      <c r="J143" s="748">
        <f t="shared" si="57"/>
        <v>1.0129999999999999</v>
      </c>
      <c r="K143" s="748">
        <f t="shared" si="58"/>
        <v>1.2809999999999999</v>
      </c>
      <c r="L143" s="748">
        <f t="shared" si="59"/>
        <v>1.4450000000000001</v>
      </c>
      <c r="M143" s="749">
        <f t="shared" si="60"/>
        <v>1.8320000000000001</v>
      </c>
      <c r="N143" s="729"/>
    </row>
    <row r="144" spans="2:24" x14ac:dyDescent="0.2">
      <c r="B144" s="747" t="s">
        <v>216</v>
      </c>
      <c r="C144" s="748">
        <f t="shared" si="50"/>
        <v>2.1360000000000001</v>
      </c>
      <c r="D144" s="748">
        <f t="shared" si="51"/>
        <v>4.056</v>
      </c>
      <c r="E144" s="748">
        <f t="shared" si="52"/>
        <v>1.6990000000000001</v>
      </c>
      <c r="F144" s="748">
        <f t="shared" si="53"/>
        <v>0.96799999999999997</v>
      </c>
      <c r="G144" s="748">
        <f t="shared" si="54"/>
        <v>2.1629999999999998</v>
      </c>
      <c r="H144" s="748">
        <f t="shared" si="55"/>
        <v>1.786</v>
      </c>
      <c r="I144" s="748">
        <f t="shared" si="56"/>
        <v>0.42099999999999999</v>
      </c>
      <c r="J144" s="748">
        <f t="shared" si="57"/>
        <v>0.91600000000000004</v>
      </c>
      <c r="K144" s="748">
        <f t="shared" si="58"/>
        <v>1.032</v>
      </c>
      <c r="L144" s="748">
        <f t="shared" si="59"/>
        <v>1.29</v>
      </c>
      <c r="M144" s="749">
        <f t="shared" si="60"/>
        <v>1.6279999999999999</v>
      </c>
      <c r="N144" s="729"/>
    </row>
    <row r="145" spans="2:14" x14ac:dyDescent="0.2">
      <c r="B145" s="747" t="s">
        <v>217</v>
      </c>
      <c r="C145" s="748">
        <f t="shared" si="50"/>
        <v>5.8380000000000001</v>
      </c>
      <c r="D145" s="748">
        <f t="shared" si="51"/>
        <v>17.318999999999999</v>
      </c>
      <c r="E145" s="748">
        <f t="shared" si="52"/>
        <v>7.1890000000000001</v>
      </c>
      <c r="F145" s="748">
        <f t="shared" si="53"/>
        <v>4.556</v>
      </c>
      <c r="G145" s="748">
        <f t="shared" si="54"/>
        <v>12.622999999999999</v>
      </c>
      <c r="H145" s="748">
        <f t="shared" si="55"/>
        <v>10.342000000000001</v>
      </c>
      <c r="I145" s="748">
        <f t="shared" si="56"/>
        <v>0.878</v>
      </c>
      <c r="J145" s="748">
        <f t="shared" si="57"/>
        <v>2.5289999999999999</v>
      </c>
      <c r="K145" s="748">
        <f t="shared" si="58"/>
        <v>2.2210000000000001</v>
      </c>
      <c r="L145" s="748">
        <f t="shared" si="59"/>
        <v>2.9369999999999998</v>
      </c>
      <c r="M145" s="749">
        <f t="shared" si="60"/>
        <v>4.165</v>
      </c>
      <c r="N145" s="729"/>
    </row>
    <row r="146" spans="2:14" x14ac:dyDescent="0.2">
      <c r="B146" s="747" t="s">
        <v>218</v>
      </c>
      <c r="C146" s="748">
        <f t="shared" si="50"/>
        <v>6.4009999999999998</v>
      </c>
      <c r="D146" s="748">
        <f t="shared" si="51"/>
        <v>18.66</v>
      </c>
      <c r="E146" s="748">
        <f t="shared" si="52"/>
        <v>12.339</v>
      </c>
      <c r="F146" s="748">
        <f t="shared" si="53"/>
        <v>6.6989999999999998</v>
      </c>
      <c r="G146" s="748">
        <f t="shared" si="54"/>
        <v>22.562999999999999</v>
      </c>
      <c r="H146" s="748">
        <f t="shared" si="55"/>
        <v>16.917000000000002</v>
      </c>
      <c r="I146" s="748">
        <f t="shared" si="56"/>
        <v>1.7629999999999999</v>
      </c>
      <c r="J146" s="748">
        <f t="shared" si="57"/>
        <v>7.6180000000000003</v>
      </c>
      <c r="K146" s="748">
        <f t="shared" si="58"/>
        <v>2.9609999999999999</v>
      </c>
      <c r="L146" s="748">
        <f t="shared" si="59"/>
        <v>1.657</v>
      </c>
      <c r="M146" s="749">
        <f t="shared" si="60"/>
        <v>2.4950000000000001</v>
      </c>
      <c r="N146" s="729"/>
    </row>
    <row r="147" spans="2:14" x14ac:dyDescent="0.2">
      <c r="B147" s="747" t="s">
        <v>219</v>
      </c>
      <c r="C147" s="748">
        <f t="shared" si="50"/>
        <v>3.4039999999999999</v>
      </c>
      <c r="D147" s="748">
        <f t="shared" si="51"/>
        <v>7.0609999999999999</v>
      </c>
      <c r="E147" s="748">
        <f t="shared" si="52"/>
        <v>8.7750000000000004</v>
      </c>
      <c r="F147" s="748">
        <f t="shared" si="53"/>
        <v>3.4780000000000002</v>
      </c>
      <c r="G147" s="748">
        <f t="shared" si="54"/>
        <v>6.4930000000000003</v>
      </c>
      <c r="H147" s="748">
        <f t="shared" si="55"/>
        <v>8.5559999999999992</v>
      </c>
      <c r="I147" s="748">
        <f t="shared" si="56"/>
        <v>1.4550000000000001</v>
      </c>
      <c r="J147" s="748">
        <f t="shared" si="57"/>
        <v>6.5839999999999996</v>
      </c>
      <c r="K147" s="748">
        <f t="shared" si="58"/>
        <v>2.93</v>
      </c>
      <c r="L147" s="748">
        <f t="shared" si="59"/>
        <v>0.79700000000000004</v>
      </c>
      <c r="M147" s="749">
        <f t="shared" si="60"/>
        <v>0.377</v>
      </c>
      <c r="N147" s="729"/>
    </row>
    <row r="148" spans="2:14" x14ac:dyDescent="0.2">
      <c r="B148" s="747" t="s">
        <v>220</v>
      </c>
      <c r="C148" s="748">
        <f t="shared" si="50"/>
        <v>1.909</v>
      </c>
      <c r="D148" s="748">
        <f t="shared" si="51"/>
        <v>3.8290000000000002</v>
      </c>
      <c r="E148" s="748">
        <f t="shared" si="52"/>
        <v>4.9729999999999999</v>
      </c>
      <c r="F148" s="748">
        <f t="shared" si="53"/>
        <v>1.8520000000000001</v>
      </c>
      <c r="G148" s="748">
        <f t="shared" si="54"/>
        <v>2.0779999999999998</v>
      </c>
      <c r="H148" s="748">
        <f t="shared" si="55"/>
        <v>4.782</v>
      </c>
      <c r="I148" s="748">
        <f t="shared" si="56"/>
        <v>0.88700000000000001</v>
      </c>
      <c r="J148" s="748">
        <f t="shared" si="57"/>
        <v>4.1340000000000003</v>
      </c>
      <c r="K148" s="748">
        <f t="shared" si="58"/>
        <v>1.7849999999999999</v>
      </c>
      <c r="L148" s="748">
        <f t="shared" si="59"/>
        <v>0.47099999999999997</v>
      </c>
      <c r="M148" s="749">
        <f t="shared" si="60"/>
        <v>0.121</v>
      </c>
      <c r="N148" s="729"/>
    </row>
    <row r="149" spans="2:14" x14ac:dyDescent="0.2">
      <c r="B149" s="747" t="s">
        <v>221</v>
      </c>
      <c r="C149" s="748">
        <f t="shared" si="50"/>
        <v>1.29</v>
      </c>
      <c r="D149" s="748">
        <f t="shared" si="51"/>
        <v>3.3460000000000001</v>
      </c>
      <c r="E149" s="748">
        <f t="shared" si="52"/>
        <v>10.375999999999999</v>
      </c>
      <c r="F149" s="748">
        <f t="shared" si="53"/>
        <v>1.911</v>
      </c>
      <c r="G149" s="748">
        <f t="shared" si="54"/>
        <v>2.4409999999999998</v>
      </c>
      <c r="H149" s="748">
        <f t="shared" si="55"/>
        <v>11.04</v>
      </c>
      <c r="I149" s="748">
        <f t="shared" si="56"/>
        <v>1.407</v>
      </c>
      <c r="J149" s="748">
        <f t="shared" si="57"/>
        <v>7.0359999999999996</v>
      </c>
      <c r="K149" s="748">
        <f t="shared" si="58"/>
        <v>5.9009999999999998</v>
      </c>
      <c r="L149" s="748">
        <f t="shared" si="59"/>
        <v>0.78500000000000003</v>
      </c>
      <c r="M149" s="749">
        <f t="shared" si="60"/>
        <v>0.16</v>
      </c>
      <c r="N149" s="729"/>
    </row>
    <row r="150" spans="2:14" ht="13.5" thickBot="1" x14ac:dyDescent="0.25">
      <c r="B150" s="763" t="s">
        <v>80</v>
      </c>
      <c r="C150" s="764">
        <f t="shared" ref="C150" si="61">C136</f>
        <v>27.053000000000001</v>
      </c>
      <c r="D150" s="764">
        <f t="shared" ref="D150" si="62">E136</f>
        <v>62.036000000000001</v>
      </c>
      <c r="E150" s="764">
        <f t="shared" ref="E150" si="63">G136</f>
        <v>48.756999999999998</v>
      </c>
      <c r="F150" s="764">
        <f t="shared" ref="F150" si="64">I136</f>
        <v>21.864000000000001</v>
      </c>
      <c r="G150" s="764">
        <f t="shared" ref="G150" si="65">K136</f>
        <v>52.98</v>
      </c>
      <c r="H150" s="764">
        <f t="shared" si="55"/>
        <v>58.429000000000002</v>
      </c>
      <c r="I150" s="764">
        <f t="shared" ref="I150" si="66">O136</f>
        <v>11.055</v>
      </c>
      <c r="J150" s="764">
        <f t="shared" ref="J150" si="67">Q136</f>
        <v>36.366</v>
      </c>
      <c r="K150" s="764">
        <f t="shared" ref="K150" si="68">S136</f>
        <v>24.172000000000001</v>
      </c>
      <c r="L150" s="764">
        <f t="shared" ref="L150" si="69">U136</f>
        <v>15.317</v>
      </c>
      <c r="M150" s="765">
        <f t="shared" ref="M150" si="70">W136</f>
        <v>17.748999999999999</v>
      </c>
      <c r="N150" s="729"/>
    </row>
    <row r="153" spans="2:14" x14ac:dyDescent="0.2">
      <c r="B153" s="791" t="s">
        <v>739</v>
      </c>
      <c r="C153" s="722" t="s">
        <v>331</v>
      </c>
      <c r="D153" s="722" t="s">
        <v>222</v>
      </c>
      <c r="E153" s="722" t="s">
        <v>225</v>
      </c>
      <c r="F153" s="722" t="s">
        <v>226</v>
      </c>
      <c r="G153" s="722" t="s">
        <v>227</v>
      </c>
      <c r="H153" s="722" t="s">
        <v>228</v>
      </c>
      <c r="I153" s="722" t="s">
        <v>332</v>
      </c>
      <c r="J153" s="722" t="s">
        <v>333</v>
      </c>
      <c r="K153" s="722" t="s">
        <v>231</v>
      </c>
      <c r="L153" s="722" t="s">
        <v>232</v>
      </c>
      <c r="M153" s="722" t="s">
        <v>233</v>
      </c>
      <c r="N153" s="741"/>
    </row>
    <row r="154" spans="2:14" x14ac:dyDescent="0.2">
      <c r="B154" s="792"/>
      <c r="C154" s="721" t="s">
        <v>486</v>
      </c>
      <c r="D154" s="721" t="s">
        <v>486</v>
      </c>
      <c r="E154" s="721" t="s">
        <v>486</v>
      </c>
      <c r="F154" s="721" t="s">
        <v>486</v>
      </c>
      <c r="G154" s="721" t="s">
        <v>486</v>
      </c>
      <c r="H154" s="721" t="s">
        <v>486</v>
      </c>
      <c r="I154" s="721" t="s">
        <v>486</v>
      </c>
      <c r="J154" s="721" t="s">
        <v>486</v>
      </c>
      <c r="K154" s="721" t="s">
        <v>486</v>
      </c>
      <c r="L154" s="721" t="s">
        <v>486</v>
      </c>
      <c r="M154" s="723" t="s">
        <v>486</v>
      </c>
      <c r="N154" s="742"/>
    </row>
    <row r="155" spans="2:14" ht="41.25" thickBot="1" x14ac:dyDescent="0.25">
      <c r="B155" s="793"/>
      <c r="C155" s="724" t="s">
        <v>325</v>
      </c>
      <c r="D155" s="724" t="s">
        <v>325</v>
      </c>
      <c r="E155" s="724" t="s">
        <v>325</v>
      </c>
      <c r="F155" s="724" t="s">
        <v>325</v>
      </c>
      <c r="G155" s="724" t="s">
        <v>325</v>
      </c>
      <c r="H155" s="724" t="s">
        <v>325</v>
      </c>
      <c r="I155" s="724" t="s">
        <v>325</v>
      </c>
      <c r="J155" s="724" t="s">
        <v>325</v>
      </c>
      <c r="K155" s="724" t="s">
        <v>325</v>
      </c>
      <c r="L155" s="724" t="s">
        <v>325</v>
      </c>
      <c r="M155" s="724" t="s">
        <v>325</v>
      </c>
      <c r="N155" s="743"/>
    </row>
    <row r="156" spans="2:14" x14ac:dyDescent="0.2">
      <c r="B156" s="762" t="s">
        <v>214</v>
      </c>
      <c r="C156" s="748">
        <f t="shared" ref="C156:C164" si="71">SUM(C114,C128)</f>
        <v>4.2700000000000005</v>
      </c>
      <c r="D156" s="748">
        <f t="shared" ref="D156:D164" si="72">SUM(D114,E128)</f>
        <v>4.97</v>
      </c>
      <c r="E156" s="748">
        <f t="shared" ref="E156:E164" si="73">SUM(E114,G128)</f>
        <v>2.4370000000000003</v>
      </c>
      <c r="F156" s="748">
        <f t="shared" ref="F156:F164" si="74">SUM(F114,I128)</f>
        <v>1.7450000000000001</v>
      </c>
      <c r="G156" s="748">
        <f t="shared" ref="G156:G164" si="75">SUM(G114,K128)</f>
        <v>3.2639999999999998</v>
      </c>
      <c r="H156" s="748">
        <f t="shared" ref="H156:H164" si="76">SUM(H114,M128)</f>
        <v>3.7680000000000002</v>
      </c>
      <c r="I156" s="748">
        <f t="shared" ref="I156:I164" si="77">SUM(I114,O128)</f>
        <v>3.8010000000000002</v>
      </c>
      <c r="J156" s="748">
        <f t="shared" ref="J156:J164" si="78">SUM(J114,Q128)</f>
        <v>6.8979999999999997</v>
      </c>
      <c r="K156" s="748">
        <f t="shared" ref="K156:K164" si="79">SUM(K114,S128)</f>
        <v>6.3840000000000003</v>
      </c>
      <c r="L156" s="748">
        <f t="shared" ref="L156:L164" si="80">SUM(L114,U128)</f>
        <v>6.2639999999999993</v>
      </c>
      <c r="M156" s="749">
        <f t="shared" ref="M156:M164" si="81">SUM(M114,W128)</f>
        <v>7.1080000000000005</v>
      </c>
      <c r="N156" s="726"/>
    </row>
    <row r="157" spans="2:14" x14ac:dyDescent="0.2">
      <c r="B157" s="747" t="s">
        <v>215</v>
      </c>
      <c r="C157" s="748">
        <f t="shared" si="71"/>
        <v>2.04</v>
      </c>
      <c r="D157" s="748">
        <f t="shared" si="72"/>
        <v>2.988</v>
      </c>
      <c r="E157" s="748">
        <f t="shared" si="73"/>
        <v>1.1200000000000001</v>
      </c>
      <c r="F157" s="748">
        <f t="shared" si="74"/>
        <v>0.83099999999999996</v>
      </c>
      <c r="G157" s="748">
        <f t="shared" si="75"/>
        <v>1.5720000000000001</v>
      </c>
      <c r="H157" s="748">
        <f t="shared" si="76"/>
        <v>1.6719999999999999</v>
      </c>
      <c r="I157" s="748">
        <f t="shared" si="77"/>
        <v>0.63600000000000001</v>
      </c>
      <c r="J157" s="748">
        <f t="shared" si="78"/>
        <v>1.091</v>
      </c>
      <c r="K157" s="748">
        <f t="shared" si="79"/>
        <v>1.3559999999999999</v>
      </c>
      <c r="L157" s="748">
        <f t="shared" si="80"/>
        <v>1.569</v>
      </c>
      <c r="M157" s="749">
        <f t="shared" si="81"/>
        <v>1.905</v>
      </c>
      <c r="N157" s="729"/>
    </row>
    <row r="158" spans="2:14" x14ac:dyDescent="0.2">
      <c r="B158" s="747" t="s">
        <v>216</v>
      </c>
      <c r="C158" s="748">
        <f t="shared" si="71"/>
        <v>2.1640000000000001</v>
      </c>
      <c r="D158" s="748">
        <f t="shared" si="72"/>
        <v>4.109</v>
      </c>
      <c r="E158" s="748">
        <f t="shared" si="73"/>
        <v>1.7470000000000001</v>
      </c>
      <c r="F158" s="748">
        <f t="shared" si="74"/>
        <v>1.056</v>
      </c>
      <c r="G158" s="748">
        <f t="shared" si="75"/>
        <v>2.2639999999999998</v>
      </c>
      <c r="H158" s="748">
        <f t="shared" si="76"/>
        <v>1.988</v>
      </c>
      <c r="I158" s="748">
        <f t="shared" si="77"/>
        <v>0.441</v>
      </c>
      <c r="J158" s="748">
        <f t="shared" si="78"/>
        <v>0.97799999999999998</v>
      </c>
      <c r="K158" s="748">
        <f t="shared" si="79"/>
        <v>1.0900000000000001</v>
      </c>
      <c r="L158" s="748">
        <f t="shared" si="80"/>
        <v>1.4550000000000001</v>
      </c>
      <c r="M158" s="749">
        <f t="shared" si="81"/>
        <v>1.7109999999999999</v>
      </c>
      <c r="N158" s="729"/>
    </row>
    <row r="159" spans="2:14" x14ac:dyDescent="0.2">
      <c r="B159" s="747" t="s">
        <v>217</v>
      </c>
      <c r="C159" s="748">
        <f t="shared" si="71"/>
        <v>5.91</v>
      </c>
      <c r="D159" s="748">
        <f t="shared" si="72"/>
        <v>17.477</v>
      </c>
      <c r="E159" s="748">
        <f t="shared" si="73"/>
        <v>7.3250000000000002</v>
      </c>
      <c r="F159" s="748">
        <f t="shared" si="74"/>
        <v>4.9219999999999997</v>
      </c>
      <c r="G159" s="748">
        <f t="shared" si="75"/>
        <v>13.129999999999999</v>
      </c>
      <c r="H159" s="748">
        <f t="shared" si="76"/>
        <v>11.529</v>
      </c>
      <c r="I159" s="748">
        <f t="shared" si="77"/>
        <v>0.97099999999999997</v>
      </c>
      <c r="J159" s="748">
        <f t="shared" si="78"/>
        <v>2.6719999999999997</v>
      </c>
      <c r="K159" s="748">
        <f t="shared" si="79"/>
        <v>2.3380000000000001</v>
      </c>
      <c r="L159" s="748">
        <f t="shared" si="80"/>
        <v>3.5709999999999997</v>
      </c>
      <c r="M159" s="749">
        <f t="shared" si="81"/>
        <v>4.4050000000000002</v>
      </c>
      <c r="N159" s="729"/>
    </row>
    <row r="160" spans="2:14" x14ac:dyDescent="0.2">
      <c r="B160" s="747" t="s">
        <v>218</v>
      </c>
      <c r="C160" s="748">
        <f t="shared" si="71"/>
        <v>6.484</v>
      </c>
      <c r="D160" s="748">
        <f t="shared" si="72"/>
        <v>18.847999999999999</v>
      </c>
      <c r="E160" s="748">
        <f t="shared" si="73"/>
        <v>12.439</v>
      </c>
      <c r="F160" s="748">
        <f t="shared" si="74"/>
        <v>7.27</v>
      </c>
      <c r="G160" s="748">
        <f t="shared" si="75"/>
        <v>23.407999999999998</v>
      </c>
      <c r="H160" s="748">
        <f t="shared" si="76"/>
        <v>19.829000000000001</v>
      </c>
      <c r="I160" s="748">
        <f t="shared" si="77"/>
        <v>1.9279999999999999</v>
      </c>
      <c r="J160" s="748">
        <f t="shared" si="78"/>
        <v>7.7730000000000006</v>
      </c>
      <c r="K160" s="748">
        <f t="shared" si="79"/>
        <v>3.1219999999999999</v>
      </c>
      <c r="L160" s="748">
        <f t="shared" si="80"/>
        <v>3.181</v>
      </c>
      <c r="M160" s="749">
        <f t="shared" si="81"/>
        <v>2.7410000000000001</v>
      </c>
      <c r="N160" s="729"/>
    </row>
    <row r="161" spans="2:14" x14ac:dyDescent="0.2">
      <c r="B161" s="747" t="s">
        <v>219</v>
      </c>
      <c r="C161" s="748">
        <f t="shared" si="71"/>
        <v>3.4470000000000001</v>
      </c>
      <c r="D161" s="748">
        <f t="shared" si="72"/>
        <v>7.1159999999999997</v>
      </c>
      <c r="E161" s="748">
        <f t="shared" si="73"/>
        <v>8.81</v>
      </c>
      <c r="F161" s="748">
        <f t="shared" si="74"/>
        <v>3.7390000000000003</v>
      </c>
      <c r="G161" s="748">
        <f t="shared" si="75"/>
        <v>6.8730000000000002</v>
      </c>
      <c r="H161" s="748">
        <f t="shared" si="76"/>
        <v>10.299999999999999</v>
      </c>
      <c r="I161" s="748">
        <f t="shared" si="77"/>
        <v>1.5510000000000002</v>
      </c>
      <c r="J161" s="748">
        <f t="shared" si="78"/>
        <v>6.6499999999999995</v>
      </c>
      <c r="K161" s="748">
        <f t="shared" si="79"/>
        <v>3.008</v>
      </c>
      <c r="L161" s="748">
        <f t="shared" si="80"/>
        <v>1.9580000000000002</v>
      </c>
      <c r="M161" s="749">
        <f t="shared" si="81"/>
        <v>0.51600000000000001</v>
      </c>
      <c r="N161" s="729"/>
    </row>
    <row r="162" spans="2:14" x14ac:dyDescent="0.2">
      <c r="B162" s="747" t="s">
        <v>220</v>
      </c>
      <c r="C162" s="748">
        <f t="shared" si="71"/>
        <v>1.927</v>
      </c>
      <c r="D162" s="748">
        <f t="shared" si="72"/>
        <v>3.8320000000000003</v>
      </c>
      <c r="E162" s="748">
        <f t="shared" si="73"/>
        <v>4.9879999999999995</v>
      </c>
      <c r="F162" s="748">
        <f t="shared" si="74"/>
        <v>1.9650000000000001</v>
      </c>
      <c r="G162" s="748">
        <f t="shared" si="75"/>
        <v>2.2509999999999999</v>
      </c>
      <c r="H162" s="748">
        <f t="shared" si="76"/>
        <v>5.6630000000000003</v>
      </c>
      <c r="I162" s="748">
        <f t="shared" si="77"/>
        <v>0.94000000000000006</v>
      </c>
      <c r="J162" s="748">
        <f t="shared" si="78"/>
        <v>4.165</v>
      </c>
      <c r="K162" s="748">
        <f t="shared" si="79"/>
        <v>1.8169999999999999</v>
      </c>
      <c r="L162" s="748">
        <f t="shared" si="80"/>
        <v>1.1360000000000001</v>
      </c>
      <c r="M162" s="749">
        <f t="shared" si="81"/>
        <v>0.191</v>
      </c>
      <c r="N162" s="729"/>
    </row>
    <row r="163" spans="2:14" x14ac:dyDescent="0.2">
      <c r="B163" s="747" t="s">
        <v>221</v>
      </c>
      <c r="C163" s="748">
        <f t="shared" si="71"/>
        <v>1.29</v>
      </c>
      <c r="D163" s="748">
        <f t="shared" si="72"/>
        <v>3.3460000000000001</v>
      </c>
      <c r="E163" s="748">
        <f t="shared" si="73"/>
        <v>10.379</v>
      </c>
      <c r="F163" s="748">
        <f t="shared" si="74"/>
        <v>1.9470000000000001</v>
      </c>
      <c r="G163" s="748">
        <f t="shared" si="75"/>
        <v>2.5609999999999999</v>
      </c>
      <c r="H163" s="748">
        <f t="shared" si="76"/>
        <v>11.706999999999999</v>
      </c>
      <c r="I163" s="748">
        <f t="shared" si="77"/>
        <v>1.4319999999999999</v>
      </c>
      <c r="J163" s="748">
        <f t="shared" si="78"/>
        <v>7.0679999999999996</v>
      </c>
      <c r="K163" s="748">
        <f t="shared" si="79"/>
        <v>5.9390000000000001</v>
      </c>
      <c r="L163" s="748">
        <f t="shared" si="80"/>
        <v>1.641</v>
      </c>
      <c r="M163" s="749">
        <f t="shared" si="81"/>
        <v>0.27600000000000002</v>
      </c>
      <c r="N163" s="729"/>
    </row>
    <row r="164" spans="2:14" ht="13.5" thickBot="1" x14ac:dyDescent="0.25">
      <c r="B164" s="763" t="s">
        <v>80</v>
      </c>
      <c r="C164" s="764">
        <f t="shared" si="71"/>
        <v>27.532</v>
      </c>
      <c r="D164" s="764">
        <f t="shared" si="72"/>
        <v>62.685000000000002</v>
      </c>
      <c r="E164" s="764">
        <f t="shared" si="73"/>
        <v>49.244</v>
      </c>
      <c r="F164" s="764">
        <f t="shared" si="74"/>
        <v>23.475999999999999</v>
      </c>
      <c r="G164" s="764">
        <f t="shared" si="75"/>
        <v>55.321999999999996</v>
      </c>
      <c r="H164" s="764">
        <f t="shared" si="76"/>
        <v>66.457000000000008</v>
      </c>
      <c r="I164" s="764">
        <f t="shared" si="77"/>
        <v>11.699</v>
      </c>
      <c r="J164" s="764">
        <f t="shared" si="78"/>
        <v>37.295999999999999</v>
      </c>
      <c r="K164" s="764">
        <f t="shared" si="79"/>
        <v>25.054000000000002</v>
      </c>
      <c r="L164" s="764">
        <f t="shared" si="80"/>
        <v>20.774999999999999</v>
      </c>
      <c r="M164" s="765">
        <f t="shared" si="81"/>
        <v>18.853999999999999</v>
      </c>
      <c r="N164" s="729"/>
    </row>
  </sheetData>
  <mergeCells count="64">
    <mergeCell ref="B139:B141"/>
    <mergeCell ref="B153:B155"/>
    <mergeCell ref="S125:T125"/>
    <mergeCell ref="U125:V125"/>
    <mergeCell ref="W125:X125"/>
    <mergeCell ref="C126:D126"/>
    <mergeCell ref="E126:F126"/>
    <mergeCell ref="G126:H126"/>
    <mergeCell ref="I126:J126"/>
    <mergeCell ref="K126:L126"/>
    <mergeCell ref="M126:N126"/>
    <mergeCell ref="O126:P126"/>
    <mergeCell ref="Q126:R126"/>
    <mergeCell ref="S126:T126"/>
    <mergeCell ref="U126:V126"/>
    <mergeCell ref="W126:X126"/>
    <mergeCell ref="I125:J125"/>
    <mergeCell ref="K125:L125"/>
    <mergeCell ref="M125:N125"/>
    <mergeCell ref="O125:P125"/>
    <mergeCell ref="Q125:R125"/>
    <mergeCell ref="B111:B113"/>
    <mergeCell ref="B125:B127"/>
    <mergeCell ref="C125:D125"/>
    <mergeCell ref="E125:F125"/>
    <mergeCell ref="G125:H125"/>
    <mergeCell ref="B23:F23"/>
    <mergeCell ref="H23:N23"/>
    <mergeCell ref="P23:T23"/>
    <mergeCell ref="B33:F33"/>
    <mergeCell ref="H33:N33"/>
    <mergeCell ref="P33:T33"/>
    <mergeCell ref="H3:N3"/>
    <mergeCell ref="B3:F3"/>
    <mergeCell ref="P3:T3"/>
    <mergeCell ref="B13:F13"/>
    <mergeCell ref="H13:N13"/>
    <mergeCell ref="P13:T13"/>
    <mergeCell ref="B43:B45"/>
    <mergeCell ref="B60:B62"/>
    <mergeCell ref="C60:D60"/>
    <mergeCell ref="E60:F60"/>
    <mergeCell ref="G60:H60"/>
    <mergeCell ref="I60:J60"/>
    <mergeCell ref="K60:L60"/>
    <mergeCell ref="M60:N60"/>
    <mergeCell ref="O60:P60"/>
    <mergeCell ref="Q60:R60"/>
    <mergeCell ref="B77:B79"/>
    <mergeCell ref="B94:B96"/>
    <mergeCell ref="S60:T60"/>
    <mergeCell ref="U60:V60"/>
    <mergeCell ref="W60:X60"/>
    <mergeCell ref="C61:D61"/>
    <mergeCell ref="E61:F61"/>
    <mergeCell ref="G61:H61"/>
    <mergeCell ref="I61:J61"/>
    <mergeCell ref="K61:L61"/>
    <mergeCell ref="M61:N61"/>
    <mergeCell ref="O61:P61"/>
    <mergeCell ref="Q61:R61"/>
    <mergeCell ref="S61:T61"/>
    <mergeCell ref="U61:V61"/>
    <mergeCell ref="W61:X61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Index!$E$79</f>
        <v>50-year hardwood forecast</v>
      </c>
    </row>
  </sheetData>
  <hyperlinks>
    <hyperlink ref="A1" location="Index!B79" display="Return to index"/>
  </hyperlink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201</v>
      </c>
      <c r="C3" t="s">
        <v>761</v>
      </c>
    </row>
    <row r="5" spans="2:6" ht="15" customHeight="1" x14ac:dyDescent="0.2">
      <c r="B5" s="900" t="s">
        <v>229</v>
      </c>
      <c r="C5" s="14" t="s">
        <v>78</v>
      </c>
      <c r="D5" s="845" t="s">
        <v>79</v>
      </c>
      <c r="E5" s="845"/>
      <c r="F5" s="15" t="s">
        <v>80</v>
      </c>
    </row>
    <row r="6" spans="2:6" ht="30" customHeight="1" x14ac:dyDescent="0.2">
      <c r="B6" s="901"/>
      <c r="C6" s="37" t="s">
        <v>325</v>
      </c>
      <c r="D6" s="37" t="s">
        <v>325</v>
      </c>
      <c r="E6" s="12" t="s">
        <v>82</v>
      </c>
      <c r="F6" s="104" t="s">
        <v>325</v>
      </c>
    </row>
    <row r="7" spans="2:6" ht="15" customHeight="1" x14ac:dyDescent="0.2">
      <c r="B7" s="152" t="str">
        <f>Index!$B$4</f>
        <v>Hertfordshire and North London</v>
      </c>
      <c r="C7" s="780"/>
      <c r="D7" s="780"/>
      <c r="E7" s="780"/>
      <c r="F7" s="780"/>
    </row>
    <row r="8" spans="2:6" ht="15" customHeight="1" x14ac:dyDescent="0.2">
      <c r="B8" s="145" t="s">
        <v>331</v>
      </c>
      <c r="C8" s="137">
        <f>'Section 11 chart data'!D50</f>
        <v>0.19800000000000001</v>
      </c>
      <c r="D8" s="138">
        <f>'Section 11 chart data'!J50</f>
        <v>63.548999999999999</v>
      </c>
      <c r="E8" s="695">
        <f>'Section 11 chart data'!K50</f>
        <v>53.95</v>
      </c>
      <c r="F8" s="139">
        <f>SUM(C8,D8)</f>
        <v>63.747</v>
      </c>
    </row>
    <row r="9" spans="2:6" ht="15" customHeight="1" x14ac:dyDescent="0.2">
      <c r="B9" s="145" t="s">
        <v>222</v>
      </c>
      <c r="C9" s="137">
        <f>'Section 11 chart data'!D51</f>
        <v>0.28799999999999998</v>
      </c>
      <c r="D9" s="138">
        <f>'Section 11 chart data'!J51</f>
        <v>48.540999999999997</v>
      </c>
      <c r="E9" s="695">
        <f>'Section 11 chart data'!K51</f>
        <v>34.93</v>
      </c>
      <c r="F9" s="139">
        <f t="shared" ref="F9:F18" si="0">SUM(C9,D9)</f>
        <v>48.828999999999994</v>
      </c>
    </row>
    <row r="10" spans="2:6" ht="15" customHeight="1" x14ac:dyDescent="0.2">
      <c r="B10" s="145" t="s">
        <v>225</v>
      </c>
      <c r="C10" s="137">
        <f>'Section 11 chart data'!D52</f>
        <v>0.24199999999999999</v>
      </c>
      <c r="D10" s="138">
        <f>'Section 11 chart data'!J52</f>
        <v>21.111999999999998</v>
      </c>
      <c r="E10" s="695">
        <f>'Section 11 chart data'!K52</f>
        <v>30.32</v>
      </c>
      <c r="F10" s="139">
        <f t="shared" si="0"/>
        <v>21.353999999999999</v>
      </c>
    </row>
    <row r="11" spans="2:6" ht="15" customHeight="1" x14ac:dyDescent="0.2">
      <c r="B11" s="145" t="s">
        <v>226</v>
      </c>
      <c r="C11" s="137">
        <f>'Section 11 chart data'!D53</f>
        <v>0.29399999999999998</v>
      </c>
      <c r="D11" s="138">
        <f>'Section 11 chart data'!J53</f>
        <v>20.292000000000002</v>
      </c>
      <c r="E11" s="695">
        <f>'Section 11 chart data'!K53</f>
        <v>31.74</v>
      </c>
      <c r="F11" s="139">
        <f t="shared" si="0"/>
        <v>20.586000000000002</v>
      </c>
    </row>
    <row r="12" spans="2:6" ht="15" customHeight="1" x14ac:dyDescent="0.2">
      <c r="B12" s="145" t="s">
        <v>227</v>
      </c>
      <c r="C12" s="137">
        <f>'Section 11 chart data'!D54</f>
        <v>0.61699999999999999</v>
      </c>
      <c r="D12" s="138">
        <f>'Section 11 chart data'!J54</f>
        <v>17.062999999999999</v>
      </c>
      <c r="E12" s="695">
        <f>'Section 11 chart data'!K54</f>
        <v>22.19</v>
      </c>
      <c r="F12" s="139">
        <f t="shared" si="0"/>
        <v>17.68</v>
      </c>
    </row>
    <row r="13" spans="2:6" ht="15" customHeight="1" x14ac:dyDescent="0.2">
      <c r="B13" s="145" t="s">
        <v>228</v>
      </c>
      <c r="C13" s="137">
        <f>'Section 11 chart data'!D55</f>
        <v>0.627</v>
      </c>
      <c r="D13" s="138">
        <f>'Section 11 chart data'!J55</f>
        <v>18.001000000000001</v>
      </c>
      <c r="E13" s="695">
        <f>'Section 11 chart data'!K55</f>
        <v>21.42</v>
      </c>
      <c r="F13" s="139">
        <f t="shared" si="0"/>
        <v>18.628</v>
      </c>
    </row>
    <row r="14" spans="2:6" ht="15" customHeight="1" x14ac:dyDescent="0.2">
      <c r="B14" s="145" t="s">
        <v>332</v>
      </c>
      <c r="C14" s="137">
        <f>'Section 11 chart data'!D56</f>
        <v>0.51800000000000002</v>
      </c>
      <c r="D14" s="138">
        <f>'Section 11 chart data'!J56</f>
        <v>22.27</v>
      </c>
      <c r="E14" s="695">
        <f>'Section 11 chart data'!K56</f>
        <v>18.88</v>
      </c>
      <c r="F14" s="139">
        <f t="shared" si="0"/>
        <v>22.788</v>
      </c>
    </row>
    <row r="15" spans="2:6" ht="15" customHeight="1" x14ac:dyDescent="0.2">
      <c r="B15" s="145" t="s">
        <v>333</v>
      </c>
      <c r="C15" s="137">
        <f>'Section 11 chart data'!D57</f>
        <v>0.32500000000000001</v>
      </c>
      <c r="D15" s="138">
        <f>'Section 11 chart data'!J57</f>
        <v>22.626000000000001</v>
      </c>
      <c r="E15" s="695">
        <f>'Section 11 chart data'!K57</f>
        <v>19.12</v>
      </c>
      <c r="F15" s="139">
        <f t="shared" si="0"/>
        <v>22.951000000000001</v>
      </c>
    </row>
    <row r="16" spans="2:6" ht="15" customHeight="1" x14ac:dyDescent="0.2">
      <c r="B16" s="145" t="s">
        <v>231</v>
      </c>
      <c r="C16" s="137">
        <f>'Section 11 chart data'!D58</f>
        <v>1.038</v>
      </c>
      <c r="D16" s="138">
        <f>'Section 11 chart data'!J58</f>
        <v>49.206000000000003</v>
      </c>
      <c r="E16" s="695">
        <f>'Section 11 chart data'!K58</f>
        <v>31.49</v>
      </c>
      <c r="F16" s="139">
        <f t="shared" si="0"/>
        <v>50.244</v>
      </c>
    </row>
    <row r="17" spans="2:6" ht="15" customHeight="1" x14ac:dyDescent="0.2">
      <c r="B17" s="145" t="s">
        <v>232</v>
      </c>
      <c r="C17" s="137">
        <f>'Section 11 chart data'!D59</f>
        <v>0.17499999999999999</v>
      </c>
      <c r="D17" s="138">
        <f>'Section 11 chart data'!J59</f>
        <v>21.638999999999999</v>
      </c>
      <c r="E17" s="695">
        <f>'Section 11 chart data'!K59</f>
        <v>25.3</v>
      </c>
      <c r="F17" s="139">
        <f t="shared" si="0"/>
        <v>21.814</v>
      </c>
    </row>
    <row r="18" spans="2:6" ht="15" customHeight="1" x14ac:dyDescent="0.2">
      <c r="B18" s="146" t="s">
        <v>233</v>
      </c>
      <c r="C18" s="137">
        <f>'Section 11 chart data'!D60</f>
        <v>0.35399999999999998</v>
      </c>
      <c r="D18" s="138">
        <f>'Section 11 chart data'!J60</f>
        <v>25.542999999999999</v>
      </c>
      <c r="E18" s="695">
        <f>'Section 11 chart data'!K60</f>
        <v>27.48</v>
      </c>
      <c r="F18" s="140">
        <f t="shared" si="0"/>
        <v>25.896999999999998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22BDD59-E92B-49A5-B176-430A8BAFDC23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2CB76053-0252-487F-A7B5-94EDA88F10D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203</v>
      </c>
      <c r="C3" t="s">
        <v>491</v>
      </c>
    </row>
    <row r="5" spans="2:35" ht="15" customHeight="1" x14ac:dyDescent="0.2">
      <c r="B5" s="910" t="s">
        <v>77</v>
      </c>
      <c r="C5" s="904" t="s">
        <v>331</v>
      </c>
      <c r="D5" s="905"/>
      <c r="E5" s="906"/>
      <c r="F5" s="904" t="s">
        <v>222</v>
      </c>
      <c r="G5" s="905"/>
      <c r="H5" s="906"/>
      <c r="I5" s="904" t="s">
        <v>225</v>
      </c>
      <c r="J5" s="905"/>
      <c r="K5" s="906"/>
      <c r="L5" s="904" t="s">
        <v>226</v>
      </c>
      <c r="M5" s="905"/>
      <c r="N5" s="906"/>
      <c r="O5" s="904" t="s">
        <v>227</v>
      </c>
      <c r="P5" s="905"/>
      <c r="Q5" s="906"/>
      <c r="R5" s="904" t="s">
        <v>228</v>
      </c>
      <c r="S5" s="905"/>
      <c r="T5" s="906"/>
      <c r="U5" s="904" t="s">
        <v>332</v>
      </c>
      <c r="V5" s="905"/>
      <c r="W5" s="906"/>
      <c r="X5" s="904" t="s">
        <v>333</v>
      </c>
      <c r="Y5" s="905"/>
      <c r="Z5" s="906"/>
      <c r="AA5" s="904" t="s">
        <v>231</v>
      </c>
      <c r="AB5" s="905"/>
      <c r="AC5" s="906"/>
      <c r="AD5" s="904" t="s">
        <v>232</v>
      </c>
      <c r="AE5" s="905"/>
      <c r="AF5" s="906"/>
      <c r="AG5" s="904" t="s">
        <v>233</v>
      </c>
      <c r="AH5" s="905"/>
      <c r="AI5" s="905"/>
    </row>
    <row r="6" spans="2:35" ht="15" customHeight="1" x14ac:dyDescent="0.2">
      <c r="B6" s="910"/>
      <c r="C6" s="637" t="s">
        <v>78</v>
      </c>
      <c r="D6" s="907" t="s">
        <v>79</v>
      </c>
      <c r="E6" s="908"/>
      <c r="F6" s="637" t="s">
        <v>78</v>
      </c>
      <c r="G6" s="907" t="s">
        <v>79</v>
      </c>
      <c r="H6" s="908"/>
      <c r="I6" s="637" t="s">
        <v>78</v>
      </c>
      <c r="J6" s="907" t="s">
        <v>79</v>
      </c>
      <c r="K6" s="908"/>
      <c r="L6" s="637" t="s">
        <v>78</v>
      </c>
      <c r="M6" s="907" t="s">
        <v>79</v>
      </c>
      <c r="N6" s="908"/>
      <c r="O6" s="637" t="s">
        <v>78</v>
      </c>
      <c r="P6" s="907" t="s">
        <v>79</v>
      </c>
      <c r="Q6" s="908"/>
      <c r="R6" s="637" t="s">
        <v>78</v>
      </c>
      <c r="S6" s="907" t="s">
        <v>79</v>
      </c>
      <c r="T6" s="908"/>
      <c r="U6" s="637" t="s">
        <v>78</v>
      </c>
      <c r="V6" s="907" t="s">
        <v>79</v>
      </c>
      <c r="W6" s="908"/>
      <c r="X6" s="637" t="s">
        <v>78</v>
      </c>
      <c r="Y6" s="907" t="s">
        <v>79</v>
      </c>
      <c r="Z6" s="908"/>
      <c r="AA6" s="637" t="s">
        <v>78</v>
      </c>
      <c r="AB6" s="907" t="s">
        <v>79</v>
      </c>
      <c r="AC6" s="908"/>
      <c r="AD6" s="637" t="s">
        <v>78</v>
      </c>
      <c r="AE6" s="907" t="s">
        <v>79</v>
      </c>
      <c r="AF6" s="908"/>
      <c r="AG6" s="637" t="s">
        <v>78</v>
      </c>
      <c r="AH6" s="907" t="s">
        <v>79</v>
      </c>
      <c r="AI6" s="909"/>
    </row>
    <row r="7" spans="2:35" ht="30" customHeight="1" x14ac:dyDescent="0.2">
      <c r="B7" s="911"/>
      <c r="C7" s="902" t="s">
        <v>325</v>
      </c>
      <c r="D7" s="903"/>
      <c r="E7" s="16" t="s">
        <v>82</v>
      </c>
      <c r="F7" s="902" t="s">
        <v>325</v>
      </c>
      <c r="G7" s="903"/>
      <c r="H7" s="16" t="s">
        <v>82</v>
      </c>
      <c r="I7" s="902" t="s">
        <v>325</v>
      </c>
      <c r="J7" s="903"/>
      <c r="K7" s="16" t="s">
        <v>82</v>
      </c>
      <c r="L7" s="902" t="s">
        <v>325</v>
      </c>
      <c r="M7" s="903"/>
      <c r="N7" s="16" t="s">
        <v>82</v>
      </c>
      <c r="O7" s="902" t="s">
        <v>325</v>
      </c>
      <c r="P7" s="903"/>
      <c r="Q7" s="16" t="s">
        <v>82</v>
      </c>
      <c r="R7" s="902" t="s">
        <v>325</v>
      </c>
      <c r="S7" s="903"/>
      <c r="T7" s="16" t="s">
        <v>82</v>
      </c>
      <c r="U7" s="902" t="s">
        <v>325</v>
      </c>
      <c r="V7" s="903"/>
      <c r="W7" s="16" t="s">
        <v>82</v>
      </c>
      <c r="X7" s="902" t="s">
        <v>325</v>
      </c>
      <c r="Y7" s="903"/>
      <c r="Z7" s="16" t="s">
        <v>82</v>
      </c>
      <c r="AA7" s="902" t="s">
        <v>325</v>
      </c>
      <c r="AB7" s="903"/>
      <c r="AC7" s="16" t="s">
        <v>82</v>
      </c>
      <c r="AD7" s="902" t="s">
        <v>325</v>
      </c>
      <c r="AE7" s="903"/>
      <c r="AF7" s="16" t="s">
        <v>82</v>
      </c>
      <c r="AG7" s="902" t="s">
        <v>325</v>
      </c>
      <c r="AH7" s="903"/>
      <c r="AI7" s="17" t="s">
        <v>82</v>
      </c>
    </row>
    <row r="8" spans="2:35" ht="15" customHeight="1" x14ac:dyDescent="0.2">
      <c r="B8" s="152" t="str">
        <f>Index!$B$4</f>
        <v>Hertfordshire and North London</v>
      </c>
      <c r="C8" s="781"/>
      <c r="D8" s="781"/>
      <c r="E8" s="781"/>
      <c r="F8" s="781"/>
      <c r="G8" s="781"/>
      <c r="H8" s="781"/>
      <c r="I8" s="781"/>
      <c r="J8" s="781"/>
      <c r="K8" s="781"/>
      <c r="L8" s="781"/>
      <c r="M8" s="781"/>
      <c r="N8" s="781"/>
      <c r="O8" s="781"/>
      <c r="P8" s="781"/>
      <c r="Q8" s="781"/>
      <c r="R8" s="781"/>
      <c r="S8" s="781"/>
      <c r="T8" s="781"/>
      <c r="U8" s="781"/>
      <c r="V8" s="781"/>
      <c r="W8" s="781"/>
      <c r="X8" s="781"/>
      <c r="Y8" s="781"/>
      <c r="Z8" s="781"/>
      <c r="AA8" s="781"/>
      <c r="AB8" s="781"/>
      <c r="AC8" s="781"/>
      <c r="AD8" s="781"/>
      <c r="AE8" s="781"/>
      <c r="AF8" s="781"/>
      <c r="AG8" s="781"/>
      <c r="AH8" s="781"/>
      <c r="AI8" s="781"/>
    </row>
    <row r="9" spans="2:35" ht="15" customHeight="1" x14ac:dyDescent="0.2">
      <c r="B9" s="2" t="s">
        <v>105</v>
      </c>
      <c r="C9" s="108">
        <f>'Section 11 chart data'!$C$66</f>
        <v>0.13</v>
      </c>
      <c r="D9" s="108">
        <f>'Section 11 chart data'!$C$83</f>
        <v>63.548999999999999</v>
      </c>
      <c r="E9" s="119">
        <f>'Section 11 chart data'!$D$83</f>
        <v>53.95</v>
      </c>
      <c r="F9" s="108">
        <f>'Section 11 chart data'!$D$66</f>
        <v>0.06</v>
      </c>
      <c r="G9" s="108">
        <f>'Section 11 chart data'!$E$83</f>
        <v>48.540999999999997</v>
      </c>
      <c r="H9" s="119">
        <f>'Section 11 chart data'!$F$83</f>
        <v>34.93</v>
      </c>
      <c r="I9" s="108">
        <f>'Section 11 chart data'!$E$66</f>
        <v>0.129</v>
      </c>
      <c r="J9" s="108">
        <f>'Section 11 chart data'!$G$83</f>
        <v>21.111999999999998</v>
      </c>
      <c r="K9" s="119">
        <f>'Section 11 chart data'!$H$83</f>
        <v>30.32</v>
      </c>
      <c r="L9" s="108">
        <f>'Section 11 chart data'!$F$66</f>
        <v>0.17799999999999999</v>
      </c>
      <c r="M9" s="108">
        <f>'Section 11 chart data'!$I$83</f>
        <v>20.292000000000002</v>
      </c>
      <c r="N9" s="119">
        <f>'Section 11 chart data'!$J$83</f>
        <v>31.74</v>
      </c>
      <c r="O9" s="108">
        <f>'Section 11 chart data'!$G$66</f>
        <v>0.16500000000000001</v>
      </c>
      <c r="P9" s="108">
        <f>'Section 11 chart data'!$K$83</f>
        <v>17.062999999999999</v>
      </c>
      <c r="Q9" s="119">
        <f>'Section 11 chart data'!$L$83</f>
        <v>22.19</v>
      </c>
      <c r="R9" s="108">
        <f>'Section 11 chart data'!$H$66</f>
        <v>9.8689999999999998</v>
      </c>
      <c r="S9" s="108">
        <f>'Section 11 chart data'!$M$83</f>
        <v>18.001000000000001</v>
      </c>
      <c r="T9" s="119">
        <f>'Section 11 chart data'!$N$83</f>
        <v>21.42</v>
      </c>
      <c r="U9" s="108">
        <f>'Section 11 chart data'!$I$66</f>
        <v>0.40400000000000003</v>
      </c>
      <c r="V9" s="108">
        <f>'Section 11 chart data'!$O$83</f>
        <v>22.27</v>
      </c>
      <c r="W9" s="119">
        <f>'Section 11 chart data'!$P$83</f>
        <v>18.88</v>
      </c>
      <c r="X9" s="108">
        <f>'Section 11 chart data'!$J$66</f>
        <v>0.28499999999999998</v>
      </c>
      <c r="Y9" s="108">
        <f>'Section 11 chart data'!$Q$83</f>
        <v>22.626000000000001</v>
      </c>
      <c r="Z9" s="119">
        <f>'Section 11 chart data'!$R$83</f>
        <v>19.12</v>
      </c>
      <c r="AA9" s="108">
        <f>'Section 11 chart data'!$K$66</f>
        <v>0.73499999999999999</v>
      </c>
      <c r="AB9" s="108">
        <f>'Section 11 chart data'!$S$83</f>
        <v>49.206000000000003</v>
      </c>
      <c r="AC9" s="119">
        <f>'Section 11 chart data'!$T$83</f>
        <v>31.49</v>
      </c>
      <c r="AD9" s="108">
        <f>'Section 11 chart data'!$L$66</f>
        <v>0.68899999999999995</v>
      </c>
      <c r="AE9" s="108">
        <f>'Section 11 chart data'!$U$83</f>
        <v>21.638999999999999</v>
      </c>
      <c r="AF9" s="119">
        <f>'Section 11 chart data'!$V$83</f>
        <v>25.3</v>
      </c>
      <c r="AG9" s="108">
        <f>'Section 11 chart data'!$M$66</f>
        <v>0.84</v>
      </c>
      <c r="AH9" s="108">
        <f>'Section 11 chart data'!$W$83</f>
        <v>25.542999999999999</v>
      </c>
      <c r="AI9" s="120">
        <f>'Section 11 chart data'!$X$83</f>
        <v>27.48</v>
      </c>
    </row>
    <row r="10" spans="2:35" ht="15" customHeight="1" x14ac:dyDescent="0.2">
      <c r="B10" s="1" t="s">
        <v>94</v>
      </c>
      <c r="C10" s="110">
        <f>'Section 11 chart data'!$C$67</f>
        <v>1.0999999999999999E-2</v>
      </c>
      <c r="D10" s="110">
        <f>'Section 11 chart data'!$C$84</f>
        <v>9.9339999999999993</v>
      </c>
      <c r="E10" s="111">
        <f>'Section 11 chart data'!$D$84</f>
        <v>53.98</v>
      </c>
      <c r="F10" s="110">
        <f>'Section 11 chart data'!$D$67</f>
        <v>7.0000000000000001E-3</v>
      </c>
      <c r="G10" s="110">
        <f>'Section 11 chart data'!$E$84</f>
        <v>8.6489999999999991</v>
      </c>
      <c r="H10" s="111">
        <f>'Section 11 chart data'!$F$84</f>
        <v>55.63</v>
      </c>
      <c r="I10" s="110">
        <f>'Section 11 chart data'!$E$67</f>
        <v>1.0999999999999999E-2</v>
      </c>
      <c r="J10" s="110">
        <f>'Section 11 chart data'!$G$84</f>
        <v>8.5050000000000008</v>
      </c>
      <c r="K10" s="111">
        <f>'Section 11 chart data'!$H$84</f>
        <v>53.85</v>
      </c>
      <c r="L10" s="110">
        <f>'Section 11 chart data'!$F$67</f>
        <v>0.01</v>
      </c>
      <c r="M10" s="110">
        <f>'Section 11 chart data'!$I$84</f>
        <v>8.3550000000000004</v>
      </c>
      <c r="N10" s="111">
        <f>'Section 11 chart data'!$J$84</f>
        <v>52.87</v>
      </c>
      <c r="O10" s="110">
        <f>'Section 11 chart data'!$G$67</f>
        <v>3.4000000000000002E-2</v>
      </c>
      <c r="P10" s="110">
        <f>'Section 11 chart data'!$K$84</f>
        <v>5.95</v>
      </c>
      <c r="Q10" s="111">
        <f>'Section 11 chart data'!$L$84</f>
        <v>39.71</v>
      </c>
      <c r="R10" s="110">
        <f>'Section 11 chart data'!$H$67</f>
        <v>1.1080000000000001</v>
      </c>
      <c r="S10" s="110">
        <f>'Section 11 chart data'!$M$84</f>
        <v>4.3609999999999998</v>
      </c>
      <c r="T10" s="111">
        <f>'Section 11 chart data'!$N$84</f>
        <v>45.9</v>
      </c>
      <c r="U10" s="110">
        <f>'Section 11 chart data'!$I$67</f>
        <v>5.2999999999999999E-2</v>
      </c>
      <c r="V10" s="110">
        <f>'Section 11 chart data'!$O$84</f>
        <v>4.2670000000000003</v>
      </c>
      <c r="W10" s="111">
        <f>'Section 11 chart data'!$P$84</f>
        <v>44.99</v>
      </c>
      <c r="X10" s="110">
        <f>'Section 11 chart data'!$J$67</f>
        <v>3.5999999999999997E-2</v>
      </c>
      <c r="Y10" s="110">
        <f>'Section 11 chart data'!$Q$84</f>
        <v>4.681</v>
      </c>
      <c r="Z10" s="111">
        <f>'Section 11 chart data'!$R$84</f>
        <v>40.4</v>
      </c>
      <c r="AA10" s="110">
        <f>'Section 11 chart data'!$K$67</f>
        <v>0.16300000000000001</v>
      </c>
      <c r="AB10" s="110">
        <f>'Section 11 chart data'!$S$84</f>
        <v>17.648</v>
      </c>
      <c r="AC10" s="111">
        <f>'Section 11 chart data'!$T$84</f>
        <v>48.65</v>
      </c>
      <c r="AD10" s="110">
        <f>'Section 11 chart data'!$L$67</f>
        <v>7.5999999999999998E-2</v>
      </c>
      <c r="AE10" s="110">
        <f>'Section 11 chart data'!$U$84</f>
        <v>2.8340000000000001</v>
      </c>
      <c r="AF10" s="111">
        <f>'Section 11 chart data'!$V$84</f>
        <v>55.49</v>
      </c>
      <c r="AG10" s="110">
        <f>'Section 11 chart data'!$M$67</f>
        <v>0.104</v>
      </c>
      <c r="AH10" s="110">
        <f>'Section 11 chart data'!$W$84</f>
        <v>2.9039999999999999</v>
      </c>
      <c r="AI10" s="112">
        <f>'Section 11 chart data'!$X$84</f>
        <v>51.71</v>
      </c>
    </row>
    <row r="11" spans="2:35" ht="15" customHeight="1" x14ac:dyDescent="0.2">
      <c r="B11" s="1" t="s">
        <v>95</v>
      </c>
      <c r="C11" s="110">
        <f>'Section 11 chart data'!$C$68</f>
        <v>0.10199999999999999</v>
      </c>
      <c r="D11" s="110">
        <f>'Section 11 chart data'!$C$85</f>
        <v>4.3840000000000003</v>
      </c>
      <c r="E11" s="111">
        <f>'Section 11 chart data'!$D$85</f>
        <v>41.15</v>
      </c>
      <c r="F11" s="110">
        <f>'Section 11 chart data'!$D$68</f>
        <v>4.2000000000000003E-2</v>
      </c>
      <c r="G11" s="110">
        <f>'Section 11 chart data'!$E$85</f>
        <v>19.353000000000002</v>
      </c>
      <c r="H11" s="111">
        <f>'Section 11 chart data'!$F$85</f>
        <v>69.69</v>
      </c>
      <c r="I11" s="110">
        <f>'Section 11 chart data'!$E$68</f>
        <v>0.10100000000000001</v>
      </c>
      <c r="J11" s="110">
        <f>'Section 11 chart data'!$G$85</f>
        <v>4.5629999999999997</v>
      </c>
      <c r="K11" s="111">
        <f>'Section 11 chart data'!$H$85</f>
        <v>62.67</v>
      </c>
      <c r="L11" s="110">
        <f>'Section 11 chart data'!$F$68</f>
        <v>0.14699999999999999</v>
      </c>
      <c r="M11" s="110">
        <f>'Section 11 chart data'!$I$85</f>
        <v>2.4380000000000002</v>
      </c>
      <c r="N11" s="111">
        <f>'Section 11 chart data'!$J$85</f>
        <v>49.97</v>
      </c>
      <c r="O11" s="110">
        <f>'Section 11 chart data'!$G$68</f>
        <v>0.104</v>
      </c>
      <c r="P11" s="110">
        <f>'Section 11 chart data'!$K$85</f>
        <v>2.472</v>
      </c>
      <c r="Q11" s="111">
        <f>'Section 11 chart data'!$L$85</f>
        <v>49.74</v>
      </c>
      <c r="R11" s="110">
        <f>'Section 11 chart data'!$H$68</f>
        <v>7.282</v>
      </c>
      <c r="S11" s="110">
        <f>'Section 11 chart data'!$M$85</f>
        <v>2.593</v>
      </c>
      <c r="T11" s="111">
        <f>'Section 11 chart data'!$N$85</f>
        <v>50.54</v>
      </c>
      <c r="U11" s="110">
        <f>'Section 11 chart data'!$I$68</f>
        <v>0.23400000000000001</v>
      </c>
      <c r="V11" s="110">
        <f>'Section 11 chart data'!$O$85</f>
        <v>3.129</v>
      </c>
      <c r="W11" s="111">
        <f>'Section 11 chart data'!$P$85</f>
        <v>44.17</v>
      </c>
      <c r="X11" s="110">
        <f>'Section 11 chart data'!$J$68</f>
        <v>0.10199999999999999</v>
      </c>
      <c r="Y11" s="110">
        <f>'Section 11 chart data'!$Q$85</f>
        <v>2.8460000000000001</v>
      </c>
      <c r="Z11" s="111">
        <f>'Section 11 chart data'!$R$85</f>
        <v>46.97</v>
      </c>
      <c r="AA11" s="110">
        <f>'Section 11 chart data'!$K$68</f>
        <v>0.40699999999999997</v>
      </c>
      <c r="AB11" s="110">
        <f>'Section 11 chart data'!$S$85</f>
        <v>3.3879999999999999</v>
      </c>
      <c r="AC11" s="111">
        <f>'Section 11 chart data'!$T$85</f>
        <v>42.78</v>
      </c>
      <c r="AD11" s="110">
        <f>'Section 11 chart data'!$L$68</f>
        <v>0.42499999999999999</v>
      </c>
      <c r="AE11" s="110">
        <f>'Section 11 chart data'!$U$85</f>
        <v>3.4969999999999999</v>
      </c>
      <c r="AF11" s="111">
        <f>'Section 11 chart data'!$V$85</f>
        <v>40.630000000000003</v>
      </c>
      <c r="AG11" s="110">
        <f>'Section 11 chart data'!$M$68</f>
        <v>0.55000000000000004</v>
      </c>
      <c r="AH11" s="110">
        <f>'Section 11 chart data'!$W$85</f>
        <v>3.9079999999999999</v>
      </c>
      <c r="AI11" s="112">
        <f>'Section 11 chart data'!$X$85</f>
        <v>36.92</v>
      </c>
    </row>
    <row r="12" spans="2:35" ht="15" customHeight="1" x14ac:dyDescent="0.2">
      <c r="B12" s="1" t="s">
        <v>96</v>
      </c>
      <c r="C12" s="110">
        <f>'Section 11 chart data'!$C$69</f>
        <v>3.0000000000000001E-3</v>
      </c>
      <c r="D12" s="110">
        <f>'Section 11 chart data'!$C$86</f>
        <v>45.844999999999999</v>
      </c>
      <c r="E12" s="111">
        <f>'Section 11 chart data'!$D$86</f>
        <v>71.92</v>
      </c>
      <c r="F12" s="110">
        <f>'Section 11 chart data'!$D$69</f>
        <v>8.9999999999999993E-3</v>
      </c>
      <c r="G12" s="110">
        <f>'Section 11 chart data'!$E$86</f>
        <v>16.32</v>
      </c>
      <c r="H12" s="111">
        <f>'Section 11 chart data'!$F$86</f>
        <v>53</v>
      </c>
      <c r="I12" s="110">
        <f>'Section 11 chart data'!$E$69</f>
        <v>3.0000000000000001E-3</v>
      </c>
      <c r="J12" s="110">
        <f>'Section 11 chart data'!$G$86</f>
        <v>3.9580000000000002</v>
      </c>
      <c r="K12" s="111">
        <f>'Section 11 chart data'!$H$86</f>
        <v>45.93</v>
      </c>
      <c r="L12" s="110">
        <f>'Section 11 chart data'!$F$69</f>
        <v>0.01</v>
      </c>
      <c r="M12" s="110">
        <f>'Section 11 chart data'!$I$86</f>
        <v>3.7559999999999998</v>
      </c>
      <c r="N12" s="111">
        <f>'Section 11 chart data'!$J$86</f>
        <v>64.05</v>
      </c>
      <c r="O12" s="110">
        <f>'Section 11 chart data'!$G$69</f>
        <v>3.0000000000000001E-3</v>
      </c>
      <c r="P12" s="110">
        <f>'Section 11 chart data'!$K$86</f>
        <v>3.173</v>
      </c>
      <c r="Q12" s="111">
        <f>'Section 11 chart data'!$L$86</f>
        <v>64.16</v>
      </c>
      <c r="R12" s="110">
        <f>'Section 11 chart data'!$H$69</f>
        <v>0.158</v>
      </c>
      <c r="S12" s="110">
        <f>'Section 11 chart data'!$M$86</f>
        <v>4.3310000000000004</v>
      </c>
      <c r="T12" s="111">
        <f>'Section 11 chart data'!$N$86</f>
        <v>53.48</v>
      </c>
      <c r="U12" s="110">
        <f>'Section 11 chart data'!$I$69</f>
        <v>1.2999999999999999E-2</v>
      </c>
      <c r="V12" s="110">
        <f>'Section 11 chart data'!$O$86</f>
        <v>5.1630000000000003</v>
      </c>
      <c r="W12" s="111">
        <f>'Section 11 chart data'!$P$86</f>
        <v>52.02</v>
      </c>
      <c r="X12" s="110">
        <f>'Section 11 chart data'!$J$69</f>
        <v>1.7000000000000001E-2</v>
      </c>
      <c r="Y12" s="110">
        <f>'Section 11 chart data'!$Q$86</f>
        <v>5.0830000000000002</v>
      </c>
      <c r="Z12" s="111">
        <f>'Section 11 chart data'!$R$86</f>
        <v>49.33</v>
      </c>
      <c r="AA12" s="110">
        <f>'Section 11 chart data'!$K$69</f>
        <v>1.9E-2</v>
      </c>
      <c r="AB12" s="110">
        <f>'Section 11 chart data'!$S$86</f>
        <v>17.760999999999999</v>
      </c>
      <c r="AC12" s="111">
        <f>'Section 11 chart data'!$T$86</f>
        <v>68.73</v>
      </c>
      <c r="AD12" s="110">
        <f>'Section 11 chart data'!$L$69</f>
        <v>2.3E-2</v>
      </c>
      <c r="AE12" s="110">
        <f>'Section 11 chart data'!$U$86</f>
        <v>8.2560000000000002</v>
      </c>
      <c r="AF12" s="111">
        <f>'Section 11 chart data'!$V$86</f>
        <v>54.83</v>
      </c>
      <c r="AG12" s="110">
        <f>'Section 11 chart data'!$M$69</f>
        <v>2.5000000000000001E-2</v>
      </c>
      <c r="AH12" s="110">
        <f>'Section 11 chart data'!$W$86</f>
        <v>9.4779999999999998</v>
      </c>
      <c r="AI12" s="112">
        <f>'Section 11 chart data'!$X$86</f>
        <v>62.56</v>
      </c>
    </row>
    <row r="13" spans="2:35" ht="15" customHeight="1" x14ac:dyDescent="0.2">
      <c r="B13" s="1" t="s">
        <v>97</v>
      </c>
      <c r="C13" s="110">
        <f>'Section 11 chart data'!$C$70</f>
        <v>0</v>
      </c>
      <c r="D13" s="110">
        <f>'Section 11 chart data'!$C$87</f>
        <v>1.587</v>
      </c>
      <c r="E13" s="111">
        <f>'Section 11 chart data'!$D$87</f>
        <v>66.52</v>
      </c>
      <c r="F13" s="110">
        <f>'Section 11 chart data'!$D$70</f>
        <v>0</v>
      </c>
      <c r="G13" s="110">
        <f>'Section 11 chart data'!$E$87</f>
        <v>1.6040000000000001</v>
      </c>
      <c r="H13" s="111">
        <f>'Section 11 chart data'!$F$87</f>
        <v>56.26</v>
      </c>
      <c r="I13" s="110">
        <f>'Section 11 chart data'!$E$70</f>
        <v>0</v>
      </c>
      <c r="J13" s="110">
        <f>'Section 11 chart data'!$G$87</f>
        <v>0.54</v>
      </c>
      <c r="K13" s="111">
        <f>'Section 11 chart data'!$H$87</f>
        <v>37.06</v>
      </c>
      <c r="L13" s="110">
        <f>'Section 11 chart data'!$F$70</f>
        <v>0</v>
      </c>
      <c r="M13" s="110">
        <f>'Section 11 chart data'!$I$87</f>
        <v>0.50700000000000001</v>
      </c>
      <c r="N13" s="111">
        <f>'Section 11 chart data'!$J$87</f>
        <v>30.48</v>
      </c>
      <c r="O13" s="110">
        <f>'Section 11 chart data'!$G$70</f>
        <v>0</v>
      </c>
      <c r="P13" s="110">
        <f>'Section 11 chart data'!$K$87</f>
        <v>0.78400000000000003</v>
      </c>
      <c r="Q13" s="111">
        <f>'Section 11 chart data'!$L$87</f>
        <v>35.69</v>
      </c>
      <c r="R13" s="110">
        <f>'Section 11 chart data'!$H$70</f>
        <v>5.5E-2</v>
      </c>
      <c r="S13" s="110">
        <f>'Section 11 chart data'!$M$87</f>
        <v>0.98599999999999999</v>
      </c>
      <c r="T13" s="111">
        <f>'Section 11 chart data'!$N$87</f>
        <v>37.520000000000003</v>
      </c>
      <c r="U13" s="110">
        <f>'Section 11 chart data'!$I$70</f>
        <v>2E-3</v>
      </c>
      <c r="V13" s="110">
        <f>'Section 11 chart data'!$O$87</f>
        <v>2.097</v>
      </c>
      <c r="W13" s="111">
        <f>'Section 11 chart data'!$P$87</f>
        <v>32.32</v>
      </c>
      <c r="X13" s="110">
        <f>'Section 11 chart data'!$J$70</f>
        <v>4.0000000000000001E-3</v>
      </c>
      <c r="Y13" s="110">
        <f>'Section 11 chart data'!$Q$87</f>
        <v>1.5589999999999999</v>
      </c>
      <c r="Z13" s="111">
        <f>'Section 11 chart data'!$R$87</f>
        <v>35.020000000000003</v>
      </c>
      <c r="AA13" s="110">
        <f>'Section 11 chart data'!$K$70</f>
        <v>4.0000000000000001E-3</v>
      </c>
      <c r="AB13" s="110">
        <f>'Section 11 chart data'!$S$87</f>
        <v>2.1819999999999999</v>
      </c>
      <c r="AC13" s="111">
        <f>'Section 11 chart data'!$T$87</f>
        <v>41.66</v>
      </c>
      <c r="AD13" s="110">
        <f>'Section 11 chart data'!$L$70</f>
        <v>4.0000000000000001E-3</v>
      </c>
      <c r="AE13" s="110">
        <f>'Section 11 chart data'!$U$87</f>
        <v>2.266</v>
      </c>
      <c r="AF13" s="111">
        <f>'Section 11 chart data'!$V$87</f>
        <v>54.26</v>
      </c>
      <c r="AG13" s="110">
        <f>'Section 11 chart data'!$M$70</f>
        <v>8.0000000000000002E-3</v>
      </c>
      <c r="AH13" s="110">
        <f>'Section 11 chart data'!$W$87</f>
        <v>1.7310000000000001</v>
      </c>
      <c r="AI13" s="112">
        <f>'Section 11 chart data'!$X$87</f>
        <v>51.95</v>
      </c>
    </row>
    <row r="14" spans="2:35" ht="15" customHeight="1" x14ac:dyDescent="0.2">
      <c r="B14" s="1" t="s">
        <v>98</v>
      </c>
      <c r="C14" s="110">
        <f>'Section 11 chart data'!$C$71</f>
        <v>1E-3</v>
      </c>
      <c r="D14" s="110">
        <f>'Section 11 chart data'!$C$88</f>
        <v>0.49199999999999999</v>
      </c>
      <c r="E14" s="111">
        <f>'Section 11 chart data'!$D$88</f>
        <v>53.3</v>
      </c>
      <c r="F14" s="110">
        <f>'Section 11 chart data'!$D$71</f>
        <v>1E-3</v>
      </c>
      <c r="G14" s="110">
        <f>'Section 11 chart data'!$E$88</f>
        <v>0.95499999999999996</v>
      </c>
      <c r="H14" s="111">
        <f>'Section 11 chart data'!$F$88</f>
        <v>69.209999999999994</v>
      </c>
      <c r="I14" s="110">
        <f>'Section 11 chart data'!$E$71</f>
        <v>2E-3</v>
      </c>
      <c r="J14" s="110">
        <f>'Section 11 chart data'!$G$88</f>
        <v>0.82299999999999995</v>
      </c>
      <c r="K14" s="111">
        <f>'Section 11 chart data'!$H$88</f>
        <v>47.59</v>
      </c>
      <c r="L14" s="110">
        <f>'Section 11 chart data'!$F$71</f>
        <v>5.0000000000000001E-3</v>
      </c>
      <c r="M14" s="110">
        <f>'Section 11 chart data'!$I$88</f>
        <v>0.746</v>
      </c>
      <c r="N14" s="111">
        <f>'Section 11 chart data'!$J$88</f>
        <v>53.51</v>
      </c>
      <c r="O14" s="110">
        <f>'Section 11 chart data'!$G$71</f>
        <v>8.0000000000000002E-3</v>
      </c>
      <c r="P14" s="110">
        <f>'Section 11 chart data'!$K$88</f>
        <v>0.71</v>
      </c>
      <c r="Q14" s="111">
        <f>'Section 11 chart data'!$L$88</f>
        <v>51.17</v>
      </c>
      <c r="R14" s="110">
        <f>'Section 11 chart data'!$H$71</f>
        <v>7.2999999999999995E-2</v>
      </c>
      <c r="S14" s="110">
        <f>'Section 11 chart data'!$M$88</f>
        <v>1.296</v>
      </c>
      <c r="T14" s="111">
        <f>'Section 11 chart data'!$N$88</f>
        <v>49.23</v>
      </c>
      <c r="U14" s="110">
        <f>'Section 11 chart data'!$I$71</f>
        <v>4.2000000000000003E-2</v>
      </c>
      <c r="V14" s="110">
        <f>'Section 11 chart data'!$O$88</f>
        <v>1.639</v>
      </c>
      <c r="W14" s="111">
        <f>'Section 11 chart data'!$P$88</f>
        <v>46.53</v>
      </c>
      <c r="X14" s="110">
        <f>'Section 11 chart data'!$J$71</f>
        <v>1.7999999999999999E-2</v>
      </c>
      <c r="Y14" s="110">
        <f>'Section 11 chart data'!$Q$88</f>
        <v>2.871</v>
      </c>
      <c r="Z14" s="111">
        <f>'Section 11 chart data'!$R$88</f>
        <v>54.87</v>
      </c>
      <c r="AA14" s="110">
        <f>'Section 11 chart data'!$K$71</f>
        <v>2.3E-2</v>
      </c>
      <c r="AB14" s="110">
        <f>'Section 11 chart data'!$S$88</f>
        <v>1.736</v>
      </c>
      <c r="AC14" s="111">
        <f>'Section 11 chart data'!$T$88</f>
        <v>83.37</v>
      </c>
      <c r="AD14" s="110">
        <f>'Section 11 chart data'!$L$71</f>
        <v>5.2999999999999999E-2</v>
      </c>
      <c r="AE14" s="110">
        <f>'Section 11 chart data'!$U$88</f>
        <v>0.42299999999999999</v>
      </c>
      <c r="AF14" s="111">
        <f>'Section 11 chart data'!$V$88</f>
        <v>30.9</v>
      </c>
      <c r="AG14" s="110">
        <f>'Section 11 chart data'!$M$71</f>
        <v>2.4E-2</v>
      </c>
      <c r="AH14" s="110">
        <f>'Section 11 chart data'!$W$88</f>
        <v>0.67200000000000004</v>
      </c>
      <c r="AI14" s="112">
        <f>'Section 11 chart data'!$X$88</f>
        <v>29.8</v>
      </c>
    </row>
    <row r="15" spans="2:35" ht="15" customHeight="1" x14ac:dyDescent="0.2">
      <c r="B15" s="1" t="s">
        <v>99</v>
      </c>
      <c r="C15" s="110">
        <f>'Section 11 chart data'!$C$72</f>
        <v>0</v>
      </c>
      <c r="D15" s="110">
        <f>'Section 11 chart data'!$C$89</f>
        <v>3.0000000000000001E-3</v>
      </c>
      <c r="E15" s="111">
        <f>'Section 11 chart data'!$D$89</f>
        <v>99.82</v>
      </c>
      <c r="F15" s="110">
        <f>'Section 11 chart data'!$D$72</f>
        <v>0</v>
      </c>
      <c r="G15" s="110">
        <f>'Section 11 chart data'!$E$89</f>
        <v>1.2E-2</v>
      </c>
      <c r="H15" s="111">
        <f>'Section 11 chart data'!$F$89</f>
        <v>76.87</v>
      </c>
      <c r="I15" s="110">
        <f>'Section 11 chart data'!$E$72</f>
        <v>0</v>
      </c>
      <c r="J15" s="110">
        <f>'Section 11 chart data'!$G$89</f>
        <v>1.9E-2</v>
      </c>
      <c r="K15" s="111">
        <f>'Section 11 chart data'!$H$89</f>
        <v>81.93</v>
      </c>
      <c r="L15" s="110">
        <f>'Section 11 chart data'!$F$72</f>
        <v>0</v>
      </c>
      <c r="M15" s="110">
        <f>'Section 11 chart data'!$I$89</f>
        <v>2.1000000000000001E-2</v>
      </c>
      <c r="N15" s="111">
        <f>'Section 11 chart data'!$J$89</f>
        <v>76.86</v>
      </c>
      <c r="O15" s="110">
        <f>'Section 11 chart data'!$G$72</f>
        <v>0</v>
      </c>
      <c r="P15" s="110">
        <f>'Section 11 chart data'!$K$89</f>
        <v>2.1999999999999999E-2</v>
      </c>
      <c r="Q15" s="111">
        <f>'Section 11 chart data'!$L$89</f>
        <v>71.34</v>
      </c>
      <c r="R15" s="110">
        <f>'Section 11 chart data'!$H$72</f>
        <v>0</v>
      </c>
      <c r="S15" s="110">
        <f>'Section 11 chart data'!$M$89</f>
        <v>2.1999999999999999E-2</v>
      </c>
      <c r="T15" s="111">
        <f>'Section 11 chart data'!$N$89</f>
        <v>71.34</v>
      </c>
      <c r="U15" s="110">
        <f>'Section 11 chart data'!$I$72</f>
        <v>0</v>
      </c>
      <c r="V15" s="110">
        <f>'Section 11 chart data'!$O$89</f>
        <v>2.1999999999999999E-2</v>
      </c>
      <c r="W15" s="111">
        <f>'Section 11 chart data'!$P$89</f>
        <v>71.34</v>
      </c>
      <c r="X15" s="110">
        <f>'Section 11 chart data'!$J$72</f>
        <v>0</v>
      </c>
      <c r="Y15" s="110">
        <f>'Section 11 chart data'!$Q$89</f>
        <v>2.1999999999999999E-2</v>
      </c>
      <c r="Z15" s="111">
        <f>'Section 11 chart data'!$R$89</f>
        <v>71.34</v>
      </c>
      <c r="AA15" s="110">
        <f>'Section 11 chart data'!$K$72</f>
        <v>0</v>
      </c>
      <c r="AB15" s="110">
        <f>'Section 11 chart data'!$S$89</f>
        <v>2.1999999999999999E-2</v>
      </c>
      <c r="AC15" s="111">
        <f>'Section 11 chart data'!$T$89</f>
        <v>71.34</v>
      </c>
      <c r="AD15" s="110">
        <f>'Section 11 chart data'!$L$72</f>
        <v>0</v>
      </c>
      <c r="AE15" s="110">
        <f>'Section 11 chart data'!$U$89</f>
        <v>2.1999999999999999E-2</v>
      </c>
      <c r="AF15" s="111">
        <f>'Section 11 chart data'!$V$89</f>
        <v>71.34</v>
      </c>
      <c r="AG15" s="110">
        <f>'Section 11 chart data'!$M$72</f>
        <v>0</v>
      </c>
      <c r="AH15" s="110">
        <f>'Section 11 chart data'!$W$89</f>
        <v>2.1999999999999999E-2</v>
      </c>
      <c r="AI15" s="112">
        <f>'Section 11 chart data'!$X$89</f>
        <v>71.34</v>
      </c>
    </row>
    <row r="16" spans="2:35" ht="15" customHeight="1" x14ac:dyDescent="0.2">
      <c r="B16" s="1" t="s">
        <v>100</v>
      </c>
      <c r="C16" s="110">
        <f>'Section 11 chart data'!$C$73</f>
        <v>0</v>
      </c>
      <c r="D16" s="110">
        <f>'Section 11 chart data'!$C$90</f>
        <v>1E-3</v>
      </c>
      <c r="E16" s="111">
        <f>'Section 11 chart data'!$D$90</f>
        <v>118.47</v>
      </c>
      <c r="F16" s="110">
        <f>'Section 11 chart data'!$D$73</f>
        <v>0</v>
      </c>
      <c r="G16" s="110">
        <f>'Section 11 chart data'!$E$90</f>
        <v>1.6E-2</v>
      </c>
      <c r="H16" s="111">
        <f>'Section 11 chart data'!$F$90</f>
        <v>48.18</v>
      </c>
      <c r="I16" s="110">
        <f>'Section 11 chart data'!$E$73</f>
        <v>0</v>
      </c>
      <c r="J16" s="110">
        <f>'Section 11 chart data'!$G$90</f>
        <v>4.5999999999999999E-2</v>
      </c>
      <c r="K16" s="111">
        <f>'Section 11 chart data'!$H$90</f>
        <v>48.25</v>
      </c>
      <c r="L16" s="110">
        <f>'Section 11 chart data'!$F$73</f>
        <v>0</v>
      </c>
      <c r="M16" s="110">
        <f>'Section 11 chart data'!$I$90</f>
        <v>5.6000000000000001E-2</v>
      </c>
      <c r="N16" s="111">
        <f>'Section 11 chart data'!$J$90</f>
        <v>42.5</v>
      </c>
      <c r="O16" s="110">
        <f>'Section 11 chart data'!$G$73</f>
        <v>0</v>
      </c>
      <c r="P16" s="110">
        <f>'Section 11 chart data'!$K$90</f>
        <v>6.2E-2</v>
      </c>
      <c r="Q16" s="111">
        <f>'Section 11 chart data'!$L$90</f>
        <v>42.32</v>
      </c>
      <c r="R16" s="110">
        <f>'Section 11 chart data'!$H$73</f>
        <v>0</v>
      </c>
      <c r="S16" s="110">
        <f>'Section 11 chart data'!$M$90</f>
        <v>6.2E-2</v>
      </c>
      <c r="T16" s="111">
        <f>'Section 11 chart data'!$N$90</f>
        <v>42.32</v>
      </c>
      <c r="U16" s="110">
        <f>'Section 11 chart data'!$I$73</f>
        <v>0</v>
      </c>
      <c r="V16" s="110">
        <f>'Section 11 chart data'!$O$90</f>
        <v>0.126</v>
      </c>
      <c r="W16" s="111">
        <f>'Section 11 chart data'!$P$90</f>
        <v>48</v>
      </c>
      <c r="X16" s="110">
        <f>'Section 11 chart data'!$J$73</f>
        <v>0</v>
      </c>
      <c r="Y16" s="110">
        <f>'Section 11 chart data'!$Q$90</f>
        <v>0.34200000000000003</v>
      </c>
      <c r="Z16" s="111">
        <f>'Section 11 chart data'!$R$90</f>
        <v>57.59</v>
      </c>
      <c r="AA16" s="110">
        <f>'Section 11 chart data'!$K$73</f>
        <v>0</v>
      </c>
      <c r="AB16" s="110">
        <f>'Section 11 chart data'!$S$90</f>
        <v>0.105</v>
      </c>
      <c r="AC16" s="111">
        <f>'Section 11 chart data'!$T$90</f>
        <v>62.84</v>
      </c>
      <c r="AD16" s="110">
        <f>'Section 11 chart data'!$L$73</f>
        <v>0</v>
      </c>
      <c r="AE16" s="110">
        <f>'Section 11 chart data'!$U$90</f>
        <v>7.0000000000000007E-2</v>
      </c>
      <c r="AF16" s="111">
        <f>'Section 11 chart data'!$V$90</f>
        <v>78.260000000000005</v>
      </c>
      <c r="AG16" s="110">
        <f>'Section 11 chart data'!$M$73</f>
        <v>0</v>
      </c>
      <c r="AH16" s="110">
        <f>'Section 11 chart data'!$W$90</f>
        <v>2E-3</v>
      </c>
      <c r="AI16" s="112">
        <f>'Section 11 chart data'!$X$90</f>
        <v>76.92</v>
      </c>
    </row>
    <row r="17" spans="2:35" ht="15" customHeight="1" x14ac:dyDescent="0.2">
      <c r="B17" s="1" t="s">
        <v>101</v>
      </c>
      <c r="C17" s="110">
        <f>'Section 11 chart data'!$C$74</f>
        <v>0</v>
      </c>
      <c r="D17" s="110">
        <f>'Section 11 chart data'!$C$91</f>
        <v>0.27600000000000002</v>
      </c>
      <c r="E17" s="111">
        <f>'Section 11 chart data'!$D$91</f>
        <v>54.11</v>
      </c>
      <c r="F17" s="110">
        <f>'Section 11 chart data'!$D$74</f>
        <v>0</v>
      </c>
      <c r="G17" s="110">
        <f>'Section 11 chart data'!$E$91</f>
        <v>0.46</v>
      </c>
      <c r="H17" s="111">
        <f>'Section 11 chart data'!$F$91</f>
        <v>50.83</v>
      </c>
      <c r="I17" s="110">
        <f>'Section 11 chart data'!$E$74</f>
        <v>0</v>
      </c>
      <c r="J17" s="110">
        <f>'Section 11 chart data'!$G$91</f>
        <v>0.51400000000000001</v>
      </c>
      <c r="K17" s="111">
        <f>'Section 11 chart data'!$H$91</f>
        <v>44.38</v>
      </c>
      <c r="L17" s="110">
        <f>'Section 11 chart data'!$F$74</f>
        <v>0</v>
      </c>
      <c r="M17" s="110">
        <f>'Section 11 chart data'!$I$91</f>
        <v>0.498</v>
      </c>
      <c r="N17" s="111">
        <f>'Section 11 chart data'!$J$91</f>
        <v>45.36</v>
      </c>
      <c r="O17" s="110">
        <f>'Section 11 chart data'!$G$74</f>
        <v>0</v>
      </c>
      <c r="P17" s="110">
        <f>'Section 11 chart data'!$K$91</f>
        <v>0.51200000000000001</v>
      </c>
      <c r="Q17" s="111">
        <f>'Section 11 chart data'!$L$91</f>
        <v>44.24</v>
      </c>
      <c r="R17" s="110">
        <f>'Section 11 chart data'!$H$74</f>
        <v>0</v>
      </c>
      <c r="S17" s="110">
        <f>'Section 11 chart data'!$M$91</f>
        <v>0.61499999999999999</v>
      </c>
      <c r="T17" s="111">
        <f>'Section 11 chart data'!$N$91</f>
        <v>37.61</v>
      </c>
      <c r="U17" s="110">
        <f>'Section 11 chart data'!$I$74</f>
        <v>0</v>
      </c>
      <c r="V17" s="110">
        <f>'Section 11 chart data'!$O$91</f>
        <v>0.63500000000000001</v>
      </c>
      <c r="W17" s="111">
        <f>'Section 11 chart data'!$P$91</f>
        <v>35.659999999999997</v>
      </c>
      <c r="X17" s="110">
        <f>'Section 11 chart data'!$J$74</f>
        <v>0</v>
      </c>
      <c r="Y17" s="110">
        <f>'Section 11 chart data'!$Q$91</f>
        <v>0.63800000000000001</v>
      </c>
      <c r="Z17" s="111">
        <f>'Section 11 chart data'!$R$91</f>
        <v>35.54</v>
      </c>
      <c r="AA17" s="110">
        <f>'Section 11 chart data'!$K$74</f>
        <v>0</v>
      </c>
      <c r="AB17" s="110">
        <f>'Section 11 chart data'!$S$91</f>
        <v>0.63500000000000001</v>
      </c>
      <c r="AC17" s="111">
        <f>'Section 11 chart data'!$T$91</f>
        <v>35.659999999999997</v>
      </c>
      <c r="AD17" s="110">
        <f>'Section 11 chart data'!$L$74</f>
        <v>0</v>
      </c>
      <c r="AE17" s="110">
        <f>'Section 11 chart data'!$U$91</f>
        <v>0.63500000000000001</v>
      </c>
      <c r="AF17" s="111">
        <f>'Section 11 chart data'!$V$91</f>
        <v>35.659999999999997</v>
      </c>
      <c r="AG17" s="110">
        <f>'Section 11 chart data'!$M$74</f>
        <v>0</v>
      </c>
      <c r="AH17" s="110">
        <f>'Section 11 chart data'!$W$91</f>
        <v>3.0009999999999999</v>
      </c>
      <c r="AI17" s="112">
        <f>'Section 11 chart data'!$X$91</f>
        <v>78.69</v>
      </c>
    </row>
    <row r="18" spans="2:35" ht="15" customHeight="1" x14ac:dyDescent="0.2">
      <c r="B18" s="1" t="s">
        <v>102</v>
      </c>
      <c r="C18" s="110">
        <f>'Section 11 chart data'!$C$75</f>
        <v>0</v>
      </c>
      <c r="D18" s="110">
        <f>'Section 11 chart data'!$C$92</f>
        <v>1E-3</v>
      </c>
      <c r="E18" s="111">
        <f>'Section 11 chart data'!$D$92</f>
        <v>73.510000000000005</v>
      </c>
      <c r="F18" s="110">
        <f>'Section 11 chart data'!$D$75</f>
        <v>0</v>
      </c>
      <c r="G18" s="110">
        <f>'Section 11 chart data'!$E$92</f>
        <v>8.0000000000000002E-3</v>
      </c>
      <c r="H18" s="111">
        <f>'Section 11 chart data'!$F$92</f>
        <v>63.39</v>
      </c>
      <c r="I18" s="110">
        <f>'Section 11 chart data'!$E$75</f>
        <v>0</v>
      </c>
      <c r="J18" s="110">
        <f>'Section 11 chart data'!$G$92</f>
        <v>7.1999999999999995E-2</v>
      </c>
      <c r="K18" s="111">
        <f>'Section 11 chart data'!$H$92</f>
        <v>62.04</v>
      </c>
      <c r="L18" s="110">
        <f>'Section 11 chart data'!$F$75</f>
        <v>0</v>
      </c>
      <c r="M18" s="110">
        <f>'Section 11 chart data'!$I$92</f>
        <v>7.1999999999999995E-2</v>
      </c>
      <c r="N18" s="111">
        <f>'Section 11 chart data'!$J$92</f>
        <v>62.04</v>
      </c>
      <c r="O18" s="110">
        <f>'Section 11 chart data'!$G$75</f>
        <v>0</v>
      </c>
      <c r="P18" s="110">
        <f>'Section 11 chart data'!$K$92</f>
        <v>7.1999999999999995E-2</v>
      </c>
      <c r="Q18" s="111">
        <f>'Section 11 chart data'!$L$92</f>
        <v>62.04</v>
      </c>
      <c r="R18" s="110">
        <f>'Section 11 chart data'!$H$75</f>
        <v>0</v>
      </c>
      <c r="S18" s="110">
        <f>'Section 11 chart data'!$M$92</f>
        <v>7.1999999999999995E-2</v>
      </c>
      <c r="T18" s="111">
        <f>'Section 11 chart data'!$N$92</f>
        <v>62.04</v>
      </c>
      <c r="U18" s="110">
        <f>'Section 11 chart data'!$I$75</f>
        <v>0</v>
      </c>
      <c r="V18" s="110">
        <f>'Section 11 chart data'!$O$92</f>
        <v>0.129</v>
      </c>
      <c r="W18" s="111">
        <f>'Section 11 chart data'!$P$92</f>
        <v>46.33</v>
      </c>
      <c r="X18" s="110">
        <f>'Section 11 chart data'!$J$75</f>
        <v>0</v>
      </c>
      <c r="Y18" s="110">
        <f>'Section 11 chart data'!$Q$92</f>
        <v>0.56000000000000005</v>
      </c>
      <c r="Z18" s="111">
        <f>'Section 11 chart data'!$R$92</f>
        <v>69</v>
      </c>
      <c r="AA18" s="110">
        <f>'Section 11 chart data'!$K$75</f>
        <v>0</v>
      </c>
      <c r="AB18" s="110">
        <f>'Section 11 chart data'!$S$92</f>
        <v>0</v>
      </c>
      <c r="AC18" s="111">
        <f>'Section 11 chart data'!$T$92</f>
        <v>0</v>
      </c>
      <c r="AD18" s="110">
        <f>'Section 11 chart data'!$L$75</f>
        <v>0</v>
      </c>
      <c r="AE18" s="110">
        <f>'Section 11 chart data'!$U$92</f>
        <v>0</v>
      </c>
      <c r="AF18" s="111">
        <f>'Section 11 chart data'!$V$92</f>
        <v>0</v>
      </c>
      <c r="AG18" s="110">
        <f>'Section 11 chart data'!$M$75</f>
        <v>0</v>
      </c>
      <c r="AH18" s="110">
        <f>'Section 11 chart data'!$W$92</f>
        <v>5.0000000000000001E-3</v>
      </c>
      <c r="AI18" s="112">
        <f>'Section 11 chart data'!$X$92</f>
        <v>82.12</v>
      </c>
    </row>
    <row r="19" spans="2:35" ht="15" customHeight="1" x14ac:dyDescent="0.2">
      <c r="B19" s="1" t="s">
        <v>103</v>
      </c>
      <c r="C19" s="110">
        <f>'Section 11 chart data'!$C$76</f>
        <v>0</v>
      </c>
      <c r="D19" s="110">
        <f>'Section 11 chart data'!$C$93</f>
        <v>7.2999999999999995E-2</v>
      </c>
      <c r="E19" s="111">
        <f>'Section 11 chart data'!$D$93</f>
        <v>83.94</v>
      </c>
      <c r="F19" s="110">
        <f>'Section 11 chart data'!$D$76</f>
        <v>0</v>
      </c>
      <c r="G19" s="110">
        <f>'Section 11 chart data'!$E$93</f>
        <v>8.5999999999999993E-2</v>
      </c>
      <c r="H19" s="111">
        <f>'Section 11 chart data'!$F$93</f>
        <v>59.71</v>
      </c>
      <c r="I19" s="110">
        <f>'Section 11 chart data'!$E$76</f>
        <v>0</v>
      </c>
      <c r="J19" s="110">
        <f>'Section 11 chart data'!$G$93</f>
        <v>0.252</v>
      </c>
      <c r="K19" s="111">
        <f>'Section 11 chart data'!$H$93</f>
        <v>39.89</v>
      </c>
      <c r="L19" s="110">
        <f>'Section 11 chart data'!$F$76</f>
        <v>0</v>
      </c>
      <c r="M19" s="110">
        <f>'Section 11 chart data'!$I$93</f>
        <v>0.373</v>
      </c>
      <c r="N19" s="111">
        <f>'Section 11 chart data'!$J$93</f>
        <v>49.94</v>
      </c>
      <c r="O19" s="110">
        <f>'Section 11 chart data'!$G$76</f>
        <v>0</v>
      </c>
      <c r="P19" s="110">
        <f>'Section 11 chart data'!$K$93</f>
        <v>0.41299999999999998</v>
      </c>
      <c r="Q19" s="111">
        <f>'Section 11 chart data'!$L$93</f>
        <v>46.17</v>
      </c>
      <c r="R19" s="110">
        <f>'Section 11 chart data'!$H$76</f>
        <v>0</v>
      </c>
      <c r="S19" s="110">
        <f>'Section 11 chart data'!$M$93</f>
        <v>0.48199999999999998</v>
      </c>
      <c r="T19" s="111">
        <f>'Section 11 chart data'!$N$93</f>
        <v>43.54</v>
      </c>
      <c r="U19" s="110">
        <f>'Section 11 chart data'!$I$76</f>
        <v>0</v>
      </c>
      <c r="V19" s="110">
        <f>'Section 11 chart data'!$O$93</f>
        <v>0.48199999999999998</v>
      </c>
      <c r="W19" s="111">
        <f>'Section 11 chart data'!$P$93</f>
        <v>43.54</v>
      </c>
      <c r="X19" s="110">
        <f>'Section 11 chart data'!$J$76</f>
        <v>0</v>
      </c>
      <c r="Y19" s="110">
        <f>'Section 11 chart data'!$Q$93</f>
        <v>0.503</v>
      </c>
      <c r="Z19" s="111">
        <f>'Section 11 chart data'!$R$93</f>
        <v>42.16</v>
      </c>
      <c r="AA19" s="110">
        <f>'Section 11 chart data'!$K$76</f>
        <v>0</v>
      </c>
      <c r="AB19" s="110">
        <f>'Section 11 chart data'!$S$93</f>
        <v>0.60199999999999998</v>
      </c>
      <c r="AC19" s="111">
        <f>'Section 11 chart data'!$T$93</f>
        <v>43.79</v>
      </c>
      <c r="AD19" s="110">
        <f>'Section 11 chart data'!$L$76</f>
        <v>0</v>
      </c>
      <c r="AE19" s="110">
        <f>'Section 11 chart data'!$U$93</f>
        <v>0.43099999999999999</v>
      </c>
      <c r="AF19" s="111">
        <f>'Section 11 chart data'!$V$93</f>
        <v>47.72</v>
      </c>
      <c r="AG19" s="110">
        <f>'Section 11 chart data'!$M$76</f>
        <v>0</v>
      </c>
      <c r="AH19" s="110">
        <f>'Section 11 chart data'!$W$93</f>
        <v>0.47499999999999998</v>
      </c>
      <c r="AI19" s="112">
        <f>'Section 11 chart data'!$X$93</f>
        <v>45.06</v>
      </c>
    </row>
    <row r="20" spans="2:35" ht="15" customHeight="1" x14ac:dyDescent="0.2">
      <c r="B20" s="1" t="s">
        <v>104</v>
      </c>
      <c r="C20" s="114">
        <f>'Section 11 chart data'!$C$77</f>
        <v>1.2999999999999999E-2</v>
      </c>
      <c r="D20" s="114">
        <f>'Section 11 chart data'!$C$94</f>
        <v>0.95299999999999996</v>
      </c>
      <c r="E20" s="115">
        <f>'Section 11 chart data'!$D$94</f>
        <v>43.91</v>
      </c>
      <c r="F20" s="114">
        <f>'Section 11 chart data'!$D$77</f>
        <v>1E-3</v>
      </c>
      <c r="G20" s="114">
        <f>'Section 11 chart data'!$E$94</f>
        <v>1.0780000000000001</v>
      </c>
      <c r="H20" s="115">
        <f>'Section 11 chart data'!$F$94</f>
        <v>31.97</v>
      </c>
      <c r="I20" s="114">
        <f>'Section 11 chart data'!$E$77</f>
        <v>1.2E-2</v>
      </c>
      <c r="J20" s="114">
        <f>'Section 11 chart data'!$G$94</f>
        <v>1.82</v>
      </c>
      <c r="K20" s="115">
        <f>'Section 11 chart data'!$H$94</f>
        <v>28.07</v>
      </c>
      <c r="L20" s="114">
        <f>'Section 11 chart data'!$F$77</f>
        <v>4.0000000000000001E-3</v>
      </c>
      <c r="M20" s="114">
        <f>'Section 11 chart data'!$I$94</f>
        <v>3.4689999999999999</v>
      </c>
      <c r="N20" s="115">
        <f>'Section 11 chart data'!$J$94</f>
        <v>31.74</v>
      </c>
      <c r="O20" s="114">
        <f>'Section 11 chart data'!$G$77</f>
        <v>1.6E-2</v>
      </c>
      <c r="P20" s="114">
        <f>'Section 11 chart data'!$K$94</f>
        <v>2.891</v>
      </c>
      <c r="Q20" s="115">
        <f>'Section 11 chart data'!$L$94</f>
        <v>36.6</v>
      </c>
      <c r="R20" s="114">
        <f>'Section 11 chart data'!$H$77</f>
        <v>1.1930000000000001</v>
      </c>
      <c r="S20" s="114">
        <f>'Section 11 chart data'!$M$94</f>
        <v>3.1789999999999998</v>
      </c>
      <c r="T20" s="115">
        <f>'Section 11 chart data'!$N$94</f>
        <v>33.22</v>
      </c>
      <c r="U20" s="114">
        <f>'Section 11 chart data'!$I$77</f>
        <v>5.8999999999999997E-2</v>
      </c>
      <c r="V20" s="114">
        <f>'Section 11 chart data'!$O$94</f>
        <v>4.58</v>
      </c>
      <c r="W20" s="115">
        <f>'Section 11 chart data'!$P$94</f>
        <v>26.96</v>
      </c>
      <c r="X20" s="114">
        <f>'Section 11 chart data'!$J$77</f>
        <v>0.107</v>
      </c>
      <c r="Y20" s="114">
        <f>'Section 11 chart data'!$Q$94</f>
        <v>3.5209999999999999</v>
      </c>
      <c r="Z20" s="115">
        <f>'Section 11 chart data'!$R$94</f>
        <v>30.28</v>
      </c>
      <c r="AA20" s="114">
        <f>'Section 11 chart data'!$K$77</f>
        <v>0.11799999999999999</v>
      </c>
      <c r="AB20" s="114">
        <f>'Section 11 chart data'!$S$94</f>
        <v>5.125</v>
      </c>
      <c r="AC20" s="115">
        <f>'Section 11 chart data'!$T$94</f>
        <v>36.299999999999997</v>
      </c>
      <c r="AD20" s="114">
        <f>'Section 11 chart data'!$L$77</f>
        <v>0.107</v>
      </c>
      <c r="AE20" s="114">
        <f>'Section 11 chart data'!$U$94</f>
        <v>3.2050000000000001</v>
      </c>
      <c r="AF20" s="115">
        <f>'Section 11 chart data'!$V$94</f>
        <v>33.64</v>
      </c>
      <c r="AG20" s="114">
        <f>'Section 11 chart data'!$M$77</f>
        <v>0.128</v>
      </c>
      <c r="AH20" s="114">
        <f>'Section 11 chart data'!$W$94</f>
        <v>3.3450000000000002</v>
      </c>
      <c r="AI20" s="116">
        <f>'Section 11 chart data'!$X$94</f>
        <v>32.049999999999997</v>
      </c>
    </row>
    <row r="23" spans="2:35" ht="15" customHeight="1" x14ac:dyDescent="0.2">
      <c r="B23" s="910" t="s">
        <v>77</v>
      </c>
      <c r="C23" s="904" t="s">
        <v>331</v>
      </c>
      <c r="D23" s="905"/>
      <c r="E23" s="906"/>
      <c r="F23" s="904" t="s">
        <v>222</v>
      </c>
      <c r="G23" s="905"/>
      <c r="H23" s="905"/>
    </row>
    <row r="24" spans="2:35" ht="15" customHeight="1" x14ac:dyDescent="0.2">
      <c r="B24" s="910"/>
      <c r="C24" s="637" t="s">
        <v>78</v>
      </c>
      <c r="D24" s="907" t="s">
        <v>79</v>
      </c>
      <c r="E24" s="908"/>
      <c r="F24" s="637" t="s">
        <v>78</v>
      </c>
      <c r="G24" s="907" t="s">
        <v>79</v>
      </c>
      <c r="H24" s="909"/>
    </row>
    <row r="25" spans="2:35" ht="30" customHeight="1" x14ac:dyDescent="0.2">
      <c r="B25" s="911"/>
      <c r="C25" s="902" t="s">
        <v>325</v>
      </c>
      <c r="D25" s="903"/>
      <c r="E25" s="16" t="s">
        <v>82</v>
      </c>
      <c r="F25" s="902" t="s">
        <v>325</v>
      </c>
      <c r="G25" s="903"/>
      <c r="H25" s="17" t="s">
        <v>82</v>
      </c>
    </row>
    <row r="26" spans="2:35" ht="15" customHeight="1" x14ac:dyDescent="0.2">
      <c r="B26" s="152" t="str">
        <f>Index!$B$4</f>
        <v>Hertfordshire and North London</v>
      </c>
      <c r="C26" s="781"/>
      <c r="D26" s="781"/>
      <c r="E26" s="781"/>
      <c r="F26" s="781"/>
      <c r="G26" s="781"/>
      <c r="H26" s="781"/>
    </row>
    <row r="27" spans="2:35" ht="15" customHeight="1" x14ac:dyDescent="0.2">
      <c r="B27" s="2" t="s">
        <v>105</v>
      </c>
      <c r="C27" s="108">
        <f>$C$9</f>
        <v>0.13</v>
      </c>
      <c r="D27" s="108">
        <f>$D$9</f>
        <v>63.548999999999999</v>
      </c>
      <c r="E27" s="119">
        <f>$E$9</f>
        <v>53.95</v>
      </c>
      <c r="F27" s="108">
        <f>$F$9</f>
        <v>0.06</v>
      </c>
      <c r="G27" s="108">
        <f>$G$9</f>
        <v>48.540999999999997</v>
      </c>
      <c r="H27" s="120">
        <f>$H$9</f>
        <v>34.93</v>
      </c>
    </row>
    <row r="28" spans="2:35" ht="15" customHeight="1" x14ac:dyDescent="0.2">
      <c r="B28" s="1" t="s">
        <v>94</v>
      </c>
      <c r="C28" s="110">
        <f>$C$10</f>
        <v>1.0999999999999999E-2</v>
      </c>
      <c r="D28" s="110">
        <f>$D$10</f>
        <v>9.9339999999999993</v>
      </c>
      <c r="E28" s="111">
        <f>$E$10</f>
        <v>53.98</v>
      </c>
      <c r="F28" s="110">
        <f>$F$10</f>
        <v>7.0000000000000001E-3</v>
      </c>
      <c r="G28" s="110">
        <f>$G$10</f>
        <v>8.6489999999999991</v>
      </c>
      <c r="H28" s="112">
        <f>$H$10</f>
        <v>55.63</v>
      </c>
    </row>
    <row r="29" spans="2:35" ht="15" customHeight="1" x14ac:dyDescent="0.2">
      <c r="B29" s="1" t="s">
        <v>95</v>
      </c>
      <c r="C29" s="110">
        <f>$C$11</f>
        <v>0.10199999999999999</v>
      </c>
      <c r="D29" s="110">
        <f>$D$11</f>
        <v>4.3840000000000003</v>
      </c>
      <c r="E29" s="111">
        <f>$E$11</f>
        <v>41.15</v>
      </c>
      <c r="F29" s="110">
        <f>$F$11</f>
        <v>4.2000000000000003E-2</v>
      </c>
      <c r="G29" s="110">
        <f>$G$11</f>
        <v>19.353000000000002</v>
      </c>
      <c r="H29" s="112">
        <f>$H$11</f>
        <v>69.69</v>
      </c>
    </row>
    <row r="30" spans="2:35" ht="15" customHeight="1" x14ac:dyDescent="0.2">
      <c r="B30" s="1" t="s">
        <v>96</v>
      </c>
      <c r="C30" s="110">
        <f>$C$12</f>
        <v>3.0000000000000001E-3</v>
      </c>
      <c r="D30" s="110">
        <f>$D$12</f>
        <v>45.844999999999999</v>
      </c>
      <c r="E30" s="111">
        <f>$E$12</f>
        <v>71.92</v>
      </c>
      <c r="F30" s="110">
        <f>$F$12</f>
        <v>8.9999999999999993E-3</v>
      </c>
      <c r="G30" s="110">
        <f>$G$12</f>
        <v>16.32</v>
      </c>
      <c r="H30" s="112">
        <f>$H$12</f>
        <v>53</v>
      </c>
    </row>
    <row r="31" spans="2:35" ht="15" customHeight="1" x14ac:dyDescent="0.2">
      <c r="B31" s="1" t="s">
        <v>97</v>
      </c>
      <c r="C31" s="110">
        <f>$C$13</f>
        <v>0</v>
      </c>
      <c r="D31" s="110">
        <f>$D$13</f>
        <v>1.587</v>
      </c>
      <c r="E31" s="111">
        <f>$E$13</f>
        <v>66.52</v>
      </c>
      <c r="F31" s="110">
        <f>$F$13</f>
        <v>0</v>
      </c>
      <c r="G31" s="110">
        <f>$G$13</f>
        <v>1.6040000000000001</v>
      </c>
      <c r="H31" s="112">
        <f>$H$13</f>
        <v>56.26</v>
      </c>
    </row>
    <row r="32" spans="2:35" ht="15" customHeight="1" x14ac:dyDescent="0.2">
      <c r="B32" s="1" t="s">
        <v>98</v>
      </c>
      <c r="C32" s="110">
        <f>$C$14</f>
        <v>1E-3</v>
      </c>
      <c r="D32" s="110">
        <f>$D$14</f>
        <v>0.49199999999999999</v>
      </c>
      <c r="E32" s="111">
        <f>$E$14</f>
        <v>53.3</v>
      </c>
      <c r="F32" s="110">
        <f>$F$14</f>
        <v>1E-3</v>
      </c>
      <c r="G32" s="110">
        <f>$G$14</f>
        <v>0.95499999999999996</v>
      </c>
      <c r="H32" s="112">
        <f>$H$14</f>
        <v>69.209999999999994</v>
      </c>
    </row>
    <row r="33" spans="2:8" ht="15" customHeight="1" x14ac:dyDescent="0.2">
      <c r="B33" s="1" t="s">
        <v>99</v>
      </c>
      <c r="C33" s="110">
        <f>$C$15</f>
        <v>0</v>
      </c>
      <c r="D33" s="110">
        <f>$D$15</f>
        <v>3.0000000000000001E-3</v>
      </c>
      <c r="E33" s="111">
        <f>$E$15</f>
        <v>99.82</v>
      </c>
      <c r="F33" s="110">
        <f>$F$15</f>
        <v>0</v>
      </c>
      <c r="G33" s="110">
        <f>$G$15</f>
        <v>1.2E-2</v>
      </c>
      <c r="H33" s="112">
        <f>$H$15</f>
        <v>76.87</v>
      </c>
    </row>
    <row r="34" spans="2:8" ht="15" customHeight="1" x14ac:dyDescent="0.2">
      <c r="B34" s="1" t="s">
        <v>100</v>
      </c>
      <c r="C34" s="110">
        <f>$C$16</f>
        <v>0</v>
      </c>
      <c r="D34" s="110">
        <f>$D$16</f>
        <v>1E-3</v>
      </c>
      <c r="E34" s="111">
        <f>$E$16</f>
        <v>118.47</v>
      </c>
      <c r="F34" s="110">
        <f>$F$16</f>
        <v>0</v>
      </c>
      <c r="G34" s="110">
        <f>$G$16</f>
        <v>1.6E-2</v>
      </c>
      <c r="H34" s="112">
        <f>$H$16</f>
        <v>48.18</v>
      </c>
    </row>
    <row r="35" spans="2:8" ht="15" customHeight="1" x14ac:dyDescent="0.2">
      <c r="B35" s="1" t="s">
        <v>101</v>
      </c>
      <c r="C35" s="110">
        <f>$C$17</f>
        <v>0</v>
      </c>
      <c r="D35" s="110">
        <f>$D$17</f>
        <v>0.27600000000000002</v>
      </c>
      <c r="E35" s="111">
        <f>$E$17</f>
        <v>54.11</v>
      </c>
      <c r="F35" s="110">
        <f>$F$17</f>
        <v>0</v>
      </c>
      <c r="G35" s="110">
        <f>$G$17</f>
        <v>0.46</v>
      </c>
      <c r="H35" s="112">
        <f>$H$17</f>
        <v>50.83</v>
      </c>
    </row>
    <row r="36" spans="2:8" ht="15" customHeight="1" x14ac:dyDescent="0.2">
      <c r="B36" s="1" t="s">
        <v>102</v>
      </c>
      <c r="C36" s="110">
        <f>$C$18</f>
        <v>0</v>
      </c>
      <c r="D36" s="110">
        <f>$D$18</f>
        <v>1E-3</v>
      </c>
      <c r="E36" s="111">
        <f>$E$18</f>
        <v>73.510000000000005</v>
      </c>
      <c r="F36" s="110">
        <f>$F$18</f>
        <v>0</v>
      </c>
      <c r="G36" s="110">
        <f>$G$18</f>
        <v>8.0000000000000002E-3</v>
      </c>
      <c r="H36" s="112">
        <f>$H$18</f>
        <v>63.39</v>
      </c>
    </row>
    <row r="37" spans="2:8" ht="15" customHeight="1" x14ac:dyDescent="0.2">
      <c r="B37" s="1" t="s">
        <v>103</v>
      </c>
      <c r="C37" s="110">
        <f>$C$19</f>
        <v>0</v>
      </c>
      <c r="D37" s="110">
        <f>$D$19</f>
        <v>7.2999999999999995E-2</v>
      </c>
      <c r="E37" s="111">
        <f>$E$19</f>
        <v>83.94</v>
      </c>
      <c r="F37" s="110">
        <f>$F$19</f>
        <v>0</v>
      </c>
      <c r="G37" s="110">
        <f>$G$19</f>
        <v>8.5999999999999993E-2</v>
      </c>
      <c r="H37" s="112">
        <f>$H$19</f>
        <v>59.71</v>
      </c>
    </row>
    <row r="38" spans="2:8" ht="15" customHeight="1" x14ac:dyDescent="0.2">
      <c r="B38" s="1" t="s">
        <v>104</v>
      </c>
      <c r="C38" s="114">
        <f>$C$20</f>
        <v>1.2999999999999999E-2</v>
      </c>
      <c r="D38" s="114">
        <f>$D$20</f>
        <v>0.95299999999999996</v>
      </c>
      <c r="E38" s="115">
        <f>$E$20</f>
        <v>43.91</v>
      </c>
      <c r="F38" s="114">
        <f>$F$20</f>
        <v>1E-3</v>
      </c>
      <c r="G38" s="114">
        <f>$G$20</f>
        <v>1.0780000000000001</v>
      </c>
      <c r="H38" s="116">
        <f>$H$20</f>
        <v>31.97</v>
      </c>
    </row>
    <row r="41" spans="2:8" ht="15" customHeight="1" x14ac:dyDescent="0.2">
      <c r="B41" s="910" t="s">
        <v>77</v>
      </c>
      <c r="C41" s="904" t="s">
        <v>225</v>
      </c>
      <c r="D41" s="905"/>
      <c r="E41" s="906"/>
      <c r="F41" s="904" t="s">
        <v>226</v>
      </c>
      <c r="G41" s="905"/>
      <c r="H41" s="905"/>
    </row>
    <row r="42" spans="2:8" ht="15" customHeight="1" x14ac:dyDescent="0.2">
      <c r="B42" s="910"/>
      <c r="C42" s="637" t="s">
        <v>78</v>
      </c>
      <c r="D42" s="907" t="s">
        <v>79</v>
      </c>
      <c r="E42" s="908"/>
      <c r="F42" s="637" t="s">
        <v>78</v>
      </c>
      <c r="G42" s="907" t="s">
        <v>79</v>
      </c>
      <c r="H42" s="909"/>
    </row>
    <row r="43" spans="2:8" ht="30" customHeight="1" x14ac:dyDescent="0.2">
      <c r="B43" s="911"/>
      <c r="C43" s="902" t="s">
        <v>325</v>
      </c>
      <c r="D43" s="903"/>
      <c r="E43" s="16" t="s">
        <v>82</v>
      </c>
      <c r="F43" s="902" t="s">
        <v>325</v>
      </c>
      <c r="G43" s="903"/>
      <c r="H43" s="17" t="s">
        <v>82</v>
      </c>
    </row>
    <row r="44" spans="2:8" ht="15" customHeight="1" x14ac:dyDescent="0.2">
      <c r="B44" s="152" t="str">
        <f>Index!$B$4</f>
        <v>Hertfordshire and North London</v>
      </c>
      <c r="C44" s="781"/>
      <c r="D44" s="781"/>
      <c r="E44" s="781"/>
      <c r="F44" s="781"/>
      <c r="G44" s="781"/>
      <c r="H44" s="781"/>
    </row>
    <row r="45" spans="2:8" ht="15" customHeight="1" x14ac:dyDescent="0.2">
      <c r="B45" s="2" t="s">
        <v>105</v>
      </c>
      <c r="C45" s="108">
        <f>$I$9</f>
        <v>0.129</v>
      </c>
      <c r="D45" s="108">
        <f>$J$9</f>
        <v>21.111999999999998</v>
      </c>
      <c r="E45" s="119">
        <f>$K$9</f>
        <v>30.32</v>
      </c>
      <c r="F45" s="108">
        <f>$L$9</f>
        <v>0.17799999999999999</v>
      </c>
      <c r="G45" s="108">
        <f>$M$9</f>
        <v>20.292000000000002</v>
      </c>
      <c r="H45" s="120">
        <f>$N$9</f>
        <v>31.74</v>
      </c>
    </row>
    <row r="46" spans="2:8" ht="15" customHeight="1" x14ac:dyDescent="0.2">
      <c r="B46" s="1" t="s">
        <v>94</v>
      </c>
      <c r="C46" s="110">
        <f>$I$10</f>
        <v>1.0999999999999999E-2</v>
      </c>
      <c r="D46" s="110">
        <f>$J$10</f>
        <v>8.5050000000000008</v>
      </c>
      <c r="E46" s="111">
        <f>$K$10</f>
        <v>53.85</v>
      </c>
      <c r="F46" s="110">
        <f>$L$10</f>
        <v>0.01</v>
      </c>
      <c r="G46" s="110">
        <f>$M$10</f>
        <v>8.3550000000000004</v>
      </c>
      <c r="H46" s="112">
        <f>$N$10</f>
        <v>52.87</v>
      </c>
    </row>
    <row r="47" spans="2:8" ht="15" customHeight="1" x14ac:dyDescent="0.2">
      <c r="B47" s="1" t="s">
        <v>95</v>
      </c>
      <c r="C47" s="110">
        <f>$I$11</f>
        <v>0.10100000000000001</v>
      </c>
      <c r="D47" s="110">
        <f>$J$11</f>
        <v>4.5629999999999997</v>
      </c>
      <c r="E47" s="111">
        <f>$K$11</f>
        <v>62.67</v>
      </c>
      <c r="F47" s="110">
        <f>$L$11</f>
        <v>0.14699999999999999</v>
      </c>
      <c r="G47" s="110">
        <f>$M$11</f>
        <v>2.4380000000000002</v>
      </c>
      <c r="H47" s="112">
        <f>$N$11</f>
        <v>49.97</v>
      </c>
    </row>
    <row r="48" spans="2:8" ht="15" customHeight="1" x14ac:dyDescent="0.2">
      <c r="B48" s="1" t="s">
        <v>96</v>
      </c>
      <c r="C48" s="110">
        <f>$I$12</f>
        <v>3.0000000000000001E-3</v>
      </c>
      <c r="D48" s="110">
        <f>$J$12</f>
        <v>3.9580000000000002</v>
      </c>
      <c r="E48" s="111">
        <f>$K$12</f>
        <v>45.93</v>
      </c>
      <c r="F48" s="110">
        <f>$L$12</f>
        <v>0.01</v>
      </c>
      <c r="G48" s="110">
        <f>$M$12</f>
        <v>3.7559999999999998</v>
      </c>
      <c r="H48" s="112">
        <f>$N$12</f>
        <v>64.05</v>
      </c>
    </row>
    <row r="49" spans="2:8" ht="15" customHeight="1" x14ac:dyDescent="0.2">
      <c r="B49" s="1" t="s">
        <v>97</v>
      </c>
      <c r="C49" s="110">
        <f>$I$13</f>
        <v>0</v>
      </c>
      <c r="D49" s="110">
        <f>$J$13</f>
        <v>0.54</v>
      </c>
      <c r="E49" s="111">
        <f>$K$13</f>
        <v>37.06</v>
      </c>
      <c r="F49" s="110">
        <f>$L$13</f>
        <v>0</v>
      </c>
      <c r="G49" s="110">
        <f>$M$13</f>
        <v>0.50700000000000001</v>
      </c>
      <c r="H49" s="112">
        <f>$N$13</f>
        <v>30.48</v>
      </c>
    </row>
    <row r="50" spans="2:8" ht="15" customHeight="1" x14ac:dyDescent="0.2">
      <c r="B50" s="1" t="s">
        <v>98</v>
      </c>
      <c r="C50" s="110">
        <f>$I$14</f>
        <v>2E-3</v>
      </c>
      <c r="D50" s="110">
        <f>$J$14</f>
        <v>0.82299999999999995</v>
      </c>
      <c r="E50" s="111">
        <f>$K$14</f>
        <v>47.59</v>
      </c>
      <c r="F50" s="110">
        <f>$L$14</f>
        <v>5.0000000000000001E-3</v>
      </c>
      <c r="G50" s="110">
        <f>$M$14</f>
        <v>0.746</v>
      </c>
      <c r="H50" s="112">
        <f>$N$14</f>
        <v>53.51</v>
      </c>
    </row>
    <row r="51" spans="2:8" ht="15" customHeight="1" x14ac:dyDescent="0.2">
      <c r="B51" s="1" t="s">
        <v>99</v>
      </c>
      <c r="C51" s="110">
        <f>$I$15</f>
        <v>0</v>
      </c>
      <c r="D51" s="110">
        <f>$J$15</f>
        <v>1.9E-2</v>
      </c>
      <c r="E51" s="111">
        <f>$K$15</f>
        <v>81.93</v>
      </c>
      <c r="F51" s="110">
        <f>$L$15</f>
        <v>0</v>
      </c>
      <c r="G51" s="110">
        <f>$M$15</f>
        <v>2.1000000000000001E-2</v>
      </c>
      <c r="H51" s="112">
        <f>$N$15</f>
        <v>76.86</v>
      </c>
    </row>
    <row r="52" spans="2:8" ht="15" customHeight="1" x14ac:dyDescent="0.2">
      <c r="B52" s="1" t="s">
        <v>100</v>
      </c>
      <c r="C52" s="110">
        <f>$I$16</f>
        <v>0</v>
      </c>
      <c r="D52" s="110">
        <f>$J$16</f>
        <v>4.5999999999999999E-2</v>
      </c>
      <c r="E52" s="111">
        <f>$K$16</f>
        <v>48.25</v>
      </c>
      <c r="F52" s="110">
        <f>$L$16</f>
        <v>0</v>
      </c>
      <c r="G52" s="110">
        <f>$M$16</f>
        <v>5.6000000000000001E-2</v>
      </c>
      <c r="H52" s="112">
        <f>$N$16</f>
        <v>42.5</v>
      </c>
    </row>
    <row r="53" spans="2:8" ht="15" customHeight="1" x14ac:dyDescent="0.2">
      <c r="B53" s="1" t="s">
        <v>101</v>
      </c>
      <c r="C53" s="110">
        <f>$I$17</f>
        <v>0</v>
      </c>
      <c r="D53" s="110">
        <f>$J$17</f>
        <v>0.51400000000000001</v>
      </c>
      <c r="E53" s="111">
        <f>$K$17</f>
        <v>44.38</v>
      </c>
      <c r="F53" s="110">
        <f>$L$17</f>
        <v>0</v>
      </c>
      <c r="G53" s="110">
        <f>$M$17</f>
        <v>0.498</v>
      </c>
      <c r="H53" s="112">
        <f>$N$17</f>
        <v>45.36</v>
      </c>
    </row>
    <row r="54" spans="2:8" ht="15" customHeight="1" x14ac:dyDescent="0.2">
      <c r="B54" s="1" t="s">
        <v>102</v>
      </c>
      <c r="C54" s="110">
        <f>$I$18</f>
        <v>0</v>
      </c>
      <c r="D54" s="110">
        <f>$J$18</f>
        <v>7.1999999999999995E-2</v>
      </c>
      <c r="E54" s="111">
        <f>$K$18</f>
        <v>62.04</v>
      </c>
      <c r="F54" s="110">
        <f>$L$18</f>
        <v>0</v>
      </c>
      <c r="G54" s="110">
        <f>$M$18</f>
        <v>7.1999999999999995E-2</v>
      </c>
      <c r="H54" s="112">
        <f>$N$18</f>
        <v>62.04</v>
      </c>
    </row>
    <row r="55" spans="2:8" ht="15" customHeight="1" x14ac:dyDescent="0.2">
      <c r="B55" s="1" t="s">
        <v>103</v>
      </c>
      <c r="C55" s="110">
        <f>$I$19</f>
        <v>0</v>
      </c>
      <c r="D55" s="110">
        <f>$J$19</f>
        <v>0.252</v>
      </c>
      <c r="E55" s="111">
        <f>$K$19</f>
        <v>39.89</v>
      </c>
      <c r="F55" s="110">
        <f>$L$19</f>
        <v>0</v>
      </c>
      <c r="G55" s="110">
        <f>$M$19</f>
        <v>0.373</v>
      </c>
      <c r="H55" s="112">
        <f>$N$19</f>
        <v>49.94</v>
      </c>
    </row>
    <row r="56" spans="2:8" ht="15" customHeight="1" x14ac:dyDescent="0.2">
      <c r="B56" s="1" t="s">
        <v>104</v>
      </c>
      <c r="C56" s="114">
        <f>$I$20</f>
        <v>1.2E-2</v>
      </c>
      <c r="D56" s="114">
        <f>$J$20</f>
        <v>1.82</v>
      </c>
      <c r="E56" s="115">
        <f>$K$20</f>
        <v>28.07</v>
      </c>
      <c r="F56" s="114">
        <f>$L$20</f>
        <v>4.0000000000000001E-3</v>
      </c>
      <c r="G56" s="114">
        <f>$M$20</f>
        <v>3.4689999999999999</v>
      </c>
      <c r="H56" s="116">
        <f>$N$20</f>
        <v>31.74</v>
      </c>
    </row>
    <row r="59" spans="2:8" ht="15" customHeight="1" x14ac:dyDescent="0.2">
      <c r="B59" s="910" t="s">
        <v>77</v>
      </c>
      <c r="C59" s="904" t="s">
        <v>227</v>
      </c>
      <c r="D59" s="905"/>
      <c r="E59" s="906"/>
      <c r="F59" s="904" t="s">
        <v>228</v>
      </c>
      <c r="G59" s="905"/>
      <c r="H59" s="905"/>
    </row>
    <row r="60" spans="2:8" ht="15" customHeight="1" x14ac:dyDescent="0.2">
      <c r="B60" s="910"/>
      <c r="C60" s="637" t="s">
        <v>78</v>
      </c>
      <c r="D60" s="907" t="s">
        <v>79</v>
      </c>
      <c r="E60" s="908"/>
      <c r="F60" s="637" t="s">
        <v>78</v>
      </c>
      <c r="G60" s="907" t="s">
        <v>79</v>
      </c>
      <c r="H60" s="909"/>
    </row>
    <row r="61" spans="2:8" ht="30" customHeight="1" x14ac:dyDescent="0.2">
      <c r="B61" s="911"/>
      <c r="C61" s="902" t="s">
        <v>325</v>
      </c>
      <c r="D61" s="903"/>
      <c r="E61" s="16" t="s">
        <v>82</v>
      </c>
      <c r="F61" s="902" t="s">
        <v>325</v>
      </c>
      <c r="G61" s="903"/>
      <c r="H61" s="17" t="s">
        <v>82</v>
      </c>
    </row>
    <row r="62" spans="2:8" ht="15" customHeight="1" x14ac:dyDescent="0.2">
      <c r="B62" s="152" t="str">
        <f>Index!$B$4</f>
        <v>Hertfordshire and North London</v>
      </c>
      <c r="C62" s="781"/>
      <c r="D62" s="781"/>
      <c r="E62" s="781"/>
      <c r="F62" s="781"/>
      <c r="G62" s="781"/>
      <c r="H62" s="781"/>
    </row>
    <row r="63" spans="2:8" ht="15" customHeight="1" x14ac:dyDescent="0.2">
      <c r="B63" s="2" t="s">
        <v>105</v>
      </c>
      <c r="C63" s="108">
        <f>$O$9</f>
        <v>0.16500000000000001</v>
      </c>
      <c r="D63" s="108">
        <f>$P$9</f>
        <v>17.062999999999999</v>
      </c>
      <c r="E63" s="119">
        <f>$Q$9</f>
        <v>22.19</v>
      </c>
      <c r="F63" s="108">
        <f>$R$9</f>
        <v>9.8689999999999998</v>
      </c>
      <c r="G63" s="108">
        <f>$S$9</f>
        <v>18.001000000000001</v>
      </c>
      <c r="H63" s="120">
        <f>$T$9</f>
        <v>21.42</v>
      </c>
    </row>
    <row r="64" spans="2:8" ht="15" customHeight="1" x14ac:dyDescent="0.2">
      <c r="B64" s="1" t="s">
        <v>94</v>
      </c>
      <c r="C64" s="110">
        <f>$O$10</f>
        <v>3.4000000000000002E-2</v>
      </c>
      <c r="D64" s="110">
        <f>$P$10</f>
        <v>5.95</v>
      </c>
      <c r="E64" s="111">
        <f>$Q$10</f>
        <v>39.71</v>
      </c>
      <c r="F64" s="110">
        <f>$R$10</f>
        <v>1.1080000000000001</v>
      </c>
      <c r="G64" s="110">
        <f>$S$10</f>
        <v>4.3609999999999998</v>
      </c>
      <c r="H64" s="112">
        <f>$T$10</f>
        <v>45.9</v>
      </c>
    </row>
    <row r="65" spans="2:8" ht="15" customHeight="1" x14ac:dyDescent="0.2">
      <c r="B65" s="1" t="s">
        <v>95</v>
      </c>
      <c r="C65" s="110">
        <f>$O$11</f>
        <v>0.104</v>
      </c>
      <c r="D65" s="110">
        <f>$P$11</f>
        <v>2.472</v>
      </c>
      <c r="E65" s="111">
        <f>$Q$11</f>
        <v>49.74</v>
      </c>
      <c r="F65" s="110">
        <f>$R$11</f>
        <v>7.282</v>
      </c>
      <c r="G65" s="110">
        <f>$S$11</f>
        <v>2.593</v>
      </c>
      <c r="H65" s="112">
        <f>$T$11</f>
        <v>50.54</v>
      </c>
    </row>
    <row r="66" spans="2:8" ht="15" customHeight="1" x14ac:dyDescent="0.2">
      <c r="B66" s="1" t="s">
        <v>96</v>
      </c>
      <c r="C66" s="110">
        <f>$O$12</f>
        <v>3.0000000000000001E-3</v>
      </c>
      <c r="D66" s="110">
        <f>$P$12</f>
        <v>3.173</v>
      </c>
      <c r="E66" s="111">
        <f>$Q$12</f>
        <v>64.16</v>
      </c>
      <c r="F66" s="110">
        <f>$R$12</f>
        <v>0.158</v>
      </c>
      <c r="G66" s="110">
        <f>$S$12</f>
        <v>4.3310000000000004</v>
      </c>
      <c r="H66" s="112">
        <f>$T$12</f>
        <v>53.48</v>
      </c>
    </row>
    <row r="67" spans="2:8" ht="15" customHeight="1" x14ac:dyDescent="0.2">
      <c r="B67" s="1" t="s">
        <v>97</v>
      </c>
      <c r="C67" s="110">
        <f>$O$13</f>
        <v>0</v>
      </c>
      <c r="D67" s="110">
        <f>$P$13</f>
        <v>0.78400000000000003</v>
      </c>
      <c r="E67" s="111">
        <f>$Q$13</f>
        <v>35.69</v>
      </c>
      <c r="F67" s="110">
        <f>$R$13</f>
        <v>5.5E-2</v>
      </c>
      <c r="G67" s="110">
        <f>$S$13</f>
        <v>0.98599999999999999</v>
      </c>
      <c r="H67" s="112">
        <f>$T$13</f>
        <v>37.520000000000003</v>
      </c>
    </row>
    <row r="68" spans="2:8" ht="15" customHeight="1" x14ac:dyDescent="0.2">
      <c r="B68" s="1" t="s">
        <v>98</v>
      </c>
      <c r="C68" s="110">
        <f>$O$14</f>
        <v>8.0000000000000002E-3</v>
      </c>
      <c r="D68" s="110">
        <f>$P$14</f>
        <v>0.71</v>
      </c>
      <c r="E68" s="111">
        <f>$Q$14</f>
        <v>51.17</v>
      </c>
      <c r="F68" s="110">
        <f>$R$14</f>
        <v>7.2999999999999995E-2</v>
      </c>
      <c r="G68" s="110">
        <f>$S$14</f>
        <v>1.296</v>
      </c>
      <c r="H68" s="112">
        <f>$T$14</f>
        <v>49.23</v>
      </c>
    </row>
    <row r="69" spans="2:8" ht="15" customHeight="1" x14ac:dyDescent="0.2">
      <c r="B69" s="1" t="s">
        <v>99</v>
      </c>
      <c r="C69" s="110">
        <f>$O$15</f>
        <v>0</v>
      </c>
      <c r="D69" s="110">
        <f>$P$15</f>
        <v>2.1999999999999999E-2</v>
      </c>
      <c r="E69" s="111">
        <f>$Q$15</f>
        <v>71.34</v>
      </c>
      <c r="F69" s="110">
        <f>$R$15</f>
        <v>0</v>
      </c>
      <c r="G69" s="110">
        <f>$S$15</f>
        <v>2.1999999999999999E-2</v>
      </c>
      <c r="H69" s="112">
        <f>$T$15</f>
        <v>71.34</v>
      </c>
    </row>
    <row r="70" spans="2:8" ht="15" customHeight="1" x14ac:dyDescent="0.2">
      <c r="B70" s="1" t="s">
        <v>100</v>
      </c>
      <c r="C70" s="110">
        <f>$O$16</f>
        <v>0</v>
      </c>
      <c r="D70" s="110">
        <f>$P$16</f>
        <v>6.2E-2</v>
      </c>
      <c r="E70" s="111">
        <f>$Q$16</f>
        <v>42.32</v>
      </c>
      <c r="F70" s="110">
        <f>$R$16</f>
        <v>0</v>
      </c>
      <c r="G70" s="110">
        <f>$S$16</f>
        <v>6.2E-2</v>
      </c>
      <c r="H70" s="112">
        <f>$T$16</f>
        <v>42.32</v>
      </c>
    </row>
    <row r="71" spans="2:8" ht="15" customHeight="1" x14ac:dyDescent="0.2">
      <c r="B71" s="1" t="s">
        <v>101</v>
      </c>
      <c r="C71" s="110">
        <f>$O$17</f>
        <v>0</v>
      </c>
      <c r="D71" s="110">
        <f>$P$17</f>
        <v>0.51200000000000001</v>
      </c>
      <c r="E71" s="111">
        <f>$Q$17</f>
        <v>44.24</v>
      </c>
      <c r="F71" s="110">
        <f>$R$17</f>
        <v>0</v>
      </c>
      <c r="G71" s="110">
        <f>$S$17</f>
        <v>0.61499999999999999</v>
      </c>
      <c r="H71" s="112">
        <f>$T$17</f>
        <v>37.61</v>
      </c>
    </row>
    <row r="72" spans="2:8" ht="15" customHeight="1" x14ac:dyDescent="0.2">
      <c r="B72" s="1" t="s">
        <v>102</v>
      </c>
      <c r="C72" s="110">
        <f>$O$18</f>
        <v>0</v>
      </c>
      <c r="D72" s="110">
        <f>$P$18</f>
        <v>7.1999999999999995E-2</v>
      </c>
      <c r="E72" s="111">
        <f>$Q$18</f>
        <v>62.04</v>
      </c>
      <c r="F72" s="110">
        <f>$R$18</f>
        <v>0</v>
      </c>
      <c r="G72" s="110">
        <f>$S$18</f>
        <v>7.1999999999999995E-2</v>
      </c>
      <c r="H72" s="112">
        <f>$T$18</f>
        <v>62.04</v>
      </c>
    </row>
    <row r="73" spans="2:8" ht="15" customHeight="1" x14ac:dyDescent="0.2">
      <c r="B73" s="1" t="s">
        <v>103</v>
      </c>
      <c r="C73" s="110">
        <f>$O$19</f>
        <v>0</v>
      </c>
      <c r="D73" s="110">
        <f>$P$19</f>
        <v>0.41299999999999998</v>
      </c>
      <c r="E73" s="111">
        <f>$Q$19</f>
        <v>46.17</v>
      </c>
      <c r="F73" s="110">
        <f>$R$19</f>
        <v>0</v>
      </c>
      <c r="G73" s="110">
        <f>$S$19</f>
        <v>0.48199999999999998</v>
      </c>
      <c r="H73" s="112">
        <f>$T$19</f>
        <v>43.54</v>
      </c>
    </row>
    <row r="74" spans="2:8" ht="15" customHeight="1" x14ac:dyDescent="0.2">
      <c r="B74" s="1" t="s">
        <v>104</v>
      </c>
      <c r="C74" s="114">
        <f>$O$20</f>
        <v>1.6E-2</v>
      </c>
      <c r="D74" s="114">
        <f>$P$20</f>
        <v>2.891</v>
      </c>
      <c r="E74" s="115">
        <f>$Q$20</f>
        <v>36.6</v>
      </c>
      <c r="F74" s="114">
        <f>$R$20</f>
        <v>1.1930000000000001</v>
      </c>
      <c r="G74" s="114">
        <f>$S$20</f>
        <v>3.1789999999999998</v>
      </c>
      <c r="H74" s="116">
        <f>$T$20</f>
        <v>33.22</v>
      </c>
    </row>
    <row r="77" spans="2:8" ht="15" customHeight="1" x14ac:dyDescent="0.2">
      <c r="B77" s="910" t="s">
        <v>77</v>
      </c>
      <c r="C77" s="904" t="s">
        <v>332</v>
      </c>
      <c r="D77" s="905"/>
      <c r="E77" s="906"/>
      <c r="F77" s="904" t="s">
        <v>333</v>
      </c>
      <c r="G77" s="905"/>
      <c r="H77" s="905"/>
    </row>
    <row r="78" spans="2:8" ht="15" customHeight="1" x14ac:dyDescent="0.2">
      <c r="B78" s="910"/>
      <c r="C78" s="637" t="s">
        <v>78</v>
      </c>
      <c r="D78" s="907" t="s">
        <v>79</v>
      </c>
      <c r="E78" s="908"/>
      <c r="F78" s="637" t="s">
        <v>78</v>
      </c>
      <c r="G78" s="907" t="s">
        <v>79</v>
      </c>
      <c r="H78" s="909"/>
    </row>
    <row r="79" spans="2:8" ht="30" customHeight="1" x14ac:dyDescent="0.2">
      <c r="B79" s="911"/>
      <c r="C79" s="902" t="s">
        <v>325</v>
      </c>
      <c r="D79" s="903"/>
      <c r="E79" s="16" t="s">
        <v>82</v>
      </c>
      <c r="F79" s="902" t="s">
        <v>325</v>
      </c>
      <c r="G79" s="903"/>
      <c r="H79" s="17" t="s">
        <v>82</v>
      </c>
    </row>
    <row r="80" spans="2:8" ht="15" customHeight="1" x14ac:dyDescent="0.2">
      <c r="B80" s="152" t="str">
        <f>Index!$B$4</f>
        <v>Hertfordshire and North London</v>
      </c>
      <c r="C80" s="781"/>
      <c r="D80" s="781"/>
      <c r="E80" s="781"/>
      <c r="F80" s="781"/>
      <c r="G80" s="781"/>
      <c r="H80" s="781"/>
    </row>
    <row r="81" spans="2:8" ht="15" customHeight="1" x14ac:dyDescent="0.2">
      <c r="B81" s="2" t="s">
        <v>105</v>
      </c>
      <c r="C81" s="108">
        <f>$U$9</f>
        <v>0.40400000000000003</v>
      </c>
      <c r="D81" s="108">
        <f>$V$9</f>
        <v>22.27</v>
      </c>
      <c r="E81" s="119">
        <f>$W$9</f>
        <v>18.88</v>
      </c>
      <c r="F81" s="108">
        <f>$X$9</f>
        <v>0.28499999999999998</v>
      </c>
      <c r="G81" s="108">
        <f>$Y$9</f>
        <v>22.626000000000001</v>
      </c>
      <c r="H81" s="120">
        <f>$Z$9</f>
        <v>19.12</v>
      </c>
    </row>
    <row r="82" spans="2:8" ht="15" customHeight="1" x14ac:dyDescent="0.2">
      <c r="B82" s="1" t="s">
        <v>94</v>
      </c>
      <c r="C82" s="110">
        <f>$U$10</f>
        <v>5.2999999999999999E-2</v>
      </c>
      <c r="D82" s="110">
        <f>$V$10</f>
        <v>4.2670000000000003</v>
      </c>
      <c r="E82" s="111">
        <f>$W$10</f>
        <v>44.99</v>
      </c>
      <c r="F82" s="110">
        <f>$X$10</f>
        <v>3.5999999999999997E-2</v>
      </c>
      <c r="G82" s="110">
        <f>$Y$10</f>
        <v>4.681</v>
      </c>
      <c r="H82" s="112">
        <f>$Z$10</f>
        <v>40.4</v>
      </c>
    </row>
    <row r="83" spans="2:8" ht="15" customHeight="1" x14ac:dyDescent="0.2">
      <c r="B83" s="1" t="s">
        <v>95</v>
      </c>
      <c r="C83" s="110">
        <f>$U$11</f>
        <v>0.23400000000000001</v>
      </c>
      <c r="D83" s="110">
        <f>$V$11</f>
        <v>3.129</v>
      </c>
      <c r="E83" s="111">
        <f>$W$11</f>
        <v>44.17</v>
      </c>
      <c r="F83" s="110">
        <f>$X$11</f>
        <v>0.10199999999999999</v>
      </c>
      <c r="G83" s="110">
        <f>$Y$11</f>
        <v>2.8460000000000001</v>
      </c>
      <c r="H83" s="112">
        <f>$Z$11</f>
        <v>46.97</v>
      </c>
    </row>
    <row r="84" spans="2:8" ht="15" customHeight="1" x14ac:dyDescent="0.2">
      <c r="B84" s="1" t="s">
        <v>96</v>
      </c>
      <c r="C84" s="110">
        <f>$U$12</f>
        <v>1.2999999999999999E-2</v>
      </c>
      <c r="D84" s="110">
        <f>$V$12</f>
        <v>5.1630000000000003</v>
      </c>
      <c r="E84" s="111">
        <f>$W$12</f>
        <v>52.02</v>
      </c>
      <c r="F84" s="110">
        <f>$X$12</f>
        <v>1.7000000000000001E-2</v>
      </c>
      <c r="G84" s="110">
        <f>$Y$12</f>
        <v>5.0830000000000002</v>
      </c>
      <c r="H84" s="112">
        <f>$Z$12</f>
        <v>49.33</v>
      </c>
    </row>
    <row r="85" spans="2:8" ht="15" customHeight="1" x14ac:dyDescent="0.2">
      <c r="B85" s="1" t="s">
        <v>97</v>
      </c>
      <c r="C85" s="110">
        <f>$U$13</f>
        <v>2E-3</v>
      </c>
      <c r="D85" s="110">
        <f>$V$13</f>
        <v>2.097</v>
      </c>
      <c r="E85" s="111">
        <f>$W$13</f>
        <v>32.32</v>
      </c>
      <c r="F85" s="110">
        <f>$X$13</f>
        <v>4.0000000000000001E-3</v>
      </c>
      <c r="G85" s="110">
        <f>$Y$13</f>
        <v>1.5589999999999999</v>
      </c>
      <c r="H85" s="112">
        <f>$Z$13</f>
        <v>35.020000000000003</v>
      </c>
    </row>
    <row r="86" spans="2:8" ht="15" customHeight="1" x14ac:dyDescent="0.2">
      <c r="B86" s="1" t="s">
        <v>98</v>
      </c>
      <c r="C86" s="110">
        <f>$U$14</f>
        <v>4.2000000000000003E-2</v>
      </c>
      <c r="D86" s="110">
        <f>$V$14</f>
        <v>1.639</v>
      </c>
      <c r="E86" s="111">
        <f>$W$14</f>
        <v>46.53</v>
      </c>
      <c r="F86" s="110">
        <f>$X$14</f>
        <v>1.7999999999999999E-2</v>
      </c>
      <c r="G86" s="110">
        <f>$Y$14</f>
        <v>2.871</v>
      </c>
      <c r="H86" s="112">
        <f>$Z$14</f>
        <v>54.87</v>
      </c>
    </row>
    <row r="87" spans="2:8" ht="15" customHeight="1" x14ac:dyDescent="0.2">
      <c r="B87" s="1" t="s">
        <v>99</v>
      </c>
      <c r="C87" s="110">
        <f>$U$15</f>
        <v>0</v>
      </c>
      <c r="D87" s="110">
        <f>$V$15</f>
        <v>2.1999999999999999E-2</v>
      </c>
      <c r="E87" s="111">
        <f>$W$15</f>
        <v>71.34</v>
      </c>
      <c r="F87" s="110">
        <f>$X$15</f>
        <v>0</v>
      </c>
      <c r="G87" s="110">
        <f>$Y$15</f>
        <v>2.1999999999999999E-2</v>
      </c>
      <c r="H87" s="112">
        <f>$Z$15</f>
        <v>71.34</v>
      </c>
    </row>
    <row r="88" spans="2:8" ht="15" customHeight="1" x14ac:dyDescent="0.2">
      <c r="B88" s="1" t="s">
        <v>100</v>
      </c>
      <c r="C88" s="110">
        <f>$U$16</f>
        <v>0</v>
      </c>
      <c r="D88" s="110">
        <f>$V$16</f>
        <v>0.126</v>
      </c>
      <c r="E88" s="111">
        <f>$W$16</f>
        <v>48</v>
      </c>
      <c r="F88" s="110">
        <f>$X$16</f>
        <v>0</v>
      </c>
      <c r="G88" s="110">
        <f>$Y$16</f>
        <v>0.34200000000000003</v>
      </c>
      <c r="H88" s="112">
        <f>$Z$16</f>
        <v>57.59</v>
      </c>
    </row>
    <row r="89" spans="2:8" ht="15" customHeight="1" x14ac:dyDescent="0.2">
      <c r="B89" s="1" t="s">
        <v>101</v>
      </c>
      <c r="C89" s="110">
        <f>$U$17</f>
        <v>0</v>
      </c>
      <c r="D89" s="110">
        <f>$V$17</f>
        <v>0.63500000000000001</v>
      </c>
      <c r="E89" s="111">
        <f>$W$17</f>
        <v>35.659999999999997</v>
      </c>
      <c r="F89" s="110">
        <f>$X$17</f>
        <v>0</v>
      </c>
      <c r="G89" s="110">
        <f>$Y$17</f>
        <v>0.63800000000000001</v>
      </c>
      <c r="H89" s="112">
        <f>$Z$17</f>
        <v>35.54</v>
      </c>
    </row>
    <row r="90" spans="2:8" ht="15" customHeight="1" x14ac:dyDescent="0.2">
      <c r="B90" s="1" t="s">
        <v>102</v>
      </c>
      <c r="C90" s="110">
        <f>$U$18</f>
        <v>0</v>
      </c>
      <c r="D90" s="110">
        <f>$V$18</f>
        <v>0.129</v>
      </c>
      <c r="E90" s="111">
        <f>$W$18</f>
        <v>46.33</v>
      </c>
      <c r="F90" s="110">
        <f>$X$18</f>
        <v>0</v>
      </c>
      <c r="G90" s="110">
        <f>$Y$18</f>
        <v>0.56000000000000005</v>
      </c>
      <c r="H90" s="112">
        <f>$Z$18</f>
        <v>69</v>
      </c>
    </row>
    <row r="91" spans="2:8" ht="15" customHeight="1" x14ac:dyDescent="0.2">
      <c r="B91" s="1" t="s">
        <v>103</v>
      </c>
      <c r="C91" s="110">
        <f>$U$19</f>
        <v>0</v>
      </c>
      <c r="D91" s="110">
        <f>$V$19</f>
        <v>0.48199999999999998</v>
      </c>
      <c r="E91" s="111">
        <f>$W$19</f>
        <v>43.54</v>
      </c>
      <c r="F91" s="110">
        <f>$X$19</f>
        <v>0</v>
      </c>
      <c r="G91" s="110">
        <f>$Y$19</f>
        <v>0.503</v>
      </c>
      <c r="H91" s="112">
        <f>$Z$19</f>
        <v>42.16</v>
      </c>
    </row>
    <row r="92" spans="2:8" ht="15" customHeight="1" x14ac:dyDescent="0.2">
      <c r="B92" s="1" t="s">
        <v>104</v>
      </c>
      <c r="C92" s="114">
        <f>$U$20</f>
        <v>5.8999999999999997E-2</v>
      </c>
      <c r="D92" s="114">
        <f>$V$20</f>
        <v>4.58</v>
      </c>
      <c r="E92" s="115">
        <f>$W$20</f>
        <v>26.96</v>
      </c>
      <c r="F92" s="114">
        <f>$X$20</f>
        <v>0.107</v>
      </c>
      <c r="G92" s="114">
        <f>$Y$20</f>
        <v>3.5209999999999999</v>
      </c>
      <c r="H92" s="116">
        <f>$Z$20</f>
        <v>30.28</v>
      </c>
    </row>
    <row r="95" spans="2:8" ht="15" customHeight="1" x14ac:dyDescent="0.2">
      <c r="B95" s="910" t="s">
        <v>77</v>
      </c>
      <c r="C95" s="904" t="s">
        <v>231</v>
      </c>
      <c r="D95" s="905"/>
      <c r="E95" s="906"/>
      <c r="F95" s="904" t="s">
        <v>232</v>
      </c>
      <c r="G95" s="905"/>
      <c r="H95" s="905"/>
    </row>
    <row r="96" spans="2:8" ht="15" customHeight="1" x14ac:dyDescent="0.2">
      <c r="B96" s="910"/>
      <c r="C96" s="637" t="s">
        <v>78</v>
      </c>
      <c r="D96" s="907" t="s">
        <v>79</v>
      </c>
      <c r="E96" s="908"/>
      <c r="F96" s="637" t="s">
        <v>78</v>
      </c>
      <c r="G96" s="907" t="s">
        <v>79</v>
      </c>
      <c r="H96" s="909"/>
    </row>
    <row r="97" spans="2:8" ht="30" customHeight="1" x14ac:dyDescent="0.2">
      <c r="B97" s="911"/>
      <c r="C97" s="902" t="s">
        <v>325</v>
      </c>
      <c r="D97" s="903"/>
      <c r="E97" s="16" t="s">
        <v>82</v>
      </c>
      <c r="F97" s="902" t="s">
        <v>325</v>
      </c>
      <c r="G97" s="903"/>
      <c r="H97" s="17" t="s">
        <v>82</v>
      </c>
    </row>
    <row r="98" spans="2:8" ht="15" customHeight="1" x14ac:dyDescent="0.2">
      <c r="B98" s="152" t="str">
        <f>Index!$B$4</f>
        <v>Hertfordshire and North London</v>
      </c>
      <c r="C98" s="781"/>
      <c r="D98" s="781"/>
      <c r="E98" s="781"/>
      <c r="F98" s="781"/>
      <c r="G98" s="781"/>
      <c r="H98" s="781"/>
    </row>
    <row r="99" spans="2:8" ht="15" customHeight="1" x14ac:dyDescent="0.2">
      <c r="B99" s="2" t="s">
        <v>105</v>
      </c>
      <c r="C99" s="108">
        <f>$AA$9</f>
        <v>0.73499999999999999</v>
      </c>
      <c r="D99" s="108">
        <f>$AB$9</f>
        <v>49.206000000000003</v>
      </c>
      <c r="E99" s="119">
        <f>$AC$9</f>
        <v>31.49</v>
      </c>
      <c r="F99" s="108">
        <f>$AD$9</f>
        <v>0.68899999999999995</v>
      </c>
      <c r="G99" s="108">
        <f>$AE$9</f>
        <v>21.638999999999999</v>
      </c>
      <c r="H99" s="120">
        <f>$AF$9</f>
        <v>25.3</v>
      </c>
    </row>
    <row r="100" spans="2:8" ht="15" customHeight="1" x14ac:dyDescent="0.2">
      <c r="B100" s="1" t="s">
        <v>94</v>
      </c>
      <c r="C100" s="110">
        <f>$AA$10</f>
        <v>0.16300000000000001</v>
      </c>
      <c r="D100" s="110">
        <f>$AB$10</f>
        <v>17.648</v>
      </c>
      <c r="E100" s="111">
        <f>$AC$10</f>
        <v>48.65</v>
      </c>
      <c r="F100" s="110">
        <f>$AD$10</f>
        <v>7.5999999999999998E-2</v>
      </c>
      <c r="G100" s="110">
        <f>$AE$10</f>
        <v>2.8340000000000001</v>
      </c>
      <c r="H100" s="112">
        <f>$AF$10</f>
        <v>55.49</v>
      </c>
    </row>
    <row r="101" spans="2:8" ht="15" customHeight="1" x14ac:dyDescent="0.2">
      <c r="B101" s="1" t="s">
        <v>95</v>
      </c>
      <c r="C101" s="110">
        <f>$AA$11</f>
        <v>0.40699999999999997</v>
      </c>
      <c r="D101" s="110">
        <f>$AB$11</f>
        <v>3.3879999999999999</v>
      </c>
      <c r="E101" s="111">
        <f>$AC$11</f>
        <v>42.78</v>
      </c>
      <c r="F101" s="110">
        <f>$AD$11</f>
        <v>0.42499999999999999</v>
      </c>
      <c r="G101" s="110">
        <f>$AE$11</f>
        <v>3.4969999999999999</v>
      </c>
      <c r="H101" s="112">
        <f>$AF$11</f>
        <v>40.630000000000003</v>
      </c>
    </row>
    <row r="102" spans="2:8" ht="15" customHeight="1" x14ac:dyDescent="0.2">
      <c r="B102" s="1" t="s">
        <v>96</v>
      </c>
      <c r="C102" s="110">
        <f>$AA$12</f>
        <v>1.9E-2</v>
      </c>
      <c r="D102" s="110">
        <f>$AB$12</f>
        <v>17.760999999999999</v>
      </c>
      <c r="E102" s="111">
        <f>$AC$12</f>
        <v>68.73</v>
      </c>
      <c r="F102" s="110">
        <f>$AD$12</f>
        <v>2.3E-2</v>
      </c>
      <c r="G102" s="110">
        <f>$AE$12</f>
        <v>8.2560000000000002</v>
      </c>
      <c r="H102" s="112">
        <f>$AF$12</f>
        <v>54.83</v>
      </c>
    </row>
    <row r="103" spans="2:8" ht="15" customHeight="1" x14ac:dyDescent="0.2">
      <c r="B103" s="1" t="s">
        <v>97</v>
      </c>
      <c r="C103" s="110">
        <f>$AA$13</f>
        <v>4.0000000000000001E-3</v>
      </c>
      <c r="D103" s="110">
        <f>$AB$13</f>
        <v>2.1819999999999999</v>
      </c>
      <c r="E103" s="111">
        <f>$AC$13</f>
        <v>41.66</v>
      </c>
      <c r="F103" s="110">
        <f>$AD$13</f>
        <v>4.0000000000000001E-3</v>
      </c>
      <c r="G103" s="110">
        <f>$AE$13</f>
        <v>2.266</v>
      </c>
      <c r="H103" s="112">
        <f>$AF$13</f>
        <v>54.26</v>
      </c>
    </row>
    <row r="104" spans="2:8" ht="15" customHeight="1" x14ac:dyDescent="0.2">
      <c r="B104" s="1" t="s">
        <v>98</v>
      </c>
      <c r="C104" s="110">
        <f>$AA$14</f>
        <v>2.3E-2</v>
      </c>
      <c r="D104" s="110">
        <f>$AB$14</f>
        <v>1.736</v>
      </c>
      <c r="E104" s="111">
        <f>$AC$14</f>
        <v>83.37</v>
      </c>
      <c r="F104" s="110">
        <f>$AD$14</f>
        <v>5.2999999999999999E-2</v>
      </c>
      <c r="G104" s="110">
        <f>$AE$14</f>
        <v>0.42299999999999999</v>
      </c>
      <c r="H104" s="112">
        <f>$AF$14</f>
        <v>30.9</v>
      </c>
    </row>
    <row r="105" spans="2:8" ht="15" customHeight="1" x14ac:dyDescent="0.2">
      <c r="B105" s="1" t="s">
        <v>99</v>
      </c>
      <c r="C105" s="110">
        <f>$AA$15</f>
        <v>0</v>
      </c>
      <c r="D105" s="110">
        <f>$AB$15</f>
        <v>2.1999999999999999E-2</v>
      </c>
      <c r="E105" s="111">
        <f>$AC$15</f>
        <v>71.34</v>
      </c>
      <c r="F105" s="110">
        <f>$AD$15</f>
        <v>0</v>
      </c>
      <c r="G105" s="110">
        <f>$AE$15</f>
        <v>2.1999999999999999E-2</v>
      </c>
      <c r="H105" s="112">
        <f>$AF$15</f>
        <v>71.34</v>
      </c>
    </row>
    <row r="106" spans="2:8" ht="15" customHeight="1" x14ac:dyDescent="0.2">
      <c r="B106" s="1" t="s">
        <v>100</v>
      </c>
      <c r="C106" s="110">
        <f>$AA$16</f>
        <v>0</v>
      </c>
      <c r="D106" s="110">
        <f>$AB$16</f>
        <v>0.105</v>
      </c>
      <c r="E106" s="111">
        <f>$AC$16</f>
        <v>62.84</v>
      </c>
      <c r="F106" s="110">
        <f>$AD$16</f>
        <v>0</v>
      </c>
      <c r="G106" s="110">
        <f>$AE$16</f>
        <v>7.0000000000000007E-2</v>
      </c>
      <c r="H106" s="112">
        <f>$AF$16</f>
        <v>78.260000000000005</v>
      </c>
    </row>
    <row r="107" spans="2:8" ht="15" customHeight="1" x14ac:dyDescent="0.2">
      <c r="B107" s="1" t="s">
        <v>101</v>
      </c>
      <c r="C107" s="110">
        <f>$AA$17</f>
        <v>0</v>
      </c>
      <c r="D107" s="110">
        <f>$AB$17</f>
        <v>0.63500000000000001</v>
      </c>
      <c r="E107" s="111">
        <f>$AC$17</f>
        <v>35.659999999999997</v>
      </c>
      <c r="F107" s="110">
        <f>$AD$17</f>
        <v>0</v>
      </c>
      <c r="G107" s="110">
        <f>$AE$17</f>
        <v>0.63500000000000001</v>
      </c>
      <c r="H107" s="112">
        <f>$AF$17</f>
        <v>35.659999999999997</v>
      </c>
    </row>
    <row r="108" spans="2:8" ht="15" customHeight="1" x14ac:dyDescent="0.2">
      <c r="B108" s="1" t="s">
        <v>102</v>
      </c>
      <c r="C108" s="110">
        <f>$AA$18</f>
        <v>0</v>
      </c>
      <c r="D108" s="110">
        <f>$AB$18</f>
        <v>0</v>
      </c>
      <c r="E108" s="111">
        <f>$AC$18</f>
        <v>0</v>
      </c>
      <c r="F108" s="110">
        <f>$AD$18</f>
        <v>0</v>
      </c>
      <c r="G108" s="110">
        <f>$AE$18</f>
        <v>0</v>
      </c>
      <c r="H108" s="112">
        <f>$AF$18</f>
        <v>0</v>
      </c>
    </row>
    <row r="109" spans="2:8" ht="15" customHeight="1" x14ac:dyDescent="0.2">
      <c r="B109" s="1" t="s">
        <v>103</v>
      </c>
      <c r="C109" s="110">
        <f>$AA$19</f>
        <v>0</v>
      </c>
      <c r="D109" s="110">
        <f>$AB$19</f>
        <v>0.60199999999999998</v>
      </c>
      <c r="E109" s="111">
        <f>$AC$19</f>
        <v>43.79</v>
      </c>
      <c r="F109" s="110">
        <f>$AD$19</f>
        <v>0</v>
      </c>
      <c r="G109" s="110">
        <f>$AE$19</f>
        <v>0.43099999999999999</v>
      </c>
      <c r="H109" s="112">
        <f>$AF$19</f>
        <v>47.72</v>
      </c>
    </row>
    <row r="110" spans="2:8" ht="15" customHeight="1" x14ac:dyDescent="0.2">
      <c r="B110" s="1" t="s">
        <v>104</v>
      </c>
      <c r="C110" s="114">
        <f>$AA$20</f>
        <v>0.11799999999999999</v>
      </c>
      <c r="D110" s="114">
        <f>$AB$20</f>
        <v>5.125</v>
      </c>
      <c r="E110" s="115">
        <f>$AC$20</f>
        <v>36.299999999999997</v>
      </c>
      <c r="F110" s="114">
        <f>$AD$20</f>
        <v>0.107</v>
      </c>
      <c r="G110" s="114">
        <f>$AE$20</f>
        <v>3.2050000000000001</v>
      </c>
      <c r="H110" s="116">
        <f>$AF$20</f>
        <v>33.64</v>
      </c>
    </row>
    <row r="113" spans="2:5" ht="15" customHeight="1" x14ac:dyDescent="0.2">
      <c r="B113" s="910" t="s">
        <v>77</v>
      </c>
      <c r="C113" s="904" t="s">
        <v>233</v>
      </c>
      <c r="D113" s="905"/>
      <c r="E113" s="905"/>
    </row>
    <row r="114" spans="2:5" ht="15" customHeight="1" x14ac:dyDescent="0.2">
      <c r="B114" s="910"/>
      <c r="C114" s="637" t="s">
        <v>78</v>
      </c>
      <c r="D114" s="907" t="s">
        <v>79</v>
      </c>
      <c r="E114" s="909"/>
    </row>
    <row r="115" spans="2:5" ht="30" customHeight="1" x14ac:dyDescent="0.2">
      <c r="B115" s="911"/>
      <c r="C115" s="902" t="s">
        <v>325</v>
      </c>
      <c r="D115" s="903"/>
      <c r="E115" s="17" t="s">
        <v>82</v>
      </c>
    </row>
    <row r="116" spans="2:5" ht="15" customHeight="1" x14ac:dyDescent="0.2">
      <c r="B116" s="152" t="str">
        <f>Index!$B$4</f>
        <v>Hertfordshire and North London</v>
      </c>
      <c r="C116" s="781"/>
      <c r="D116" s="781"/>
      <c r="E116" s="781"/>
    </row>
    <row r="117" spans="2:5" ht="15" customHeight="1" x14ac:dyDescent="0.2">
      <c r="B117" s="2" t="s">
        <v>105</v>
      </c>
      <c r="C117" s="108">
        <f>$AG$9</f>
        <v>0.84</v>
      </c>
      <c r="D117" s="108">
        <f>$AH$9</f>
        <v>25.542999999999999</v>
      </c>
      <c r="E117" s="120">
        <f>$AI$9</f>
        <v>27.48</v>
      </c>
    </row>
    <row r="118" spans="2:5" ht="15" customHeight="1" x14ac:dyDescent="0.2">
      <c r="B118" s="1" t="s">
        <v>94</v>
      </c>
      <c r="C118" s="110">
        <f>$AG$10</f>
        <v>0.104</v>
      </c>
      <c r="D118" s="110">
        <f>$AH$10</f>
        <v>2.9039999999999999</v>
      </c>
      <c r="E118" s="112">
        <f>$AI$10</f>
        <v>51.71</v>
      </c>
    </row>
    <row r="119" spans="2:5" ht="15" customHeight="1" x14ac:dyDescent="0.2">
      <c r="B119" s="1" t="s">
        <v>95</v>
      </c>
      <c r="C119" s="110">
        <f>$AG$11</f>
        <v>0.55000000000000004</v>
      </c>
      <c r="D119" s="110">
        <f>$AH$11</f>
        <v>3.9079999999999999</v>
      </c>
      <c r="E119" s="112">
        <f>$AI$11</f>
        <v>36.92</v>
      </c>
    </row>
    <row r="120" spans="2:5" ht="15" customHeight="1" x14ac:dyDescent="0.2">
      <c r="B120" s="1" t="s">
        <v>96</v>
      </c>
      <c r="C120" s="110">
        <f>$AG$12</f>
        <v>2.5000000000000001E-2</v>
      </c>
      <c r="D120" s="110">
        <f>$AH$12</f>
        <v>9.4779999999999998</v>
      </c>
      <c r="E120" s="112">
        <f>$AI$12</f>
        <v>62.56</v>
      </c>
    </row>
    <row r="121" spans="2:5" ht="15" customHeight="1" x14ac:dyDescent="0.2">
      <c r="B121" s="1" t="s">
        <v>97</v>
      </c>
      <c r="C121" s="110">
        <f>$AG$13</f>
        <v>8.0000000000000002E-3</v>
      </c>
      <c r="D121" s="110">
        <f>$AH$13</f>
        <v>1.7310000000000001</v>
      </c>
      <c r="E121" s="112">
        <f>$AI$13</f>
        <v>51.95</v>
      </c>
    </row>
    <row r="122" spans="2:5" ht="15" customHeight="1" x14ac:dyDescent="0.2">
      <c r="B122" s="1" t="s">
        <v>98</v>
      </c>
      <c r="C122" s="110">
        <f>$AG$14</f>
        <v>2.4E-2</v>
      </c>
      <c r="D122" s="110">
        <f>$AH$14</f>
        <v>0.67200000000000004</v>
      </c>
      <c r="E122" s="112">
        <f>$AI$14</f>
        <v>29.8</v>
      </c>
    </row>
    <row r="123" spans="2:5" ht="15" customHeight="1" x14ac:dyDescent="0.2">
      <c r="B123" s="1" t="s">
        <v>99</v>
      </c>
      <c r="C123" s="110">
        <f>$AG$15</f>
        <v>0</v>
      </c>
      <c r="D123" s="110">
        <f>$AH$15</f>
        <v>2.1999999999999999E-2</v>
      </c>
      <c r="E123" s="112">
        <f>$AI$15</f>
        <v>71.34</v>
      </c>
    </row>
    <row r="124" spans="2:5" ht="15" customHeight="1" x14ac:dyDescent="0.2">
      <c r="B124" s="1" t="s">
        <v>100</v>
      </c>
      <c r="C124" s="110">
        <f>$AG$16</f>
        <v>0</v>
      </c>
      <c r="D124" s="110">
        <f>$AH$16</f>
        <v>2E-3</v>
      </c>
      <c r="E124" s="112">
        <f>$AI$16</f>
        <v>76.92</v>
      </c>
    </row>
    <row r="125" spans="2:5" ht="15" customHeight="1" x14ac:dyDescent="0.2">
      <c r="B125" s="1" t="s">
        <v>101</v>
      </c>
      <c r="C125" s="110">
        <f>$AG$17</f>
        <v>0</v>
      </c>
      <c r="D125" s="110">
        <f>$AH$17</f>
        <v>3.0009999999999999</v>
      </c>
      <c r="E125" s="112">
        <f>$AI$17</f>
        <v>78.69</v>
      </c>
    </row>
    <row r="126" spans="2:5" ht="15" customHeight="1" x14ac:dyDescent="0.2">
      <c r="B126" s="1" t="s">
        <v>102</v>
      </c>
      <c r="C126" s="110">
        <f>$AG$18</f>
        <v>0</v>
      </c>
      <c r="D126" s="110">
        <f>$AH$18</f>
        <v>5.0000000000000001E-3</v>
      </c>
      <c r="E126" s="112">
        <f>$AI$18</f>
        <v>82.12</v>
      </c>
    </row>
    <row r="127" spans="2:5" ht="15" customHeight="1" x14ac:dyDescent="0.2">
      <c r="B127" s="1" t="s">
        <v>103</v>
      </c>
      <c r="C127" s="110">
        <f>$AG$19</f>
        <v>0</v>
      </c>
      <c r="D127" s="110">
        <f>$AH$19</f>
        <v>0.47499999999999998</v>
      </c>
      <c r="E127" s="112">
        <f>$AI$19</f>
        <v>45.06</v>
      </c>
    </row>
    <row r="128" spans="2:5" ht="15" customHeight="1" x14ac:dyDescent="0.2">
      <c r="B128" s="1" t="s">
        <v>104</v>
      </c>
      <c r="C128" s="114">
        <f>$AG$20</f>
        <v>0.128</v>
      </c>
      <c r="D128" s="114">
        <f>$AH$20</f>
        <v>3.3450000000000002</v>
      </c>
      <c r="E128" s="116">
        <f>$AI$20</f>
        <v>32.049999999999997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B5:B7"/>
    <mergeCell ref="C5:E5"/>
    <mergeCell ref="F5:H5"/>
    <mergeCell ref="I5:K5"/>
    <mergeCell ref="L5:N5"/>
    <mergeCell ref="D6:E6"/>
    <mergeCell ref="G6:H6"/>
    <mergeCell ref="J6:K6"/>
    <mergeCell ref="AA7:AB7"/>
    <mergeCell ref="M6:N6"/>
    <mergeCell ref="P6:Q6"/>
    <mergeCell ref="R5:T5"/>
    <mergeCell ref="U5:W5"/>
    <mergeCell ref="X5:Z5"/>
    <mergeCell ref="O5:Q5"/>
    <mergeCell ref="AD7:AE7"/>
    <mergeCell ref="AA5:AC5"/>
    <mergeCell ref="AD5:AF5"/>
    <mergeCell ref="S6:T6"/>
    <mergeCell ref="V6:W6"/>
    <mergeCell ref="Y6:Z6"/>
    <mergeCell ref="AB6:AC6"/>
    <mergeCell ref="AE6:AF6"/>
    <mergeCell ref="R7:S7"/>
    <mergeCell ref="U7:V7"/>
    <mergeCell ref="X7:Y7"/>
    <mergeCell ref="C7:D7"/>
    <mergeCell ref="F7:G7"/>
    <mergeCell ref="I7:J7"/>
    <mergeCell ref="L7:M7"/>
    <mergeCell ref="O7:P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27" operator="between" id="{1C037A5B-F9EF-4AD8-AD00-2940264819D8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cellIs" priority="37" operator="between" id="{14C50D1E-1B46-4C36-B66A-1A33E65F50F4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4" id="{5F3C0A3D-146D-4388-B720-E3F8B10DA17F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1034AD62-A31A-49B6-B979-4CED536F8DE9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0B856796-C850-4053-90F6-416DBB6D2F8A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ECF58F37-C524-4D1F-801A-835C82D7B441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E950124B-9371-4A3E-B328-536ECFE5FD35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39" operator="between" id="{12E788B5-AD3D-48FD-9EF3-3214E2DA57A5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38" id="{2278A113-6338-47FF-8B82-BE75E0202D30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expression" priority="36" id="{7BA93E0F-35E1-4331-A5C7-232449E2F4C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5" operator="between" id="{79EF0D31-E81B-44B4-B7D9-8245DB13229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4" id="{EEC0EAA4-48A4-4F82-A82A-1409D4593672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3" operator="between" id="{9D136030-DE83-474D-ACAC-BFD4E2034241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2" id="{8941C02F-0E84-487F-A7AC-F1F26DE6212E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1" operator="between" id="{0C188C9A-2849-4981-814F-5E2E99D06451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0" id="{6B07982E-5C36-469E-8E88-71F9E0B70B10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29" operator="between" id="{B8B98674-2C59-4CD9-9192-8E5A7C784171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28" id="{4EF0AD6C-3755-46A1-AB80-0946D8534482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expression" priority="26" id="{569C1680-7531-4E35-B261-02F30B88299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5" operator="between" id="{C9F4B760-48C8-4ED9-883C-211F2A0128E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4" id="{9BD81D24-CC00-4D60-A29B-7BE3130A932C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3" operator="between" id="{B667AEC0-BCAD-4D06-AAB5-5AE77149CFC9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2" id="{1D1F1537-307B-401D-9A9F-3AFF672DBDE8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1" operator="between" id="{9E9DE835-53DB-4576-A543-6828B710EF4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0" id="{A88E83CC-1812-4C3C-B496-5DC0194F03BB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19" operator="between" id="{1537BFA6-53A0-40DD-BCC5-73ECE830712F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18" id="{0DEF1130-B786-49C9-B526-119D254BFCCC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17" operator="between" id="{5FF3F603-6510-41EF-9433-1E20E7E4F618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16" id="{690BA47A-309F-4C97-A0BB-D02D0B6B6BB0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5" operator="between" id="{06F99DD8-40F2-42D4-8961-9ACB850D4B0A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4" id="{6908394A-985E-4AD5-91D8-C329AF76B5BA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3" operator="between" id="{F41376FB-5B84-45B4-B7C4-1FD9F540F417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2" id="{B11E9856-7E4C-4558-912B-28F60C4E56B8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1" operator="between" id="{A7EC4E1B-E16E-4701-BE86-3203AF055A89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10" id="{A9ED10D3-AA20-4EAC-92F5-ABF6BCE26580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9" operator="between" id="{0EF95332-841A-41C9-AE86-8542D6E8F177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8" id="{34CBA8B9-F273-4E5E-9439-E3A36F6E3ACB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7" operator="between" id="{BB769030-6D42-4861-B1D3-0FD6494C2670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6" id="{B47CE342-46E7-4B06-A9D7-4DD7D2F0217F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5" operator="between" id="{7B692C64-D473-4409-8526-BD6DCCE32969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4" id="{08F82ACA-4F20-4BCA-8B19-A58A4B42A5B0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3" operator="between" id="{8674F305-C3F7-4E24-8D09-92C57876624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" id="{48E108C1-51B1-43C1-8FE0-E8CA2D616C75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936833B7-E6A4-4671-AB59-06012BABCC3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>
    <tabColor theme="7" tint="0.59999389629810485"/>
  </sheetPr>
  <dimension ref="B3:AI107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205</v>
      </c>
      <c r="C3" t="s">
        <v>492</v>
      </c>
    </row>
    <row r="5" spans="2:35" ht="15" customHeight="1" x14ac:dyDescent="0.2">
      <c r="B5" s="915" t="s">
        <v>357</v>
      </c>
      <c r="C5" s="912" t="s">
        <v>331</v>
      </c>
      <c r="D5" s="912"/>
      <c r="E5" s="912"/>
      <c r="F5" s="912" t="s">
        <v>222</v>
      </c>
      <c r="G5" s="912"/>
      <c r="H5" s="912"/>
      <c r="I5" s="912" t="s">
        <v>225</v>
      </c>
      <c r="J5" s="912"/>
      <c r="K5" s="912"/>
      <c r="L5" s="912" t="s">
        <v>226</v>
      </c>
      <c r="M5" s="912"/>
      <c r="N5" s="912"/>
      <c r="O5" s="912" t="s">
        <v>227</v>
      </c>
      <c r="P5" s="912"/>
      <c r="Q5" s="912"/>
      <c r="R5" s="912" t="s">
        <v>228</v>
      </c>
      <c r="S5" s="912"/>
      <c r="T5" s="912"/>
      <c r="U5" s="912" t="s">
        <v>332</v>
      </c>
      <c r="V5" s="912"/>
      <c r="W5" s="912"/>
      <c r="X5" s="912" t="s">
        <v>333</v>
      </c>
      <c r="Y5" s="912"/>
      <c r="Z5" s="912"/>
      <c r="AA5" s="912" t="s">
        <v>231</v>
      </c>
      <c r="AB5" s="912"/>
      <c r="AC5" s="912"/>
      <c r="AD5" s="912" t="s">
        <v>232</v>
      </c>
      <c r="AE5" s="912"/>
      <c r="AF5" s="912"/>
      <c r="AG5" s="912" t="s">
        <v>233</v>
      </c>
      <c r="AH5" s="912"/>
      <c r="AI5" s="904"/>
    </row>
    <row r="6" spans="2:35" ht="15" customHeight="1" x14ac:dyDescent="0.2">
      <c r="B6" s="916"/>
      <c r="C6" s="103" t="s">
        <v>78</v>
      </c>
      <c r="D6" s="913" t="s">
        <v>79</v>
      </c>
      <c r="E6" s="913"/>
      <c r="F6" s="103" t="s">
        <v>78</v>
      </c>
      <c r="G6" s="913" t="s">
        <v>79</v>
      </c>
      <c r="H6" s="913"/>
      <c r="I6" s="103" t="s">
        <v>78</v>
      </c>
      <c r="J6" s="913" t="s">
        <v>79</v>
      </c>
      <c r="K6" s="913"/>
      <c r="L6" s="103" t="s">
        <v>78</v>
      </c>
      <c r="M6" s="913" t="s">
        <v>79</v>
      </c>
      <c r="N6" s="913"/>
      <c r="O6" s="103" t="s">
        <v>78</v>
      </c>
      <c r="P6" s="913" t="s">
        <v>79</v>
      </c>
      <c r="Q6" s="913"/>
      <c r="R6" s="103" t="s">
        <v>78</v>
      </c>
      <c r="S6" s="913" t="s">
        <v>79</v>
      </c>
      <c r="T6" s="913"/>
      <c r="U6" s="103" t="s">
        <v>78</v>
      </c>
      <c r="V6" s="913" t="s">
        <v>79</v>
      </c>
      <c r="W6" s="913"/>
      <c r="X6" s="103" t="s">
        <v>78</v>
      </c>
      <c r="Y6" s="913" t="s">
        <v>79</v>
      </c>
      <c r="Z6" s="913"/>
      <c r="AA6" s="103" t="s">
        <v>78</v>
      </c>
      <c r="AB6" s="913" t="s">
        <v>79</v>
      </c>
      <c r="AC6" s="913"/>
      <c r="AD6" s="103" t="s">
        <v>78</v>
      </c>
      <c r="AE6" s="913" t="s">
        <v>79</v>
      </c>
      <c r="AF6" s="913"/>
      <c r="AG6" s="103" t="s">
        <v>78</v>
      </c>
      <c r="AH6" s="913" t="s">
        <v>79</v>
      </c>
      <c r="AI6" s="907"/>
    </row>
    <row r="7" spans="2:35" ht="30" customHeight="1" x14ac:dyDescent="0.2">
      <c r="B7" s="916"/>
      <c r="C7" s="914" t="s">
        <v>325</v>
      </c>
      <c r="D7" s="914"/>
      <c r="E7" s="16" t="s">
        <v>82</v>
      </c>
      <c r="F7" s="914" t="s">
        <v>325</v>
      </c>
      <c r="G7" s="914"/>
      <c r="H7" s="16" t="s">
        <v>82</v>
      </c>
      <c r="I7" s="914" t="s">
        <v>325</v>
      </c>
      <c r="J7" s="914"/>
      <c r="K7" s="16" t="s">
        <v>82</v>
      </c>
      <c r="L7" s="914" t="s">
        <v>325</v>
      </c>
      <c r="M7" s="914"/>
      <c r="N7" s="16" t="s">
        <v>82</v>
      </c>
      <c r="O7" s="914" t="s">
        <v>325</v>
      </c>
      <c r="P7" s="914"/>
      <c r="Q7" s="16" t="s">
        <v>82</v>
      </c>
      <c r="R7" s="914" t="s">
        <v>325</v>
      </c>
      <c r="S7" s="914"/>
      <c r="T7" s="16" t="s">
        <v>82</v>
      </c>
      <c r="U7" s="914" t="s">
        <v>325</v>
      </c>
      <c r="V7" s="914"/>
      <c r="W7" s="16" t="s">
        <v>82</v>
      </c>
      <c r="X7" s="914" t="s">
        <v>325</v>
      </c>
      <c r="Y7" s="914"/>
      <c r="Z7" s="16" t="s">
        <v>82</v>
      </c>
      <c r="AA7" s="914" t="s">
        <v>325</v>
      </c>
      <c r="AB7" s="914"/>
      <c r="AC7" s="16" t="s">
        <v>82</v>
      </c>
      <c r="AD7" s="914" t="s">
        <v>325</v>
      </c>
      <c r="AE7" s="914"/>
      <c r="AF7" s="16" t="s">
        <v>82</v>
      </c>
      <c r="AG7" s="914" t="s">
        <v>325</v>
      </c>
      <c r="AH7" s="914"/>
      <c r="AI7" s="17" t="s">
        <v>82</v>
      </c>
    </row>
    <row r="8" spans="2:35" ht="15" customHeight="1" x14ac:dyDescent="0.2">
      <c r="B8" s="143" t="str">
        <f>Index!$B$4</f>
        <v>Hertfordshire and North London</v>
      </c>
      <c r="C8" s="121"/>
      <c r="D8" s="122"/>
      <c r="E8" s="123"/>
      <c r="F8" s="124"/>
      <c r="G8" s="122"/>
      <c r="H8" s="123"/>
      <c r="I8" s="124"/>
      <c r="J8" s="122"/>
      <c r="K8" s="123"/>
      <c r="L8" s="124"/>
      <c r="M8" s="122"/>
      <c r="N8" s="123"/>
      <c r="O8" s="124"/>
      <c r="P8" s="122"/>
      <c r="Q8" s="123"/>
      <c r="R8" s="124"/>
      <c r="S8" s="122"/>
      <c r="T8" s="123"/>
      <c r="U8" s="124"/>
      <c r="V8" s="122"/>
      <c r="W8" s="123"/>
      <c r="X8" s="124"/>
      <c r="Y8" s="122"/>
      <c r="Z8" s="123"/>
      <c r="AA8" s="124"/>
      <c r="AB8" s="122"/>
      <c r="AC8" s="123"/>
      <c r="AD8" s="124"/>
      <c r="AE8" s="122"/>
      <c r="AF8" s="123"/>
      <c r="AG8" s="124"/>
      <c r="AH8" s="122"/>
      <c r="AI8" s="123"/>
    </row>
    <row r="9" spans="2:35" ht="15" customHeight="1" x14ac:dyDescent="0.2">
      <c r="B9" s="109" t="s">
        <v>214</v>
      </c>
      <c r="C9" s="327">
        <f>'Section 11 chart data'!$C$134</f>
        <v>0.105</v>
      </c>
      <c r="D9" s="327">
        <f>'Section 11 chart data'!$C$148</f>
        <v>4.1710000000000003</v>
      </c>
      <c r="E9" s="127">
        <f>'Section 11 chart data'!$D$148</f>
        <v>24.79</v>
      </c>
      <c r="F9" s="327">
        <f>'Section 11 chart data'!$D$134</f>
        <v>2.1000000000000001E-2</v>
      </c>
      <c r="G9" s="327">
        <f>'Section 11 chart data'!$E$148</f>
        <v>3.6989999999999998</v>
      </c>
      <c r="H9" s="127">
        <f>'Section 11 chart data'!$F$148</f>
        <v>21.56</v>
      </c>
      <c r="I9" s="327">
        <f>'Section 11 chart data'!$E$134</f>
        <v>8.6999999999999994E-2</v>
      </c>
      <c r="J9" s="327">
        <f>'Section 11 chart data'!$G$148</f>
        <v>4.1459999999999999</v>
      </c>
      <c r="K9" s="127">
        <f>'Section 11 chart data'!$H$148</f>
        <v>17.48</v>
      </c>
      <c r="L9" s="327">
        <f>'Section 11 chart data'!$F$134</f>
        <v>4.2999999999999997E-2</v>
      </c>
      <c r="M9" s="327">
        <f>'Section 11 chart data'!$I$148</f>
        <v>7.3949999999999996</v>
      </c>
      <c r="N9" s="127">
        <f>'Section 11 chart data'!$J$148</f>
        <v>26.21</v>
      </c>
      <c r="O9" s="327">
        <f>'Section 11 chart data'!$G$134</f>
        <v>6.3E-2</v>
      </c>
      <c r="P9" s="327">
        <f>'Section 11 chart data'!$K$148</f>
        <v>8.39</v>
      </c>
      <c r="Q9" s="127">
        <f>'Section 11 chart data'!$L$148</f>
        <v>22.38</v>
      </c>
      <c r="R9" s="327">
        <f>'Section 11 chart data'!$H$134</f>
        <v>1.3120000000000001</v>
      </c>
      <c r="S9" s="327">
        <f>'Section 11 chart data'!$M$148</f>
        <v>8.5350000000000001</v>
      </c>
      <c r="T9" s="127">
        <f>'Section 11 chart data'!$N$148</f>
        <v>20.07</v>
      </c>
      <c r="U9" s="327">
        <f>'Section 11 chart data'!$I$134</f>
        <v>0.216</v>
      </c>
      <c r="V9" s="327">
        <f>'Section 11 chart data'!$O$148</f>
        <v>8.391</v>
      </c>
      <c r="W9" s="127">
        <f>'Section 11 chart data'!$P$148</f>
        <v>21.2</v>
      </c>
      <c r="X9" s="327">
        <f>'Section 11 chart data'!$J$134</f>
        <v>0.25800000000000001</v>
      </c>
      <c r="Y9" s="327">
        <f>'Section 11 chart data'!$Q$148</f>
        <v>7.1849999999999996</v>
      </c>
      <c r="Z9" s="127">
        <f>'Section 11 chart data'!$R$148</f>
        <v>21.9</v>
      </c>
      <c r="AA9" s="327">
        <f>'Section 11 chart data'!$K$134</f>
        <v>0.47499999999999998</v>
      </c>
      <c r="AB9" s="327">
        <f>'Section 11 chart data'!$S$148</f>
        <v>6.8259999999999996</v>
      </c>
      <c r="AC9" s="127">
        <f>'Section 11 chart data'!$T$148</f>
        <v>21.58</v>
      </c>
      <c r="AD9" s="327">
        <f>'Section 11 chart data'!$L$134</f>
        <v>0.58199999999999996</v>
      </c>
      <c r="AE9" s="327">
        <f>'Section 11 chart data'!$U$148</f>
        <v>5.694</v>
      </c>
      <c r="AF9" s="127">
        <f>'Section 11 chart data'!$V$148</f>
        <v>25.22</v>
      </c>
      <c r="AG9" s="327">
        <f>'Section 11 chart data'!$M$134</f>
        <v>0.55600000000000005</v>
      </c>
      <c r="AH9" s="327">
        <f>'Section 11 chart data'!$W$148</f>
        <v>5.524</v>
      </c>
      <c r="AI9" s="127">
        <f>'Section 11 chart data'!$X$148</f>
        <v>25.52</v>
      </c>
    </row>
    <row r="10" spans="2:35" ht="15" customHeight="1" x14ac:dyDescent="0.2">
      <c r="B10" s="109" t="s">
        <v>215</v>
      </c>
      <c r="C10" s="327">
        <f>'Section 11 chart data'!$C$135</f>
        <v>7.0000000000000001E-3</v>
      </c>
      <c r="D10" s="327">
        <f>'Section 11 chart data'!$C$149</f>
        <v>1.343</v>
      </c>
      <c r="E10" s="127">
        <f>'Section 11 chart data'!$D$149</f>
        <v>32.840000000000003</v>
      </c>
      <c r="F10" s="327">
        <f>'Section 11 chart data'!$D$135</f>
        <v>3.0000000000000001E-3</v>
      </c>
      <c r="G10" s="327">
        <f>'Section 11 chart data'!$E$149</f>
        <v>1.202</v>
      </c>
      <c r="H10" s="127">
        <f>'Section 11 chart data'!$F$149</f>
        <v>33.619999999999997</v>
      </c>
      <c r="I10" s="327">
        <f>'Section 11 chart data'!$E$135</f>
        <v>1.4E-2</v>
      </c>
      <c r="J10" s="327">
        <f>'Section 11 chart data'!$G$149</f>
        <v>0.55000000000000004</v>
      </c>
      <c r="K10" s="127">
        <f>'Section 11 chart data'!$H$149</f>
        <v>24.37</v>
      </c>
      <c r="L10" s="327">
        <f>'Section 11 chart data'!$F$135</f>
        <v>8.0000000000000002E-3</v>
      </c>
      <c r="M10" s="327">
        <f>'Section 11 chart data'!$I$149</f>
        <v>0.52300000000000002</v>
      </c>
      <c r="N10" s="127">
        <f>'Section 11 chart data'!$J$149</f>
        <v>30.08</v>
      </c>
      <c r="O10" s="327">
        <f>'Section 11 chart data'!$G$135</f>
        <v>1.7000000000000001E-2</v>
      </c>
      <c r="P10" s="327">
        <f>'Section 11 chart data'!$K$149</f>
        <v>0.69499999999999995</v>
      </c>
      <c r="Q10" s="127">
        <f>'Section 11 chart data'!$L$149</f>
        <v>40.04</v>
      </c>
      <c r="R10" s="327">
        <f>'Section 11 chart data'!$H$135</f>
        <v>0.60499999999999998</v>
      </c>
      <c r="S10" s="327">
        <f>'Section 11 chart data'!$M$149</f>
        <v>0.94499999999999995</v>
      </c>
      <c r="T10" s="127">
        <f>'Section 11 chart data'!$N$149</f>
        <v>26.62</v>
      </c>
      <c r="U10" s="327">
        <f>'Section 11 chart data'!$I$135</f>
        <v>2.8000000000000001E-2</v>
      </c>
      <c r="V10" s="327">
        <f>'Section 11 chart data'!$O$149</f>
        <v>1.585</v>
      </c>
      <c r="W10" s="127">
        <f>'Section 11 chart data'!$P$149</f>
        <v>17.78</v>
      </c>
      <c r="X10" s="327">
        <f>'Section 11 chart data'!$J$135</f>
        <v>1.2E-2</v>
      </c>
      <c r="Y10" s="327">
        <f>'Section 11 chart data'!$Q$149</f>
        <v>1.7769999999999999</v>
      </c>
      <c r="Z10" s="127">
        <f>'Section 11 chart data'!$R$149</f>
        <v>19.170000000000002</v>
      </c>
      <c r="AA10" s="327">
        <f>'Section 11 chart data'!$K$135</f>
        <v>2.8000000000000001E-2</v>
      </c>
      <c r="AB10" s="327">
        <f>'Section 11 chart data'!$S$149</f>
        <v>2.097</v>
      </c>
      <c r="AC10" s="127">
        <f>'Section 11 chart data'!$T$149</f>
        <v>20.85</v>
      </c>
      <c r="AD10" s="327">
        <f>'Section 11 chart data'!$L$135</f>
        <v>0.03</v>
      </c>
      <c r="AE10" s="327">
        <f>'Section 11 chart data'!$U$149</f>
        <v>1.4870000000000001</v>
      </c>
      <c r="AF10" s="127">
        <f>'Section 11 chart data'!$V$149</f>
        <v>30.49</v>
      </c>
      <c r="AG10" s="327">
        <f>'Section 11 chart data'!$M$135</f>
        <v>5.8999999999999997E-2</v>
      </c>
      <c r="AH10" s="327">
        <f>'Section 11 chart data'!$W$149</f>
        <v>1.696</v>
      </c>
      <c r="AI10" s="127">
        <f>'Section 11 chart data'!$X$149</f>
        <v>37.47</v>
      </c>
    </row>
    <row r="11" spans="2:35" ht="15" customHeight="1" x14ac:dyDescent="0.2">
      <c r="B11" s="109" t="s">
        <v>216</v>
      </c>
      <c r="C11" s="327">
        <f>'Section 11 chart data'!$C$136</f>
        <v>4.0000000000000001E-3</v>
      </c>
      <c r="D11" s="327">
        <f>'Section 11 chart data'!$C$150</f>
        <v>1.6739999999999999</v>
      </c>
      <c r="E11" s="127">
        <f>'Section 11 chart data'!$D$150</f>
        <v>37.25</v>
      </c>
      <c r="F11" s="327">
        <f>'Section 11 chart data'!$D$136</f>
        <v>3.0000000000000001E-3</v>
      </c>
      <c r="G11" s="327">
        <f>'Section 11 chart data'!$E$150</f>
        <v>1.333</v>
      </c>
      <c r="H11" s="127">
        <f>'Section 11 chart data'!$F$150</f>
        <v>37.090000000000003</v>
      </c>
      <c r="I11" s="327">
        <f>'Section 11 chart data'!$E$136</f>
        <v>8.0000000000000002E-3</v>
      </c>
      <c r="J11" s="327">
        <f>'Section 11 chart data'!$G$150</f>
        <v>0.7</v>
      </c>
      <c r="K11" s="127">
        <f>'Section 11 chart data'!$H$150</f>
        <v>28.33</v>
      </c>
      <c r="L11" s="327">
        <f>'Section 11 chart data'!$F$136</f>
        <v>8.9999999999999993E-3</v>
      </c>
      <c r="M11" s="327">
        <f>'Section 11 chart data'!$I$150</f>
        <v>0.53400000000000003</v>
      </c>
      <c r="N11" s="127">
        <f>'Section 11 chart data'!$J$150</f>
        <v>32.39</v>
      </c>
      <c r="O11" s="327">
        <f>'Section 11 chart data'!$G$136</f>
        <v>1.4999999999999999E-2</v>
      </c>
      <c r="P11" s="327">
        <f>'Section 11 chart data'!$K$150</f>
        <v>0.45</v>
      </c>
      <c r="Q11" s="127">
        <f>'Section 11 chart data'!$L$150</f>
        <v>33.520000000000003</v>
      </c>
      <c r="R11" s="327">
        <f>'Section 11 chart data'!$H$136</f>
        <v>0.71499999999999997</v>
      </c>
      <c r="S11" s="327">
        <f>'Section 11 chart data'!$M$150</f>
        <v>0.78100000000000003</v>
      </c>
      <c r="T11" s="127">
        <f>'Section 11 chart data'!$N$150</f>
        <v>40.380000000000003</v>
      </c>
      <c r="U11" s="327">
        <f>'Section 11 chart data'!$I$136</f>
        <v>2.5000000000000001E-2</v>
      </c>
      <c r="V11" s="327">
        <f>'Section 11 chart data'!$O$150</f>
        <v>1.415</v>
      </c>
      <c r="W11" s="127">
        <f>'Section 11 chart data'!$P$150</f>
        <v>18.399999999999999</v>
      </c>
      <c r="X11" s="327">
        <f>'Section 11 chart data'!$J$136</f>
        <v>7.0000000000000001E-3</v>
      </c>
      <c r="Y11" s="327">
        <f>'Section 11 chart data'!$Q$150</f>
        <v>1.7370000000000001</v>
      </c>
      <c r="Z11" s="127">
        <f>'Section 11 chart data'!$R$150</f>
        <v>19.04</v>
      </c>
      <c r="AA11" s="327">
        <f>'Section 11 chart data'!$K$136</f>
        <v>2.8000000000000001E-2</v>
      </c>
      <c r="AB11" s="327">
        <f>'Section 11 chart data'!$S$150</f>
        <v>2.1890000000000001</v>
      </c>
      <c r="AC11" s="127">
        <f>'Section 11 chart data'!$T$150</f>
        <v>22.75</v>
      </c>
      <c r="AD11" s="327">
        <f>'Section 11 chart data'!$L$136</f>
        <v>2.1999999999999999E-2</v>
      </c>
      <c r="AE11" s="327">
        <f>'Section 11 chart data'!$U$150</f>
        <v>1.599</v>
      </c>
      <c r="AF11" s="127">
        <f>'Section 11 chart data'!$V$150</f>
        <v>31.23</v>
      </c>
      <c r="AG11" s="327">
        <f>'Section 11 chart data'!$M$136</f>
        <v>4.4999999999999998E-2</v>
      </c>
      <c r="AH11" s="327">
        <f>'Section 11 chart data'!$W$150</f>
        <v>2.0070000000000001</v>
      </c>
      <c r="AI11" s="127">
        <f>'Section 11 chart data'!$X$150</f>
        <v>41.08</v>
      </c>
    </row>
    <row r="12" spans="2:35" ht="15" customHeight="1" x14ac:dyDescent="0.2">
      <c r="B12" s="109" t="s">
        <v>217</v>
      </c>
      <c r="C12" s="327">
        <f>'Section 11 chart data'!$C$137</f>
        <v>6.0000000000000001E-3</v>
      </c>
      <c r="D12" s="327">
        <f>'Section 11 chart data'!$C$151</f>
        <v>6.0709999999999997</v>
      </c>
      <c r="E12" s="127">
        <f>'Section 11 chart data'!$D$151</f>
        <v>49.1</v>
      </c>
      <c r="F12" s="327">
        <f>'Section 11 chart data'!$D$137</f>
        <v>6.0000000000000001E-3</v>
      </c>
      <c r="G12" s="327">
        <f>'Section 11 chart data'!$E$151</f>
        <v>6.0990000000000002</v>
      </c>
      <c r="H12" s="127">
        <f>'Section 11 chart data'!$F$151</f>
        <v>46.16</v>
      </c>
      <c r="I12" s="327">
        <f>'Section 11 chart data'!$E$137</f>
        <v>8.9999999999999993E-3</v>
      </c>
      <c r="J12" s="327">
        <f>'Section 11 chart data'!$G$151</f>
        <v>2.6190000000000002</v>
      </c>
      <c r="K12" s="127">
        <f>'Section 11 chart data'!$H$151</f>
        <v>30.82</v>
      </c>
      <c r="L12" s="327">
        <f>'Section 11 chart data'!$F$137</f>
        <v>2.5999999999999999E-2</v>
      </c>
      <c r="M12" s="327">
        <f>'Section 11 chart data'!$I$151</f>
        <v>2.0819999999999999</v>
      </c>
      <c r="N12" s="127">
        <f>'Section 11 chart data'!$J$151</f>
        <v>36.619999999999997</v>
      </c>
      <c r="O12" s="327">
        <f>'Section 11 chart data'!$G$137</f>
        <v>3.1E-2</v>
      </c>
      <c r="P12" s="327">
        <f>'Section 11 chart data'!$K$151</f>
        <v>1.0349999999999999</v>
      </c>
      <c r="Q12" s="127">
        <f>'Section 11 chart data'!$L$151</f>
        <v>26.61</v>
      </c>
      <c r="R12" s="327">
        <f>'Section 11 chart data'!$H$137</f>
        <v>2.5710000000000002</v>
      </c>
      <c r="S12" s="327">
        <f>'Section 11 chart data'!$M$151</f>
        <v>1.988</v>
      </c>
      <c r="T12" s="127">
        <f>'Section 11 chart data'!$N$151</f>
        <v>45.72</v>
      </c>
      <c r="U12" s="327">
        <f>'Section 11 chart data'!$I$137</f>
        <v>5.5E-2</v>
      </c>
      <c r="V12" s="327">
        <f>'Section 11 chart data'!$O$151</f>
        <v>3.6030000000000002</v>
      </c>
      <c r="W12" s="127">
        <f>'Section 11 chart data'!$P$151</f>
        <v>24.74</v>
      </c>
      <c r="X12" s="327">
        <f>'Section 11 chart data'!$J$137</f>
        <v>7.0000000000000001E-3</v>
      </c>
      <c r="Y12" s="327">
        <f>'Section 11 chart data'!$Q$151</f>
        <v>4.2130000000000001</v>
      </c>
      <c r="Z12" s="127">
        <f>'Section 11 chart data'!$R$151</f>
        <v>21.77</v>
      </c>
      <c r="AA12" s="327">
        <f>'Section 11 chart data'!$K$137</f>
        <v>7.2999999999999995E-2</v>
      </c>
      <c r="AB12" s="327">
        <f>'Section 11 chart data'!$S$151</f>
        <v>7.1429999999999998</v>
      </c>
      <c r="AC12" s="127">
        <f>'Section 11 chart data'!$T$151</f>
        <v>25.59</v>
      </c>
      <c r="AD12" s="327">
        <f>'Section 11 chart data'!$L$137</f>
        <v>4.1000000000000002E-2</v>
      </c>
      <c r="AE12" s="327">
        <f>'Section 11 chart data'!$U$151</f>
        <v>4.399</v>
      </c>
      <c r="AF12" s="127">
        <f>'Section 11 chart data'!$V$151</f>
        <v>33.17</v>
      </c>
      <c r="AG12" s="327">
        <f>'Section 11 chart data'!$M$137</f>
        <v>9.4E-2</v>
      </c>
      <c r="AH12" s="327">
        <f>'Section 11 chart data'!$W$151</f>
        <v>6.5060000000000002</v>
      </c>
      <c r="AI12" s="127">
        <f>'Section 11 chart data'!$X$151</f>
        <v>41.29</v>
      </c>
    </row>
    <row r="13" spans="2:35" ht="15" customHeight="1" x14ac:dyDescent="0.2">
      <c r="B13" s="109" t="s">
        <v>218</v>
      </c>
      <c r="C13" s="327">
        <f>'Section 11 chart data'!$C$138</f>
        <v>4.0000000000000001E-3</v>
      </c>
      <c r="D13" s="327">
        <f>'Section 11 chart data'!$C$152</f>
        <v>13.266999999999999</v>
      </c>
      <c r="E13" s="127">
        <f>'Section 11 chart data'!$D$152</f>
        <v>47.17</v>
      </c>
      <c r="F13" s="327">
        <f>'Section 11 chart data'!$D$138</f>
        <v>6.0000000000000001E-3</v>
      </c>
      <c r="G13" s="327">
        <f>'Section 11 chart data'!$E$152</f>
        <v>11.353</v>
      </c>
      <c r="H13" s="127">
        <f>'Section 11 chart data'!$F$152</f>
        <v>38.659999999999997</v>
      </c>
      <c r="I13" s="327">
        <f>'Section 11 chart data'!$E$138</f>
        <v>4.0000000000000001E-3</v>
      </c>
      <c r="J13" s="327">
        <f>'Section 11 chart data'!$G$152</f>
        <v>4.2009999999999996</v>
      </c>
      <c r="K13" s="127">
        <f>'Section 11 chart data'!$H$152</f>
        <v>37.69</v>
      </c>
      <c r="L13" s="327">
        <f>'Section 11 chart data'!$F$138</f>
        <v>0.03</v>
      </c>
      <c r="M13" s="327">
        <f>'Section 11 chart data'!$I$152</f>
        <v>2.8620000000000001</v>
      </c>
      <c r="N13" s="127">
        <f>'Section 11 chart data'!$J$152</f>
        <v>42.97</v>
      </c>
      <c r="O13" s="327">
        <f>'Section 11 chart data'!$G$138</f>
        <v>2.5000000000000001E-2</v>
      </c>
      <c r="P13" s="327">
        <f>'Section 11 chart data'!$K$152</f>
        <v>1.837</v>
      </c>
      <c r="Q13" s="127">
        <f>'Section 11 chart data'!$L$152</f>
        <v>31.37</v>
      </c>
      <c r="R13" s="327">
        <f>'Section 11 chart data'!$H$138</f>
        <v>2.9289999999999998</v>
      </c>
      <c r="S13" s="327">
        <f>'Section 11 chart data'!$M$152</f>
        <v>2.0470000000000002</v>
      </c>
      <c r="T13" s="127">
        <f>'Section 11 chart data'!$N$152</f>
        <v>30.2</v>
      </c>
      <c r="U13" s="327">
        <f>'Section 11 chart data'!$I$138</f>
        <v>4.5999999999999999E-2</v>
      </c>
      <c r="V13" s="327">
        <f>'Section 11 chart data'!$O$152</f>
        <v>3.1230000000000002</v>
      </c>
      <c r="W13" s="127">
        <f>'Section 11 chart data'!$P$152</f>
        <v>34.01</v>
      </c>
      <c r="X13" s="327">
        <f>'Section 11 chart data'!$J$138</f>
        <v>0</v>
      </c>
      <c r="Y13" s="327">
        <f>'Section 11 chart data'!$Q$152</f>
        <v>3.1829999999999998</v>
      </c>
      <c r="Z13" s="127">
        <f>'Section 11 chart data'!$R$152</f>
        <v>32.51</v>
      </c>
      <c r="AA13" s="327">
        <f>'Section 11 chart data'!$K$138</f>
        <v>7.8E-2</v>
      </c>
      <c r="AB13" s="327">
        <f>'Section 11 chart data'!$S$152</f>
        <v>11.403</v>
      </c>
      <c r="AC13" s="127">
        <f>'Section 11 chart data'!$T$152</f>
        <v>39.450000000000003</v>
      </c>
      <c r="AD13" s="327">
        <f>'Section 11 chart data'!$L$138</f>
        <v>1.2E-2</v>
      </c>
      <c r="AE13" s="327">
        <f>'Section 11 chart data'!$U$152</f>
        <v>3.8730000000000002</v>
      </c>
      <c r="AF13" s="127">
        <f>'Section 11 chart data'!$V$152</f>
        <v>43.64</v>
      </c>
      <c r="AG13" s="327">
        <f>'Section 11 chart data'!$M$138</f>
        <v>5.8000000000000003E-2</v>
      </c>
      <c r="AH13" s="327">
        <f>'Section 11 chart data'!$W$152</f>
        <v>5.0439999999999996</v>
      </c>
      <c r="AI13" s="127">
        <f>'Section 11 chart data'!$X$152</f>
        <v>34.51</v>
      </c>
    </row>
    <row r="14" spans="2:35" ht="15" customHeight="1" x14ac:dyDescent="0.2">
      <c r="B14" s="109" t="s">
        <v>219</v>
      </c>
      <c r="C14" s="327">
        <f>'Section 11 chart data'!$C$139</f>
        <v>2E-3</v>
      </c>
      <c r="D14" s="327">
        <f>'Section 11 chart data'!$C$153</f>
        <v>11.436999999999999</v>
      </c>
      <c r="E14" s="127">
        <f>'Section 11 chart data'!$D$153</f>
        <v>64.819999999999993</v>
      </c>
      <c r="F14" s="327">
        <f>'Section 11 chart data'!$D$139</f>
        <v>6.0000000000000001E-3</v>
      </c>
      <c r="G14" s="327">
        <f>'Section 11 chart data'!$E$153</f>
        <v>8.1189999999999998</v>
      </c>
      <c r="H14" s="127">
        <f>'Section 11 chart data'!$F$153</f>
        <v>42.53</v>
      </c>
      <c r="I14" s="327">
        <f>'Section 11 chart data'!$E$139</f>
        <v>3.0000000000000001E-3</v>
      </c>
      <c r="J14" s="327">
        <f>'Section 11 chart data'!$G$153</f>
        <v>2.835</v>
      </c>
      <c r="K14" s="127">
        <f>'Section 11 chart data'!$H$153</f>
        <v>41.25</v>
      </c>
      <c r="L14" s="327">
        <f>'Section 11 chart data'!$F$139</f>
        <v>2.1000000000000001E-2</v>
      </c>
      <c r="M14" s="327">
        <f>'Section 11 chart data'!$I$153</f>
        <v>1.7130000000000001</v>
      </c>
      <c r="N14" s="127">
        <f>'Section 11 chart data'!$J$153</f>
        <v>50.53</v>
      </c>
      <c r="O14" s="327">
        <f>'Section 11 chart data'!$G$139</f>
        <v>8.0000000000000002E-3</v>
      </c>
      <c r="P14" s="327">
        <f>'Section 11 chart data'!$K$153</f>
        <v>1.367</v>
      </c>
      <c r="Q14" s="127">
        <f>'Section 11 chart data'!$L$153</f>
        <v>42.38</v>
      </c>
      <c r="R14" s="327">
        <f>'Section 11 chart data'!$H$139</f>
        <v>1.073</v>
      </c>
      <c r="S14" s="327">
        <f>'Section 11 chart data'!$M$153</f>
        <v>1.1850000000000001</v>
      </c>
      <c r="T14" s="127">
        <f>'Section 11 chart data'!$N$153</f>
        <v>43.05</v>
      </c>
      <c r="U14" s="327">
        <f>'Section 11 chart data'!$I$139</f>
        <v>1.7999999999999999E-2</v>
      </c>
      <c r="V14" s="327">
        <f>'Section 11 chart data'!$O$153</f>
        <v>1.401</v>
      </c>
      <c r="W14" s="127">
        <f>'Section 11 chart data'!$P$153</f>
        <v>36.54</v>
      </c>
      <c r="X14" s="327">
        <f>'Section 11 chart data'!$J$139</f>
        <v>0</v>
      </c>
      <c r="Y14" s="327">
        <f>'Section 11 chart data'!$Q$153</f>
        <v>1.6930000000000001</v>
      </c>
      <c r="Z14" s="127">
        <f>'Section 11 chart data'!$R$153</f>
        <v>38.79</v>
      </c>
      <c r="AA14" s="327">
        <f>'Section 11 chart data'!$K$139</f>
        <v>3.5000000000000003E-2</v>
      </c>
      <c r="AB14" s="327">
        <f>'Section 11 chart data'!$S$153</f>
        <v>8.5809999999999995</v>
      </c>
      <c r="AC14" s="127">
        <f>'Section 11 chart data'!$T$153</f>
        <v>45.86</v>
      </c>
      <c r="AD14" s="327">
        <f>'Section 11 chart data'!$L$139</f>
        <v>0</v>
      </c>
      <c r="AE14" s="327">
        <f>'Section 11 chart data'!$U$153</f>
        <v>1.772</v>
      </c>
      <c r="AF14" s="127">
        <f>'Section 11 chart data'!$V$153</f>
        <v>39.520000000000003</v>
      </c>
      <c r="AG14" s="327">
        <f>'Section 11 chart data'!$M$139</f>
        <v>1.4999999999999999E-2</v>
      </c>
      <c r="AH14" s="327">
        <f>'Section 11 chart data'!$W$153</f>
        <v>1.9870000000000001</v>
      </c>
      <c r="AI14" s="127">
        <f>'Section 11 chart data'!$X$153</f>
        <v>38.15</v>
      </c>
    </row>
    <row r="15" spans="2:35" ht="15" customHeight="1" x14ac:dyDescent="0.2">
      <c r="B15" s="109" t="s">
        <v>220</v>
      </c>
      <c r="C15" s="327">
        <f>'Section 11 chart data'!$C$140</f>
        <v>1E-3</v>
      </c>
      <c r="D15" s="327">
        <f>'Section 11 chart data'!$C$154</f>
        <v>6.907</v>
      </c>
      <c r="E15" s="127">
        <f>'Section 11 chart data'!$D$154</f>
        <v>68.09</v>
      </c>
      <c r="F15" s="327">
        <f>'Section 11 chart data'!$D$140</f>
        <v>4.0000000000000001E-3</v>
      </c>
      <c r="G15" s="327">
        <f>'Section 11 chart data'!$E$154</f>
        <v>5.0289999999999999</v>
      </c>
      <c r="H15" s="127">
        <f>'Section 11 chart data'!$F$154</f>
        <v>47</v>
      </c>
      <c r="I15" s="327">
        <f>'Section 11 chart data'!$E$140</f>
        <v>2E-3</v>
      </c>
      <c r="J15" s="327">
        <f>'Section 11 chart data'!$G$154</f>
        <v>1.53</v>
      </c>
      <c r="K15" s="127">
        <f>'Section 11 chart data'!$H$154</f>
        <v>42.13</v>
      </c>
      <c r="L15" s="327">
        <f>'Section 11 chart data'!$F$140</f>
        <v>1.2999999999999999E-2</v>
      </c>
      <c r="M15" s="327">
        <f>'Section 11 chart data'!$I$154</f>
        <v>0.98199999999999998</v>
      </c>
      <c r="N15" s="127">
        <f>'Section 11 chart data'!$J$154</f>
        <v>49.96</v>
      </c>
      <c r="O15" s="327">
        <f>'Section 11 chart data'!$G$140</f>
        <v>4.0000000000000001E-3</v>
      </c>
      <c r="P15" s="327">
        <f>'Section 11 chart data'!$K$154</f>
        <v>0.80400000000000005</v>
      </c>
      <c r="Q15" s="127">
        <f>'Section 11 chart data'!$L$154</f>
        <v>45.67</v>
      </c>
      <c r="R15" s="327">
        <f>'Section 11 chart data'!$H$140</f>
        <v>0.40400000000000003</v>
      </c>
      <c r="S15" s="327">
        <f>'Section 11 chart data'!$M$154</f>
        <v>0.61</v>
      </c>
      <c r="T15" s="127">
        <f>'Section 11 chart data'!$N$154</f>
        <v>51.98</v>
      </c>
      <c r="U15" s="327">
        <f>'Section 11 chart data'!$I$140</f>
        <v>8.0000000000000002E-3</v>
      </c>
      <c r="V15" s="327">
        <f>'Section 11 chart data'!$O$154</f>
        <v>0.68600000000000005</v>
      </c>
      <c r="W15" s="127">
        <f>'Section 11 chart data'!$P$154</f>
        <v>45.37</v>
      </c>
      <c r="X15" s="327">
        <f>'Section 11 chart data'!$J$140</f>
        <v>0</v>
      </c>
      <c r="Y15" s="327">
        <f>'Section 11 chart data'!$Q$154</f>
        <v>0.80100000000000005</v>
      </c>
      <c r="Z15" s="127">
        <f>'Section 11 chart data'!$R$154</f>
        <v>39.67</v>
      </c>
      <c r="AA15" s="327">
        <f>'Section 11 chart data'!$K$140</f>
        <v>1.4E-2</v>
      </c>
      <c r="AB15" s="327">
        <f>'Section 11 chart data'!$S$154</f>
        <v>5.0579999999999998</v>
      </c>
      <c r="AC15" s="127">
        <f>'Section 11 chart data'!$T$154</f>
        <v>48.52</v>
      </c>
      <c r="AD15" s="327">
        <f>'Section 11 chart data'!$L$140</f>
        <v>0</v>
      </c>
      <c r="AE15" s="327">
        <f>'Section 11 chart data'!$U$154</f>
        <v>0.71499999999999997</v>
      </c>
      <c r="AF15" s="127">
        <f>'Section 11 chart data'!$V$154</f>
        <v>40.619999999999997</v>
      </c>
      <c r="AG15" s="327">
        <f>'Section 11 chart data'!$M$140</f>
        <v>8.0000000000000002E-3</v>
      </c>
      <c r="AH15" s="327">
        <f>'Section 11 chart data'!$W$154</f>
        <v>0.81399999999999995</v>
      </c>
      <c r="AI15" s="127">
        <f>'Section 11 chart data'!$X$154</f>
        <v>37.68</v>
      </c>
    </row>
    <row r="16" spans="2:35" ht="15" customHeight="1" x14ac:dyDescent="0.2">
      <c r="B16" s="113" t="s">
        <v>221</v>
      </c>
      <c r="C16" s="328">
        <f>'Section 11 chart data'!$C$141</f>
        <v>1E-3</v>
      </c>
      <c r="D16" s="328">
        <f>'Section 11 chart data'!$C$155</f>
        <v>18.677</v>
      </c>
      <c r="E16" s="128">
        <f>'Section 11 chart data'!$D$155</f>
        <v>75.56</v>
      </c>
      <c r="F16" s="328">
        <f>'Section 11 chart data'!$D$141</f>
        <v>1.0999999999999999E-2</v>
      </c>
      <c r="G16" s="328">
        <f>'Section 11 chart data'!$E$155</f>
        <v>11.68</v>
      </c>
      <c r="H16" s="128">
        <f>'Section 11 chart data'!$F$155</f>
        <v>48.77</v>
      </c>
      <c r="I16" s="328">
        <f>'Section 11 chart data'!$E$141</f>
        <v>3.0000000000000001E-3</v>
      </c>
      <c r="J16" s="328">
        <f>'Section 11 chart data'!$G$155</f>
        <v>4.4249999999999998</v>
      </c>
      <c r="K16" s="128">
        <f>'Section 11 chart data'!$H$155</f>
        <v>58.96</v>
      </c>
      <c r="L16" s="328">
        <f>'Section 11 chart data'!$F$141</f>
        <v>2.7E-2</v>
      </c>
      <c r="M16" s="328">
        <f>'Section 11 chart data'!$I$155</f>
        <v>4.1340000000000003</v>
      </c>
      <c r="N16" s="128">
        <f>'Section 11 chart data'!$J$155</f>
        <v>61.86</v>
      </c>
      <c r="O16" s="328">
        <f>'Section 11 chart data'!$G$141</f>
        <v>2E-3</v>
      </c>
      <c r="P16" s="328">
        <f>'Section 11 chart data'!$K$155</f>
        <v>2.4830000000000001</v>
      </c>
      <c r="Q16" s="128">
        <f>'Section 11 chart data'!$L$155</f>
        <v>49.43</v>
      </c>
      <c r="R16" s="328">
        <f>'Section 11 chart data'!$H$141</f>
        <v>0.26100000000000001</v>
      </c>
      <c r="S16" s="328">
        <f>'Section 11 chart data'!$M$155</f>
        <v>1.909</v>
      </c>
      <c r="T16" s="128">
        <f>'Section 11 chart data'!$N$155</f>
        <v>59.71</v>
      </c>
      <c r="U16" s="328">
        <f>'Section 11 chart data'!$I$141</f>
        <v>7.0000000000000001E-3</v>
      </c>
      <c r="V16" s="328">
        <f>'Section 11 chart data'!$O$155</f>
        <v>2.0649999999999999</v>
      </c>
      <c r="W16" s="128">
        <f>'Section 11 chart data'!$P$155</f>
        <v>55.9</v>
      </c>
      <c r="X16" s="328">
        <f>'Section 11 chart data'!$J$141</f>
        <v>1E-3</v>
      </c>
      <c r="Y16" s="328">
        <f>'Section 11 chart data'!$Q$155</f>
        <v>2.0369999999999999</v>
      </c>
      <c r="Z16" s="128">
        <f>'Section 11 chart data'!$R$155</f>
        <v>56.14</v>
      </c>
      <c r="AA16" s="328">
        <f>'Section 11 chart data'!$K$141</f>
        <v>5.0000000000000001E-3</v>
      </c>
      <c r="AB16" s="328">
        <f>'Section 11 chart data'!$S$155</f>
        <v>5.9089999999999998</v>
      </c>
      <c r="AC16" s="128">
        <f>'Section 11 chart data'!$T$155</f>
        <v>46.72</v>
      </c>
      <c r="AD16" s="328">
        <f>'Section 11 chart data'!$L$141</f>
        <v>1E-3</v>
      </c>
      <c r="AE16" s="328">
        <f>'Section 11 chart data'!$U$155</f>
        <v>2.0979999999999999</v>
      </c>
      <c r="AF16" s="128">
        <f>'Section 11 chart data'!$V$155</f>
        <v>52.56</v>
      </c>
      <c r="AG16" s="328">
        <f>'Section 11 chart data'!$M$141</f>
        <v>6.0000000000000001E-3</v>
      </c>
      <c r="AH16" s="328">
        <f>'Section 11 chart data'!$W$155</f>
        <v>1.964</v>
      </c>
      <c r="AI16" s="128">
        <f>'Section 11 chart data'!$X$155</f>
        <v>54.27</v>
      </c>
    </row>
    <row r="17" spans="2:35" ht="15" customHeight="1" x14ac:dyDescent="0.2">
      <c r="B17" s="118" t="s">
        <v>80</v>
      </c>
      <c r="C17" s="125">
        <f>'Section 11 chart data'!$C$142</f>
        <v>0.13</v>
      </c>
      <c r="D17" s="125">
        <f>'Section 11 chart data'!$C$156</f>
        <v>63.548999999999999</v>
      </c>
      <c r="E17" s="126">
        <f>'Section 11 chart data'!$D$156</f>
        <v>53.95</v>
      </c>
      <c r="F17" s="125">
        <f>'Section 11 chart data'!$D$142</f>
        <v>0.06</v>
      </c>
      <c r="G17" s="125">
        <f>'Section 11 chart data'!$E$156</f>
        <v>48.540999999999997</v>
      </c>
      <c r="H17" s="126">
        <f>'Section 11 chart data'!$F$156</f>
        <v>34.93</v>
      </c>
      <c r="I17" s="125">
        <f>'Section 11 chart data'!$E$142</f>
        <v>0.129</v>
      </c>
      <c r="J17" s="125">
        <f>'Section 11 chart data'!$G$156</f>
        <v>21.111999999999998</v>
      </c>
      <c r="K17" s="126">
        <f>'Section 11 chart data'!$H$156</f>
        <v>30.32</v>
      </c>
      <c r="L17" s="125">
        <f>'Section 11 chart data'!$F$142</f>
        <v>0.17799999999999999</v>
      </c>
      <c r="M17" s="125">
        <f>'Section 11 chart data'!$I$156</f>
        <v>20.292000000000002</v>
      </c>
      <c r="N17" s="126">
        <f>'Section 11 chart data'!$J$156</f>
        <v>31.74</v>
      </c>
      <c r="O17" s="125">
        <f>'Section 11 chart data'!$G$142</f>
        <v>0.16500000000000001</v>
      </c>
      <c r="P17" s="125">
        <f>'Section 11 chart data'!$K$156</f>
        <v>17.062999999999999</v>
      </c>
      <c r="Q17" s="126">
        <f>'Section 11 chart data'!$L$156</f>
        <v>22.19</v>
      </c>
      <c r="R17" s="125">
        <f>'Section 11 chart data'!$H$142</f>
        <v>9.8689999999999998</v>
      </c>
      <c r="S17" s="125">
        <f>'Section 11 chart data'!$M$156</f>
        <v>18.001000000000001</v>
      </c>
      <c r="T17" s="126">
        <f>'Section 11 chart data'!$N$156</f>
        <v>21.42</v>
      </c>
      <c r="U17" s="125">
        <f>'Section 11 chart data'!$I$142</f>
        <v>0.40400000000000003</v>
      </c>
      <c r="V17" s="125">
        <f>'Section 11 chart data'!$O$156</f>
        <v>22.27</v>
      </c>
      <c r="W17" s="126">
        <f>'Section 11 chart data'!$P$156</f>
        <v>18.88</v>
      </c>
      <c r="X17" s="125">
        <f>'Section 11 chart data'!$J$142</f>
        <v>0.28499999999999998</v>
      </c>
      <c r="Y17" s="125">
        <f>'Section 11 chart data'!$Q$156</f>
        <v>22.626000000000001</v>
      </c>
      <c r="Z17" s="126">
        <f>'Section 11 chart data'!$R$156</f>
        <v>19.12</v>
      </c>
      <c r="AA17" s="125">
        <f>'Section 11 chart data'!$K$142</f>
        <v>0.73499999999999999</v>
      </c>
      <c r="AB17" s="125">
        <f>'Section 11 chart data'!$S$156</f>
        <v>49.206000000000003</v>
      </c>
      <c r="AC17" s="126">
        <f>'Section 11 chart data'!$T$156</f>
        <v>31.49</v>
      </c>
      <c r="AD17" s="125">
        <f>'Section 11 chart data'!$L$142</f>
        <v>0.68899999999999995</v>
      </c>
      <c r="AE17" s="125">
        <f>'Section 11 chart data'!$U$156</f>
        <v>21.638999999999999</v>
      </c>
      <c r="AF17" s="126">
        <f>'Section 11 chart data'!$V$156</f>
        <v>25.3</v>
      </c>
      <c r="AG17" s="125">
        <f>'Section 11 chart data'!$M$142</f>
        <v>0.84</v>
      </c>
      <c r="AH17" s="125">
        <f>'Section 11 chart data'!$W$156</f>
        <v>25.542999999999999</v>
      </c>
      <c r="AI17" s="126">
        <f>'Section 11 chart data'!$X$156</f>
        <v>27.48</v>
      </c>
    </row>
    <row r="20" spans="2:35" ht="15" customHeight="1" x14ac:dyDescent="0.2">
      <c r="B20" s="915" t="s">
        <v>357</v>
      </c>
      <c r="C20" s="912" t="s">
        <v>331</v>
      </c>
      <c r="D20" s="912"/>
      <c r="E20" s="912"/>
      <c r="F20" s="912" t="s">
        <v>222</v>
      </c>
      <c r="G20" s="912"/>
      <c r="H20" s="904"/>
    </row>
    <row r="21" spans="2:35" ht="15" customHeight="1" x14ac:dyDescent="0.2">
      <c r="B21" s="916"/>
      <c r="C21" s="322" t="s">
        <v>78</v>
      </c>
      <c r="D21" s="913" t="s">
        <v>79</v>
      </c>
      <c r="E21" s="913"/>
      <c r="F21" s="322" t="s">
        <v>78</v>
      </c>
      <c r="G21" s="913" t="s">
        <v>79</v>
      </c>
      <c r="H21" s="907"/>
    </row>
    <row r="22" spans="2:35" ht="30" customHeight="1" x14ac:dyDescent="0.2">
      <c r="B22" s="916"/>
      <c r="C22" s="914" t="s">
        <v>325</v>
      </c>
      <c r="D22" s="914"/>
      <c r="E22" s="16" t="s">
        <v>82</v>
      </c>
      <c r="F22" s="914" t="s">
        <v>325</v>
      </c>
      <c r="G22" s="914"/>
      <c r="H22" s="17" t="s">
        <v>82</v>
      </c>
    </row>
    <row r="23" spans="2:35" ht="15" customHeight="1" x14ac:dyDescent="0.2">
      <c r="B23" s="143" t="str">
        <f>Index!$B$4</f>
        <v>Hertfordshire and North London</v>
      </c>
      <c r="C23" s="121"/>
      <c r="D23" s="122"/>
      <c r="E23" s="123"/>
      <c r="F23" s="124"/>
      <c r="G23" s="122"/>
      <c r="H23" s="123"/>
    </row>
    <row r="24" spans="2:35" ht="15" customHeight="1" x14ac:dyDescent="0.2">
      <c r="B24" s="109" t="s">
        <v>214</v>
      </c>
      <c r="C24" s="327">
        <f>$C$9</f>
        <v>0.105</v>
      </c>
      <c r="D24" s="327">
        <f>$D$9</f>
        <v>4.1710000000000003</v>
      </c>
      <c r="E24" s="127">
        <f>$E$9</f>
        <v>24.79</v>
      </c>
      <c r="F24" s="327">
        <f>$F$9</f>
        <v>2.1000000000000001E-2</v>
      </c>
      <c r="G24" s="327">
        <f>$G$9</f>
        <v>3.6989999999999998</v>
      </c>
      <c r="H24" s="696">
        <f>$H$9</f>
        <v>21.56</v>
      </c>
    </row>
    <row r="25" spans="2:35" ht="15" customHeight="1" x14ac:dyDescent="0.2">
      <c r="B25" s="109" t="s">
        <v>215</v>
      </c>
      <c r="C25" s="327">
        <f>$C$10</f>
        <v>7.0000000000000001E-3</v>
      </c>
      <c r="D25" s="327">
        <f>$D$10</f>
        <v>1.343</v>
      </c>
      <c r="E25" s="127">
        <f>$E$10</f>
        <v>32.840000000000003</v>
      </c>
      <c r="F25" s="327">
        <f>$F$10</f>
        <v>3.0000000000000001E-3</v>
      </c>
      <c r="G25" s="327">
        <f>$G$10</f>
        <v>1.202</v>
      </c>
      <c r="H25" s="696">
        <f>$H$10</f>
        <v>33.619999999999997</v>
      </c>
    </row>
    <row r="26" spans="2:35" ht="15" customHeight="1" x14ac:dyDescent="0.2">
      <c r="B26" s="109" t="s">
        <v>216</v>
      </c>
      <c r="C26" s="327">
        <f>$C$11</f>
        <v>4.0000000000000001E-3</v>
      </c>
      <c r="D26" s="327">
        <f>$D$11</f>
        <v>1.6739999999999999</v>
      </c>
      <c r="E26" s="127">
        <f>$E$11</f>
        <v>37.25</v>
      </c>
      <c r="F26" s="327">
        <f>$F$11</f>
        <v>3.0000000000000001E-3</v>
      </c>
      <c r="G26" s="327">
        <f>$G$11</f>
        <v>1.333</v>
      </c>
      <c r="H26" s="696">
        <f>$H$11</f>
        <v>37.090000000000003</v>
      </c>
    </row>
    <row r="27" spans="2:35" ht="15" customHeight="1" x14ac:dyDescent="0.2">
      <c r="B27" s="109" t="s">
        <v>217</v>
      </c>
      <c r="C27" s="327">
        <f>$C$12</f>
        <v>6.0000000000000001E-3</v>
      </c>
      <c r="D27" s="327">
        <f>$D$12</f>
        <v>6.0709999999999997</v>
      </c>
      <c r="E27" s="127">
        <f>$E$12</f>
        <v>49.1</v>
      </c>
      <c r="F27" s="327">
        <f>$F$12</f>
        <v>6.0000000000000001E-3</v>
      </c>
      <c r="G27" s="327">
        <f>$G$12</f>
        <v>6.0990000000000002</v>
      </c>
      <c r="H27" s="696">
        <f>$H$12</f>
        <v>46.16</v>
      </c>
    </row>
    <row r="28" spans="2:35" ht="15" customHeight="1" x14ac:dyDescent="0.2">
      <c r="B28" s="109" t="s">
        <v>218</v>
      </c>
      <c r="C28" s="327">
        <f>$C$13</f>
        <v>4.0000000000000001E-3</v>
      </c>
      <c r="D28" s="327">
        <f>$D$13</f>
        <v>13.266999999999999</v>
      </c>
      <c r="E28" s="127">
        <f>$E$13</f>
        <v>47.17</v>
      </c>
      <c r="F28" s="327">
        <f>$F$13</f>
        <v>6.0000000000000001E-3</v>
      </c>
      <c r="G28" s="327">
        <f>$G$13</f>
        <v>11.353</v>
      </c>
      <c r="H28" s="696">
        <f>$H$13</f>
        <v>38.659999999999997</v>
      </c>
    </row>
    <row r="29" spans="2:35" ht="15" customHeight="1" x14ac:dyDescent="0.2">
      <c r="B29" s="109" t="s">
        <v>219</v>
      </c>
      <c r="C29" s="327">
        <f>$C$14</f>
        <v>2E-3</v>
      </c>
      <c r="D29" s="327">
        <f>$D$14</f>
        <v>11.436999999999999</v>
      </c>
      <c r="E29" s="127">
        <f>$E$14</f>
        <v>64.819999999999993</v>
      </c>
      <c r="F29" s="327">
        <f>$F$14</f>
        <v>6.0000000000000001E-3</v>
      </c>
      <c r="G29" s="327">
        <f>$G$14</f>
        <v>8.1189999999999998</v>
      </c>
      <c r="H29" s="696">
        <f>$H$14</f>
        <v>42.53</v>
      </c>
    </row>
    <row r="30" spans="2:35" ht="15" customHeight="1" x14ac:dyDescent="0.2">
      <c r="B30" s="109" t="s">
        <v>220</v>
      </c>
      <c r="C30" s="327">
        <f>$C$15</f>
        <v>1E-3</v>
      </c>
      <c r="D30" s="327">
        <f>$D$15</f>
        <v>6.907</v>
      </c>
      <c r="E30" s="127">
        <f>$E$15</f>
        <v>68.09</v>
      </c>
      <c r="F30" s="327">
        <f>$F$15</f>
        <v>4.0000000000000001E-3</v>
      </c>
      <c r="G30" s="327">
        <f>$G$15</f>
        <v>5.0289999999999999</v>
      </c>
      <c r="H30" s="696">
        <f>$H$15</f>
        <v>47</v>
      </c>
    </row>
    <row r="31" spans="2:35" ht="15" customHeight="1" x14ac:dyDescent="0.2">
      <c r="B31" s="113" t="s">
        <v>221</v>
      </c>
      <c r="C31" s="328">
        <f>$C$16</f>
        <v>1E-3</v>
      </c>
      <c r="D31" s="328">
        <f>$D$16</f>
        <v>18.677</v>
      </c>
      <c r="E31" s="128">
        <f>$E$16</f>
        <v>75.56</v>
      </c>
      <c r="F31" s="328">
        <f>$F$16</f>
        <v>1.0999999999999999E-2</v>
      </c>
      <c r="G31" s="328">
        <f>$G$16</f>
        <v>11.68</v>
      </c>
      <c r="H31" s="697">
        <f>$H$16</f>
        <v>48.77</v>
      </c>
    </row>
    <row r="32" spans="2:35" ht="15" customHeight="1" x14ac:dyDescent="0.2">
      <c r="B32" s="118" t="s">
        <v>80</v>
      </c>
      <c r="C32" s="125">
        <f>$C$17</f>
        <v>0.13</v>
      </c>
      <c r="D32" s="125">
        <f>$D$17</f>
        <v>63.548999999999999</v>
      </c>
      <c r="E32" s="126">
        <f>$E$17</f>
        <v>53.95</v>
      </c>
      <c r="F32" s="125">
        <f>$F$17</f>
        <v>0.06</v>
      </c>
      <c r="G32" s="125">
        <f>$G$17</f>
        <v>48.540999999999997</v>
      </c>
      <c r="H32" s="698">
        <f>$H$17</f>
        <v>34.93</v>
      </c>
    </row>
    <row r="35" spans="2:8" ht="15" customHeight="1" x14ac:dyDescent="0.2">
      <c r="B35" s="915" t="s">
        <v>357</v>
      </c>
      <c r="C35" s="912" t="s">
        <v>225</v>
      </c>
      <c r="D35" s="912"/>
      <c r="E35" s="912"/>
      <c r="F35" s="912" t="s">
        <v>226</v>
      </c>
      <c r="G35" s="912"/>
      <c r="H35" s="904"/>
    </row>
    <row r="36" spans="2:8" ht="15" customHeight="1" x14ac:dyDescent="0.2">
      <c r="B36" s="916"/>
      <c r="C36" s="322" t="s">
        <v>78</v>
      </c>
      <c r="D36" s="913" t="s">
        <v>79</v>
      </c>
      <c r="E36" s="913"/>
      <c r="F36" s="322" t="s">
        <v>78</v>
      </c>
      <c r="G36" s="913" t="s">
        <v>79</v>
      </c>
      <c r="H36" s="907"/>
    </row>
    <row r="37" spans="2:8" ht="30" customHeight="1" x14ac:dyDescent="0.2">
      <c r="B37" s="916"/>
      <c r="C37" s="914" t="s">
        <v>325</v>
      </c>
      <c r="D37" s="914"/>
      <c r="E37" s="16" t="s">
        <v>82</v>
      </c>
      <c r="F37" s="914" t="s">
        <v>325</v>
      </c>
      <c r="G37" s="914"/>
      <c r="H37" s="17" t="s">
        <v>82</v>
      </c>
    </row>
    <row r="38" spans="2:8" ht="15" customHeight="1" x14ac:dyDescent="0.2">
      <c r="B38" s="143" t="str">
        <f>Index!$B$4</f>
        <v>Hertfordshire and North London</v>
      </c>
      <c r="C38" s="124"/>
      <c r="D38" s="122"/>
      <c r="E38" s="123"/>
      <c r="F38" s="124"/>
      <c r="G38" s="122"/>
      <c r="H38" s="123"/>
    </row>
    <row r="39" spans="2:8" ht="15" customHeight="1" x14ac:dyDescent="0.2">
      <c r="B39" s="109" t="s">
        <v>214</v>
      </c>
      <c r="C39" s="327">
        <f>$I$9</f>
        <v>8.6999999999999994E-2</v>
      </c>
      <c r="D39" s="327">
        <f>$J$9</f>
        <v>4.1459999999999999</v>
      </c>
      <c r="E39" s="127">
        <f>$K$9</f>
        <v>17.48</v>
      </c>
      <c r="F39" s="327">
        <f>$L$9</f>
        <v>4.2999999999999997E-2</v>
      </c>
      <c r="G39" s="327">
        <f>$M$9</f>
        <v>7.3949999999999996</v>
      </c>
      <c r="H39" s="696">
        <f>$N$9</f>
        <v>26.21</v>
      </c>
    </row>
    <row r="40" spans="2:8" ht="15" customHeight="1" x14ac:dyDescent="0.2">
      <c r="B40" s="109" t="s">
        <v>215</v>
      </c>
      <c r="C40" s="327">
        <f>$I$10</f>
        <v>1.4E-2</v>
      </c>
      <c r="D40" s="327">
        <f>$J$10</f>
        <v>0.55000000000000004</v>
      </c>
      <c r="E40" s="127">
        <f>$K$10</f>
        <v>24.37</v>
      </c>
      <c r="F40" s="327">
        <f>$L$10</f>
        <v>8.0000000000000002E-3</v>
      </c>
      <c r="G40" s="327">
        <f>$M$10</f>
        <v>0.52300000000000002</v>
      </c>
      <c r="H40" s="696">
        <f>$N$10</f>
        <v>30.08</v>
      </c>
    </row>
    <row r="41" spans="2:8" ht="15" customHeight="1" x14ac:dyDescent="0.2">
      <c r="B41" s="109" t="s">
        <v>216</v>
      </c>
      <c r="C41" s="327">
        <f>$I$11</f>
        <v>8.0000000000000002E-3</v>
      </c>
      <c r="D41" s="327">
        <f>$J$11</f>
        <v>0.7</v>
      </c>
      <c r="E41" s="127">
        <f>$K$11</f>
        <v>28.33</v>
      </c>
      <c r="F41" s="327">
        <f>$L$11</f>
        <v>8.9999999999999993E-3</v>
      </c>
      <c r="G41" s="327">
        <f>$M$11</f>
        <v>0.53400000000000003</v>
      </c>
      <c r="H41" s="696">
        <f>$N$11</f>
        <v>32.39</v>
      </c>
    </row>
    <row r="42" spans="2:8" ht="15" customHeight="1" x14ac:dyDescent="0.2">
      <c r="B42" s="109" t="s">
        <v>217</v>
      </c>
      <c r="C42" s="327">
        <f>$I$12</f>
        <v>8.9999999999999993E-3</v>
      </c>
      <c r="D42" s="327">
        <f>$J$12</f>
        <v>2.6190000000000002</v>
      </c>
      <c r="E42" s="127">
        <f>$K$12</f>
        <v>30.82</v>
      </c>
      <c r="F42" s="327">
        <f>$L$12</f>
        <v>2.5999999999999999E-2</v>
      </c>
      <c r="G42" s="327">
        <f>$M$12</f>
        <v>2.0819999999999999</v>
      </c>
      <c r="H42" s="696">
        <f>$N$12</f>
        <v>36.619999999999997</v>
      </c>
    </row>
    <row r="43" spans="2:8" ht="15" customHeight="1" x14ac:dyDescent="0.2">
      <c r="B43" s="109" t="s">
        <v>218</v>
      </c>
      <c r="C43" s="327">
        <f>$I$13</f>
        <v>4.0000000000000001E-3</v>
      </c>
      <c r="D43" s="327">
        <f>$J$13</f>
        <v>4.2009999999999996</v>
      </c>
      <c r="E43" s="127">
        <f>$K$13</f>
        <v>37.69</v>
      </c>
      <c r="F43" s="327">
        <f>$L$13</f>
        <v>0.03</v>
      </c>
      <c r="G43" s="327">
        <f>$M$13</f>
        <v>2.8620000000000001</v>
      </c>
      <c r="H43" s="696">
        <f>$N$13</f>
        <v>42.97</v>
      </c>
    </row>
    <row r="44" spans="2:8" ht="15" customHeight="1" x14ac:dyDescent="0.2">
      <c r="B44" s="109" t="s">
        <v>219</v>
      </c>
      <c r="C44" s="327">
        <f>$I$14</f>
        <v>3.0000000000000001E-3</v>
      </c>
      <c r="D44" s="327">
        <f>$J$14</f>
        <v>2.835</v>
      </c>
      <c r="E44" s="127">
        <f>$K$14</f>
        <v>41.25</v>
      </c>
      <c r="F44" s="327">
        <f>$L$14</f>
        <v>2.1000000000000001E-2</v>
      </c>
      <c r="G44" s="327">
        <f>$M$14</f>
        <v>1.7130000000000001</v>
      </c>
      <c r="H44" s="696">
        <f>$N$14</f>
        <v>50.53</v>
      </c>
    </row>
    <row r="45" spans="2:8" ht="15" customHeight="1" x14ac:dyDescent="0.2">
      <c r="B45" s="109" t="s">
        <v>220</v>
      </c>
      <c r="C45" s="327">
        <f>$I$15</f>
        <v>2E-3</v>
      </c>
      <c r="D45" s="327">
        <f>$J$15</f>
        <v>1.53</v>
      </c>
      <c r="E45" s="127">
        <f>$K$15</f>
        <v>42.13</v>
      </c>
      <c r="F45" s="327">
        <f>$L$15</f>
        <v>1.2999999999999999E-2</v>
      </c>
      <c r="G45" s="327">
        <f>$M$15</f>
        <v>0.98199999999999998</v>
      </c>
      <c r="H45" s="696">
        <f>$N$15</f>
        <v>49.96</v>
      </c>
    </row>
    <row r="46" spans="2:8" ht="15" customHeight="1" x14ac:dyDescent="0.2">
      <c r="B46" s="113" t="s">
        <v>221</v>
      </c>
      <c r="C46" s="328">
        <f>$I$16</f>
        <v>3.0000000000000001E-3</v>
      </c>
      <c r="D46" s="328">
        <f>$J$16</f>
        <v>4.4249999999999998</v>
      </c>
      <c r="E46" s="128">
        <f>$K$16</f>
        <v>58.96</v>
      </c>
      <c r="F46" s="328">
        <f>$L$16</f>
        <v>2.7E-2</v>
      </c>
      <c r="G46" s="328">
        <f>$M$16</f>
        <v>4.1340000000000003</v>
      </c>
      <c r="H46" s="697">
        <f>$N$16</f>
        <v>61.86</v>
      </c>
    </row>
    <row r="47" spans="2:8" ht="15" customHeight="1" x14ac:dyDescent="0.2">
      <c r="B47" s="118" t="s">
        <v>80</v>
      </c>
      <c r="C47" s="125">
        <f>$I$17</f>
        <v>0.129</v>
      </c>
      <c r="D47" s="125">
        <f>$J$17</f>
        <v>21.111999999999998</v>
      </c>
      <c r="E47" s="126">
        <f>$K$17</f>
        <v>30.32</v>
      </c>
      <c r="F47" s="125">
        <f>$L$17</f>
        <v>0.17799999999999999</v>
      </c>
      <c r="G47" s="125">
        <f>$M$17</f>
        <v>20.292000000000002</v>
      </c>
      <c r="H47" s="698">
        <f>$N$17</f>
        <v>31.74</v>
      </c>
    </row>
    <row r="50" spans="2:8" ht="15" customHeight="1" x14ac:dyDescent="0.2">
      <c r="B50" s="915" t="s">
        <v>357</v>
      </c>
      <c r="C50" s="912" t="s">
        <v>227</v>
      </c>
      <c r="D50" s="912"/>
      <c r="E50" s="912"/>
      <c r="F50" s="912" t="s">
        <v>228</v>
      </c>
      <c r="G50" s="912"/>
      <c r="H50" s="904"/>
    </row>
    <row r="51" spans="2:8" ht="15" customHeight="1" x14ac:dyDescent="0.2">
      <c r="B51" s="916"/>
      <c r="C51" s="322" t="s">
        <v>78</v>
      </c>
      <c r="D51" s="913" t="s">
        <v>79</v>
      </c>
      <c r="E51" s="913"/>
      <c r="F51" s="322" t="s">
        <v>78</v>
      </c>
      <c r="G51" s="913" t="s">
        <v>79</v>
      </c>
      <c r="H51" s="907"/>
    </row>
    <row r="52" spans="2:8" ht="30" customHeight="1" x14ac:dyDescent="0.2">
      <c r="B52" s="916"/>
      <c r="C52" s="914" t="s">
        <v>325</v>
      </c>
      <c r="D52" s="914"/>
      <c r="E52" s="16" t="s">
        <v>82</v>
      </c>
      <c r="F52" s="914" t="s">
        <v>325</v>
      </c>
      <c r="G52" s="914"/>
      <c r="H52" s="17" t="s">
        <v>82</v>
      </c>
    </row>
    <row r="53" spans="2:8" ht="15" customHeight="1" x14ac:dyDescent="0.2">
      <c r="B53" s="143" t="str">
        <f>Index!$B$4</f>
        <v>Hertfordshire and North London</v>
      </c>
      <c r="C53" s="124"/>
      <c r="D53" s="122"/>
      <c r="E53" s="123"/>
      <c r="F53" s="124"/>
      <c r="G53" s="122"/>
      <c r="H53" s="123"/>
    </row>
    <row r="54" spans="2:8" ht="15" customHeight="1" x14ac:dyDescent="0.2">
      <c r="B54" s="109" t="s">
        <v>214</v>
      </c>
      <c r="C54" s="327">
        <f>$O$9</f>
        <v>6.3E-2</v>
      </c>
      <c r="D54" s="327">
        <f>$P$9</f>
        <v>8.39</v>
      </c>
      <c r="E54" s="127">
        <f>$Q$9</f>
        <v>22.38</v>
      </c>
      <c r="F54" s="327">
        <f>$R$9</f>
        <v>1.3120000000000001</v>
      </c>
      <c r="G54" s="327">
        <f>$S$9</f>
        <v>8.5350000000000001</v>
      </c>
      <c r="H54" s="696">
        <f>$T$9</f>
        <v>20.07</v>
      </c>
    </row>
    <row r="55" spans="2:8" ht="15" customHeight="1" x14ac:dyDescent="0.2">
      <c r="B55" s="109" t="s">
        <v>215</v>
      </c>
      <c r="C55" s="327">
        <f>$O$10</f>
        <v>1.7000000000000001E-2</v>
      </c>
      <c r="D55" s="327">
        <f>$P$10</f>
        <v>0.69499999999999995</v>
      </c>
      <c r="E55" s="127">
        <f>$Q$10</f>
        <v>40.04</v>
      </c>
      <c r="F55" s="327">
        <f>$R$10</f>
        <v>0.60499999999999998</v>
      </c>
      <c r="G55" s="327">
        <f>$S$10</f>
        <v>0.94499999999999995</v>
      </c>
      <c r="H55" s="696">
        <f>$T$10</f>
        <v>26.62</v>
      </c>
    </row>
    <row r="56" spans="2:8" ht="15" customHeight="1" x14ac:dyDescent="0.2">
      <c r="B56" s="109" t="s">
        <v>216</v>
      </c>
      <c r="C56" s="327">
        <f>$O$11</f>
        <v>1.4999999999999999E-2</v>
      </c>
      <c r="D56" s="327">
        <f>$P$11</f>
        <v>0.45</v>
      </c>
      <c r="E56" s="127">
        <f>$Q$11</f>
        <v>33.520000000000003</v>
      </c>
      <c r="F56" s="327">
        <f>$R$11</f>
        <v>0.71499999999999997</v>
      </c>
      <c r="G56" s="327">
        <f>$S$11</f>
        <v>0.78100000000000003</v>
      </c>
      <c r="H56" s="696">
        <f>$T$11</f>
        <v>40.380000000000003</v>
      </c>
    </row>
    <row r="57" spans="2:8" ht="15" customHeight="1" x14ac:dyDescent="0.2">
      <c r="B57" s="109" t="s">
        <v>217</v>
      </c>
      <c r="C57" s="327">
        <f>$O$12</f>
        <v>3.1E-2</v>
      </c>
      <c r="D57" s="327">
        <f>$P$12</f>
        <v>1.0349999999999999</v>
      </c>
      <c r="E57" s="127">
        <f>$Q$12</f>
        <v>26.61</v>
      </c>
      <c r="F57" s="327">
        <f>$R$12</f>
        <v>2.5710000000000002</v>
      </c>
      <c r="G57" s="327">
        <f>$S$12</f>
        <v>1.988</v>
      </c>
      <c r="H57" s="696">
        <f>$T$12</f>
        <v>45.72</v>
      </c>
    </row>
    <row r="58" spans="2:8" ht="15" customHeight="1" x14ac:dyDescent="0.2">
      <c r="B58" s="109" t="s">
        <v>218</v>
      </c>
      <c r="C58" s="327">
        <f>$O$13</f>
        <v>2.5000000000000001E-2</v>
      </c>
      <c r="D58" s="327">
        <f>$P$13</f>
        <v>1.837</v>
      </c>
      <c r="E58" s="127">
        <f>$Q$13</f>
        <v>31.37</v>
      </c>
      <c r="F58" s="327">
        <f>$R$13</f>
        <v>2.9289999999999998</v>
      </c>
      <c r="G58" s="327">
        <f>$S$13</f>
        <v>2.0470000000000002</v>
      </c>
      <c r="H58" s="696">
        <f>$T$13</f>
        <v>30.2</v>
      </c>
    </row>
    <row r="59" spans="2:8" ht="15" customHeight="1" x14ac:dyDescent="0.2">
      <c r="B59" s="109" t="s">
        <v>219</v>
      </c>
      <c r="C59" s="327">
        <f>$O$14</f>
        <v>8.0000000000000002E-3</v>
      </c>
      <c r="D59" s="327">
        <f>$P$14</f>
        <v>1.367</v>
      </c>
      <c r="E59" s="127">
        <f>$Q$14</f>
        <v>42.38</v>
      </c>
      <c r="F59" s="327">
        <f>$R$14</f>
        <v>1.073</v>
      </c>
      <c r="G59" s="327">
        <f>$S$14</f>
        <v>1.1850000000000001</v>
      </c>
      <c r="H59" s="696">
        <f>$T$14</f>
        <v>43.05</v>
      </c>
    </row>
    <row r="60" spans="2:8" ht="15" customHeight="1" x14ac:dyDescent="0.2">
      <c r="B60" s="109" t="s">
        <v>220</v>
      </c>
      <c r="C60" s="327">
        <f>$O$15</f>
        <v>4.0000000000000001E-3</v>
      </c>
      <c r="D60" s="327">
        <f>$P$15</f>
        <v>0.80400000000000005</v>
      </c>
      <c r="E60" s="127">
        <f>$Q$15</f>
        <v>45.67</v>
      </c>
      <c r="F60" s="327">
        <f>$R$15</f>
        <v>0.40400000000000003</v>
      </c>
      <c r="G60" s="327">
        <f>$S$15</f>
        <v>0.61</v>
      </c>
      <c r="H60" s="696">
        <f>$T$15</f>
        <v>51.98</v>
      </c>
    </row>
    <row r="61" spans="2:8" ht="15" customHeight="1" x14ac:dyDescent="0.2">
      <c r="B61" s="113" t="s">
        <v>221</v>
      </c>
      <c r="C61" s="328">
        <f>$O$16</f>
        <v>2E-3</v>
      </c>
      <c r="D61" s="328">
        <f>$P$16</f>
        <v>2.4830000000000001</v>
      </c>
      <c r="E61" s="128">
        <f>$Q$16</f>
        <v>49.43</v>
      </c>
      <c r="F61" s="328">
        <f>$R$16</f>
        <v>0.26100000000000001</v>
      </c>
      <c r="G61" s="328">
        <f>$S$16</f>
        <v>1.909</v>
      </c>
      <c r="H61" s="697">
        <f>$T$16</f>
        <v>59.71</v>
      </c>
    </row>
    <row r="62" spans="2:8" ht="15" customHeight="1" x14ac:dyDescent="0.2">
      <c r="B62" s="118" t="s">
        <v>80</v>
      </c>
      <c r="C62" s="125">
        <f>$O$17</f>
        <v>0.16500000000000001</v>
      </c>
      <c r="D62" s="125">
        <f>$P$17</f>
        <v>17.062999999999999</v>
      </c>
      <c r="E62" s="126">
        <f>$Q$17</f>
        <v>22.19</v>
      </c>
      <c r="F62" s="125">
        <f>$R$17</f>
        <v>9.8689999999999998</v>
      </c>
      <c r="G62" s="125">
        <f>$S$17</f>
        <v>18.001000000000001</v>
      </c>
      <c r="H62" s="698">
        <f>$T$17</f>
        <v>21.42</v>
      </c>
    </row>
    <row r="65" spans="2:8" ht="15" customHeight="1" x14ac:dyDescent="0.2">
      <c r="B65" s="915" t="s">
        <v>357</v>
      </c>
      <c r="C65" s="912" t="s">
        <v>332</v>
      </c>
      <c r="D65" s="912"/>
      <c r="E65" s="912"/>
      <c r="F65" s="912" t="s">
        <v>333</v>
      </c>
      <c r="G65" s="912"/>
      <c r="H65" s="904"/>
    </row>
    <row r="66" spans="2:8" ht="15" customHeight="1" x14ac:dyDescent="0.2">
      <c r="B66" s="916"/>
      <c r="C66" s="322" t="s">
        <v>78</v>
      </c>
      <c r="D66" s="913" t="s">
        <v>79</v>
      </c>
      <c r="E66" s="913"/>
      <c r="F66" s="322" t="s">
        <v>78</v>
      </c>
      <c r="G66" s="913" t="s">
        <v>79</v>
      </c>
      <c r="H66" s="907"/>
    </row>
    <row r="67" spans="2:8" ht="30" customHeight="1" x14ac:dyDescent="0.2">
      <c r="B67" s="916"/>
      <c r="C67" s="914" t="s">
        <v>325</v>
      </c>
      <c r="D67" s="914"/>
      <c r="E67" s="16" t="s">
        <v>82</v>
      </c>
      <c r="F67" s="914" t="s">
        <v>325</v>
      </c>
      <c r="G67" s="914"/>
      <c r="H67" s="17" t="s">
        <v>82</v>
      </c>
    </row>
    <row r="68" spans="2:8" ht="15" customHeight="1" x14ac:dyDescent="0.2">
      <c r="B68" s="143" t="str">
        <f>Index!$B$4</f>
        <v>Hertfordshire and North London</v>
      </c>
      <c r="C68" s="124"/>
      <c r="D68" s="122"/>
      <c r="E68" s="123"/>
      <c r="F68" s="124"/>
      <c r="G68" s="122"/>
      <c r="H68" s="123"/>
    </row>
    <row r="69" spans="2:8" ht="15" customHeight="1" x14ac:dyDescent="0.2">
      <c r="B69" s="109" t="s">
        <v>214</v>
      </c>
      <c r="C69" s="327">
        <f>$U$9</f>
        <v>0.216</v>
      </c>
      <c r="D69" s="327">
        <f>$V$9</f>
        <v>8.391</v>
      </c>
      <c r="E69" s="127">
        <f>$W$9</f>
        <v>21.2</v>
      </c>
      <c r="F69" s="327">
        <f>$X$9</f>
        <v>0.25800000000000001</v>
      </c>
      <c r="G69" s="327">
        <f>$Y$9</f>
        <v>7.1849999999999996</v>
      </c>
      <c r="H69" s="696">
        <f>$Z$9</f>
        <v>21.9</v>
      </c>
    </row>
    <row r="70" spans="2:8" ht="15" customHeight="1" x14ac:dyDescent="0.2">
      <c r="B70" s="109" t="s">
        <v>215</v>
      </c>
      <c r="C70" s="327">
        <f>$U$10</f>
        <v>2.8000000000000001E-2</v>
      </c>
      <c r="D70" s="327">
        <f>$V$10</f>
        <v>1.585</v>
      </c>
      <c r="E70" s="127">
        <f>$W$10</f>
        <v>17.78</v>
      </c>
      <c r="F70" s="327">
        <f>$X$10</f>
        <v>1.2E-2</v>
      </c>
      <c r="G70" s="327">
        <f>$Y$10</f>
        <v>1.7769999999999999</v>
      </c>
      <c r="H70" s="696">
        <f>$Z$10</f>
        <v>19.170000000000002</v>
      </c>
    </row>
    <row r="71" spans="2:8" ht="15" customHeight="1" x14ac:dyDescent="0.2">
      <c r="B71" s="109" t="s">
        <v>216</v>
      </c>
      <c r="C71" s="327">
        <f>$U$11</f>
        <v>2.5000000000000001E-2</v>
      </c>
      <c r="D71" s="327">
        <f>$V$11</f>
        <v>1.415</v>
      </c>
      <c r="E71" s="127">
        <f>$W$11</f>
        <v>18.399999999999999</v>
      </c>
      <c r="F71" s="327">
        <f>$X$11</f>
        <v>7.0000000000000001E-3</v>
      </c>
      <c r="G71" s="327">
        <f>$Y$11</f>
        <v>1.7370000000000001</v>
      </c>
      <c r="H71" s="696">
        <f>$Z$11</f>
        <v>19.04</v>
      </c>
    </row>
    <row r="72" spans="2:8" ht="15" customHeight="1" x14ac:dyDescent="0.2">
      <c r="B72" s="109" t="s">
        <v>217</v>
      </c>
      <c r="C72" s="327">
        <f>$U$12</f>
        <v>5.5E-2</v>
      </c>
      <c r="D72" s="327">
        <f>$V$12</f>
        <v>3.6030000000000002</v>
      </c>
      <c r="E72" s="127">
        <f>$W$12</f>
        <v>24.74</v>
      </c>
      <c r="F72" s="327">
        <f>$X$12</f>
        <v>7.0000000000000001E-3</v>
      </c>
      <c r="G72" s="327">
        <f>$Y$12</f>
        <v>4.2130000000000001</v>
      </c>
      <c r="H72" s="696">
        <f>$Z$12</f>
        <v>21.77</v>
      </c>
    </row>
    <row r="73" spans="2:8" ht="15" customHeight="1" x14ac:dyDescent="0.2">
      <c r="B73" s="109" t="s">
        <v>218</v>
      </c>
      <c r="C73" s="327">
        <f>$U$13</f>
        <v>4.5999999999999999E-2</v>
      </c>
      <c r="D73" s="327">
        <f>$V$13</f>
        <v>3.1230000000000002</v>
      </c>
      <c r="E73" s="127">
        <f>$W$13</f>
        <v>34.01</v>
      </c>
      <c r="F73" s="327">
        <f>$X$13</f>
        <v>0</v>
      </c>
      <c r="G73" s="327">
        <f>$Y$13</f>
        <v>3.1829999999999998</v>
      </c>
      <c r="H73" s="696">
        <f>$Z$13</f>
        <v>32.51</v>
      </c>
    </row>
    <row r="74" spans="2:8" ht="15" customHeight="1" x14ac:dyDescent="0.2">
      <c r="B74" s="109" t="s">
        <v>219</v>
      </c>
      <c r="C74" s="327">
        <f>$U$14</f>
        <v>1.7999999999999999E-2</v>
      </c>
      <c r="D74" s="327">
        <f>$V$14</f>
        <v>1.401</v>
      </c>
      <c r="E74" s="127">
        <f>$W$14</f>
        <v>36.54</v>
      </c>
      <c r="F74" s="327">
        <f>$X$14</f>
        <v>0</v>
      </c>
      <c r="G74" s="327">
        <f>$Y$14</f>
        <v>1.6930000000000001</v>
      </c>
      <c r="H74" s="696">
        <f>$Z$14</f>
        <v>38.79</v>
      </c>
    </row>
    <row r="75" spans="2:8" ht="15" customHeight="1" x14ac:dyDescent="0.2">
      <c r="B75" s="109" t="s">
        <v>220</v>
      </c>
      <c r="C75" s="327">
        <f>$U$15</f>
        <v>8.0000000000000002E-3</v>
      </c>
      <c r="D75" s="327">
        <f>$V$15</f>
        <v>0.68600000000000005</v>
      </c>
      <c r="E75" s="127">
        <f>$W$15</f>
        <v>45.37</v>
      </c>
      <c r="F75" s="327">
        <f>$X$15</f>
        <v>0</v>
      </c>
      <c r="G75" s="327">
        <f>$Y$15</f>
        <v>0.80100000000000005</v>
      </c>
      <c r="H75" s="696">
        <f>$Z$15</f>
        <v>39.67</v>
      </c>
    </row>
    <row r="76" spans="2:8" ht="15" customHeight="1" x14ac:dyDescent="0.2">
      <c r="B76" s="113" t="s">
        <v>221</v>
      </c>
      <c r="C76" s="328">
        <f>$U$16</f>
        <v>7.0000000000000001E-3</v>
      </c>
      <c r="D76" s="328">
        <f>$V$16</f>
        <v>2.0649999999999999</v>
      </c>
      <c r="E76" s="128">
        <f>$W$16</f>
        <v>55.9</v>
      </c>
      <c r="F76" s="328">
        <f>$X$16</f>
        <v>1E-3</v>
      </c>
      <c r="G76" s="328">
        <f>$Y$16</f>
        <v>2.0369999999999999</v>
      </c>
      <c r="H76" s="697">
        <f>$Z$16</f>
        <v>56.14</v>
      </c>
    </row>
    <row r="77" spans="2:8" ht="15" customHeight="1" x14ac:dyDescent="0.2">
      <c r="B77" s="118" t="s">
        <v>80</v>
      </c>
      <c r="C77" s="125">
        <f>$U$17</f>
        <v>0.40400000000000003</v>
      </c>
      <c r="D77" s="125">
        <f>$V$17</f>
        <v>22.27</v>
      </c>
      <c r="E77" s="126">
        <f>$W$17</f>
        <v>18.88</v>
      </c>
      <c r="F77" s="125">
        <f>$X$17</f>
        <v>0.28499999999999998</v>
      </c>
      <c r="G77" s="125">
        <f>$Y$17</f>
        <v>22.626000000000001</v>
      </c>
      <c r="H77" s="698">
        <f>$Z$17</f>
        <v>19.12</v>
      </c>
    </row>
    <row r="80" spans="2:8" ht="15" customHeight="1" x14ac:dyDescent="0.2">
      <c r="B80" s="915" t="s">
        <v>357</v>
      </c>
      <c r="C80" s="912" t="s">
        <v>231</v>
      </c>
      <c r="D80" s="912"/>
      <c r="E80" s="912"/>
      <c r="F80" s="912" t="s">
        <v>232</v>
      </c>
      <c r="G80" s="912"/>
      <c r="H80" s="904"/>
    </row>
    <row r="81" spans="2:8" ht="15" customHeight="1" x14ac:dyDescent="0.2">
      <c r="B81" s="916"/>
      <c r="C81" s="322" t="s">
        <v>78</v>
      </c>
      <c r="D81" s="913" t="s">
        <v>79</v>
      </c>
      <c r="E81" s="913"/>
      <c r="F81" s="322" t="s">
        <v>78</v>
      </c>
      <c r="G81" s="913" t="s">
        <v>79</v>
      </c>
      <c r="H81" s="907"/>
    </row>
    <row r="82" spans="2:8" ht="30" customHeight="1" x14ac:dyDescent="0.2">
      <c r="B82" s="916"/>
      <c r="C82" s="914" t="s">
        <v>325</v>
      </c>
      <c r="D82" s="914"/>
      <c r="E82" s="16" t="s">
        <v>82</v>
      </c>
      <c r="F82" s="914" t="s">
        <v>325</v>
      </c>
      <c r="G82" s="914"/>
      <c r="H82" s="17" t="s">
        <v>82</v>
      </c>
    </row>
    <row r="83" spans="2:8" ht="15" customHeight="1" x14ac:dyDescent="0.2">
      <c r="B83" s="143" t="str">
        <f>Index!$B$4</f>
        <v>Hertfordshire and North London</v>
      </c>
      <c r="C83" s="124"/>
      <c r="D83" s="122"/>
      <c r="E83" s="123"/>
      <c r="F83" s="124"/>
      <c r="G83" s="122"/>
      <c r="H83" s="123"/>
    </row>
    <row r="84" spans="2:8" ht="15" customHeight="1" x14ac:dyDescent="0.2">
      <c r="B84" s="109" t="s">
        <v>214</v>
      </c>
      <c r="C84" s="327">
        <f>$AA$9</f>
        <v>0.47499999999999998</v>
      </c>
      <c r="D84" s="327">
        <f>$AB$9</f>
        <v>6.8259999999999996</v>
      </c>
      <c r="E84" s="127">
        <f>$AC$9</f>
        <v>21.58</v>
      </c>
      <c r="F84" s="327">
        <f>$AD$9</f>
        <v>0.58199999999999996</v>
      </c>
      <c r="G84" s="327">
        <f>$AE$9</f>
        <v>5.694</v>
      </c>
      <c r="H84" s="696">
        <f>$AF$9</f>
        <v>25.22</v>
      </c>
    </row>
    <row r="85" spans="2:8" ht="15" customHeight="1" x14ac:dyDescent="0.2">
      <c r="B85" s="109" t="s">
        <v>215</v>
      </c>
      <c r="C85" s="327">
        <f>$AA$10</f>
        <v>2.8000000000000001E-2</v>
      </c>
      <c r="D85" s="327">
        <f>$AB$10</f>
        <v>2.097</v>
      </c>
      <c r="E85" s="127">
        <f>$AC$10</f>
        <v>20.85</v>
      </c>
      <c r="F85" s="327">
        <f>$AD$10</f>
        <v>0.03</v>
      </c>
      <c r="G85" s="327">
        <f>$AE$10</f>
        <v>1.4870000000000001</v>
      </c>
      <c r="H85" s="696">
        <f>$AF$10</f>
        <v>30.49</v>
      </c>
    </row>
    <row r="86" spans="2:8" ht="15" customHeight="1" x14ac:dyDescent="0.2">
      <c r="B86" s="109" t="s">
        <v>216</v>
      </c>
      <c r="C86" s="327">
        <f>$AA$11</f>
        <v>2.8000000000000001E-2</v>
      </c>
      <c r="D86" s="327">
        <f>$AB$11</f>
        <v>2.1890000000000001</v>
      </c>
      <c r="E86" s="127">
        <f>$AC$11</f>
        <v>22.75</v>
      </c>
      <c r="F86" s="327">
        <f>$AD$11</f>
        <v>2.1999999999999999E-2</v>
      </c>
      <c r="G86" s="327">
        <f>$AE$11</f>
        <v>1.599</v>
      </c>
      <c r="H86" s="696">
        <f>$AF$11</f>
        <v>31.23</v>
      </c>
    </row>
    <row r="87" spans="2:8" ht="15" customHeight="1" x14ac:dyDescent="0.2">
      <c r="B87" s="109" t="s">
        <v>217</v>
      </c>
      <c r="C87" s="327">
        <f>$AA$12</f>
        <v>7.2999999999999995E-2</v>
      </c>
      <c r="D87" s="327">
        <f>$AB$12</f>
        <v>7.1429999999999998</v>
      </c>
      <c r="E87" s="127">
        <f>$AC$12</f>
        <v>25.59</v>
      </c>
      <c r="F87" s="327">
        <f>$AD$12</f>
        <v>4.1000000000000002E-2</v>
      </c>
      <c r="G87" s="327">
        <f>$AE$12</f>
        <v>4.399</v>
      </c>
      <c r="H87" s="696">
        <f>$AF$12</f>
        <v>33.17</v>
      </c>
    </row>
    <row r="88" spans="2:8" ht="15" customHeight="1" x14ac:dyDescent="0.2">
      <c r="B88" s="109" t="s">
        <v>218</v>
      </c>
      <c r="C88" s="327">
        <f>$AA$13</f>
        <v>7.8E-2</v>
      </c>
      <c r="D88" s="327">
        <f>$AB$13</f>
        <v>11.403</v>
      </c>
      <c r="E88" s="127">
        <f>$AC$13</f>
        <v>39.450000000000003</v>
      </c>
      <c r="F88" s="327">
        <f>$AD$13</f>
        <v>1.2E-2</v>
      </c>
      <c r="G88" s="327">
        <f>$AE$13</f>
        <v>3.8730000000000002</v>
      </c>
      <c r="H88" s="696">
        <f>$AF$13</f>
        <v>43.64</v>
      </c>
    </row>
    <row r="89" spans="2:8" ht="15" customHeight="1" x14ac:dyDescent="0.2">
      <c r="B89" s="109" t="s">
        <v>219</v>
      </c>
      <c r="C89" s="327">
        <f>$AA$14</f>
        <v>3.5000000000000003E-2</v>
      </c>
      <c r="D89" s="327">
        <f>$AB$14</f>
        <v>8.5809999999999995</v>
      </c>
      <c r="E89" s="127">
        <f>$AC$14</f>
        <v>45.86</v>
      </c>
      <c r="F89" s="327">
        <f>$AD$14</f>
        <v>0</v>
      </c>
      <c r="G89" s="327">
        <f>$AE$14</f>
        <v>1.772</v>
      </c>
      <c r="H89" s="696">
        <f>$AF$14</f>
        <v>39.520000000000003</v>
      </c>
    </row>
    <row r="90" spans="2:8" ht="15" customHeight="1" x14ac:dyDescent="0.2">
      <c r="B90" s="109" t="s">
        <v>220</v>
      </c>
      <c r="C90" s="327">
        <f>$AA$15</f>
        <v>1.4E-2</v>
      </c>
      <c r="D90" s="327">
        <f>$AB$15</f>
        <v>5.0579999999999998</v>
      </c>
      <c r="E90" s="127">
        <f>$AC$15</f>
        <v>48.52</v>
      </c>
      <c r="F90" s="327">
        <f>$AD$15</f>
        <v>0</v>
      </c>
      <c r="G90" s="327">
        <f>$AE$15</f>
        <v>0.71499999999999997</v>
      </c>
      <c r="H90" s="696">
        <f>$AF$15</f>
        <v>40.619999999999997</v>
      </c>
    </row>
    <row r="91" spans="2:8" ht="15" customHeight="1" x14ac:dyDescent="0.2">
      <c r="B91" s="113" t="s">
        <v>221</v>
      </c>
      <c r="C91" s="328">
        <f>$AA$16</f>
        <v>5.0000000000000001E-3</v>
      </c>
      <c r="D91" s="328">
        <f>$AB$16</f>
        <v>5.9089999999999998</v>
      </c>
      <c r="E91" s="128">
        <f>$AC$16</f>
        <v>46.72</v>
      </c>
      <c r="F91" s="328">
        <f>$AD$16</f>
        <v>1E-3</v>
      </c>
      <c r="G91" s="328">
        <f>$AE$16</f>
        <v>2.0979999999999999</v>
      </c>
      <c r="H91" s="697">
        <f>$AF$16</f>
        <v>52.56</v>
      </c>
    </row>
    <row r="92" spans="2:8" ht="15" customHeight="1" x14ac:dyDescent="0.2">
      <c r="B92" s="118" t="s">
        <v>80</v>
      </c>
      <c r="C92" s="125">
        <f>$AA$17</f>
        <v>0.73499999999999999</v>
      </c>
      <c r="D92" s="125">
        <f>$AB$17</f>
        <v>49.206000000000003</v>
      </c>
      <c r="E92" s="126">
        <f>$AC$17</f>
        <v>31.49</v>
      </c>
      <c r="F92" s="125">
        <f>$AD$17</f>
        <v>0.68899999999999995</v>
      </c>
      <c r="G92" s="125">
        <f>$AE$17</f>
        <v>21.638999999999999</v>
      </c>
      <c r="H92" s="698">
        <f>$AF$17</f>
        <v>25.3</v>
      </c>
    </row>
    <row r="95" spans="2:8" ht="15" customHeight="1" x14ac:dyDescent="0.2">
      <c r="B95" s="915" t="s">
        <v>357</v>
      </c>
      <c r="C95" s="912" t="s">
        <v>233</v>
      </c>
      <c r="D95" s="912"/>
      <c r="E95" s="904"/>
    </row>
    <row r="96" spans="2:8" ht="15" customHeight="1" x14ac:dyDescent="0.2">
      <c r="B96" s="916"/>
      <c r="C96" s="322" t="s">
        <v>78</v>
      </c>
      <c r="D96" s="913" t="s">
        <v>79</v>
      </c>
      <c r="E96" s="907"/>
    </row>
    <row r="97" spans="2:5" ht="30" customHeight="1" x14ac:dyDescent="0.2">
      <c r="B97" s="916"/>
      <c r="C97" s="914" t="s">
        <v>325</v>
      </c>
      <c r="D97" s="914"/>
      <c r="E97" s="17" t="s">
        <v>82</v>
      </c>
    </row>
    <row r="98" spans="2:5" ht="15" customHeight="1" x14ac:dyDescent="0.2">
      <c r="B98" s="143" t="str">
        <f>Index!$B$4</f>
        <v>Hertfordshire and North London</v>
      </c>
      <c r="C98" s="124"/>
      <c r="D98" s="122"/>
      <c r="E98" s="123"/>
    </row>
    <row r="99" spans="2:5" ht="15" customHeight="1" x14ac:dyDescent="0.2">
      <c r="B99" s="109" t="s">
        <v>214</v>
      </c>
      <c r="C99" s="327">
        <f>$AG$9</f>
        <v>0.55600000000000005</v>
      </c>
      <c r="D99" s="327">
        <f>$AH$9</f>
        <v>5.524</v>
      </c>
      <c r="E99" s="696">
        <f>$AI$9</f>
        <v>25.52</v>
      </c>
    </row>
    <row r="100" spans="2:5" ht="15" customHeight="1" x14ac:dyDescent="0.2">
      <c r="B100" s="109" t="s">
        <v>215</v>
      </c>
      <c r="C100" s="327">
        <f>$AG$10</f>
        <v>5.8999999999999997E-2</v>
      </c>
      <c r="D100" s="327">
        <f>$AH$10</f>
        <v>1.696</v>
      </c>
      <c r="E100" s="696">
        <f>$AI$10</f>
        <v>37.47</v>
      </c>
    </row>
    <row r="101" spans="2:5" ht="15" customHeight="1" x14ac:dyDescent="0.2">
      <c r="B101" s="109" t="s">
        <v>216</v>
      </c>
      <c r="C101" s="327">
        <f>$AG$11</f>
        <v>4.4999999999999998E-2</v>
      </c>
      <c r="D101" s="327">
        <f>$AH$11</f>
        <v>2.0070000000000001</v>
      </c>
      <c r="E101" s="696">
        <f>$AI$11</f>
        <v>41.08</v>
      </c>
    </row>
    <row r="102" spans="2:5" ht="15" customHeight="1" x14ac:dyDescent="0.2">
      <c r="B102" s="109" t="s">
        <v>217</v>
      </c>
      <c r="C102" s="327">
        <f>$AG$12</f>
        <v>9.4E-2</v>
      </c>
      <c r="D102" s="327">
        <f>$AH$12</f>
        <v>6.5060000000000002</v>
      </c>
      <c r="E102" s="696">
        <f>$AI$12</f>
        <v>41.29</v>
      </c>
    </row>
    <row r="103" spans="2:5" ht="15" customHeight="1" x14ac:dyDescent="0.2">
      <c r="B103" s="109" t="s">
        <v>218</v>
      </c>
      <c r="C103" s="327">
        <f>$AG$13</f>
        <v>5.8000000000000003E-2</v>
      </c>
      <c r="D103" s="327">
        <f>$AH$13</f>
        <v>5.0439999999999996</v>
      </c>
      <c r="E103" s="696">
        <f>$AI$13</f>
        <v>34.51</v>
      </c>
    </row>
    <row r="104" spans="2:5" ht="15" customHeight="1" x14ac:dyDescent="0.2">
      <c r="B104" s="109" t="s">
        <v>219</v>
      </c>
      <c r="C104" s="327">
        <f>$AG$14</f>
        <v>1.4999999999999999E-2</v>
      </c>
      <c r="D104" s="327">
        <f>$AH$14</f>
        <v>1.9870000000000001</v>
      </c>
      <c r="E104" s="696">
        <f>$AI$14</f>
        <v>38.15</v>
      </c>
    </row>
    <row r="105" spans="2:5" ht="15" customHeight="1" x14ac:dyDescent="0.2">
      <c r="B105" s="109" t="s">
        <v>220</v>
      </c>
      <c r="C105" s="327">
        <f>$AG$15</f>
        <v>8.0000000000000002E-3</v>
      </c>
      <c r="D105" s="327">
        <f>$AH$15</f>
        <v>0.81399999999999995</v>
      </c>
      <c r="E105" s="696">
        <f>$AI$15</f>
        <v>37.68</v>
      </c>
    </row>
    <row r="106" spans="2:5" ht="15" customHeight="1" x14ac:dyDescent="0.2">
      <c r="B106" s="113" t="s">
        <v>221</v>
      </c>
      <c r="C106" s="328">
        <f>$AG$16</f>
        <v>6.0000000000000001E-3</v>
      </c>
      <c r="D106" s="328">
        <f>$AH$16</f>
        <v>1.964</v>
      </c>
      <c r="E106" s="697">
        <f>$AI$16</f>
        <v>54.27</v>
      </c>
    </row>
    <row r="107" spans="2:5" ht="15" customHeight="1" x14ac:dyDescent="0.2">
      <c r="B107" s="118" t="s">
        <v>80</v>
      </c>
      <c r="C107" s="125">
        <f>$AG$17</f>
        <v>0.84</v>
      </c>
      <c r="D107" s="125">
        <f>$AH$17</f>
        <v>25.542999999999999</v>
      </c>
      <c r="E107" s="698">
        <f>$AI$17</f>
        <v>27.48</v>
      </c>
    </row>
  </sheetData>
  <mergeCells count="73">
    <mergeCell ref="D96:E96"/>
    <mergeCell ref="C97:D97"/>
    <mergeCell ref="F82:G82"/>
    <mergeCell ref="B95:B97"/>
    <mergeCell ref="C95:E95"/>
    <mergeCell ref="C82:D82"/>
    <mergeCell ref="F80:H80"/>
    <mergeCell ref="G81:H81"/>
    <mergeCell ref="D81:E81"/>
    <mergeCell ref="C80:E80"/>
    <mergeCell ref="B80:B82"/>
    <mergeCell ref="G66:H66"/>
    <mergeCell ref="F67:G67"/>
    <mergeCell ref="C67:D67"/>
    <mergeCell ref="D66:E66"/>
    <mergeCell ref="B65:B67"/>
    <mergeCell ref="F65:H65"/>
    <mergeCell ref="C65:E65"/>
    <mergeCell ref="B50:B52"/>
    <mergeCell ref="F37:G37"/>
    <mergeCell ref="C37:D37"/>
    <mergeCell ref="D36:E36"/>
    <mergeCell ref="G36:H36"/>
    <mergeCell ref="B35:B37"/>
    <mergeCell ref="F35:H35"/>
    <mergeCell ref="C35:E35"/>
    <mergeCell ref="C52:D52"/>
    <mergeCell ref="F52:G52"/>
    <mergeCell ref="G51:H51"/>
    <mergeCell ref="D51:E51"/>
    <mergeCell ref="C50:E50"/>
    <mergeCell ref="F50:H50"/>
    <mergeCell ref="D21:E21"/>
    <mergeCell ref="G21:H21"/>
    <mergeCell ref="B20:B22"/>
    <mergeCell ref="C20:E20"/>
    <mergeCell ref="F20:H20"/>
    <mergeCell ref="C22:D22"/>
    <mergeCell ref="F22:G22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8" id="{BC40708D-C61F-4DD0-B655-776DD652B500}">
            <xm:f>IF($E9&gt;Sheet1!$F$4,1,)</xm:f>
            <x14:dxf>
              <font>
                <color rgb="FF808080"/>
              </font>
            </x14:dxf>
          </x14:cfRule>
          <xm:sqref>D9:E17</xm:sqref>
        </x14:conditionalFormatting>
        <x14:conditionalFormatting xmlns:xm="http://schemas.microsoft.com/office/excel/2006/main">
          <x14:cfRule type="expression" priority="37" id="{E40C84B3-AFFF-4C0D-9502-F6A186144D69}">
            <xm:f>IF($H9&gt;Sheet1!$F$4,1,)</xm:f>
            <x14:dxf>
              <font>
                <color theme="0" tint="-0.499984740745262"/>
              </font>
            </x14:dxf>
          </x14:cfRule>
          <xm:sqref>G9:H17</xm:sqref>
        </x14:conditionalFormatting>
        <x14:conditionalFormatting xmlns:xm="http://schemas.microsoft.com/office/excel/2006/main">
          <x14:cfRule type="expression" priority="36" id="{7F11A491-55C2-4F98-8A51-88292185729C}">
            <xm:f>IF($K9&gt;Sheet1!$F$4,1,)</xm:f>
            <x14:dxf>
              <font>
                <color rgb="FF808080"/>
              </font>
            </x14:dxf>
          </x14:cfRule>
          <xm:sqref>J9:K17</xm:sqref>
        </x14:conditionalFormatting>
        <x14:conditionalFormatting xmlns:xm="http://schemas.microsoft.com/office/excel/2006/main">
          <x14:cfRule type="expression" priority="35" id="{6F03D5DC-DAED-4102-B663-F58032246BDA}">
            <xm:f>IF($N9&gt;Sheet1!$F$4,1,)</xm:f>
            <x14:dxf>
              <font>
                <color rgb="FF808080"/>
              </font>
            </x14:dxf>
          </x14:cfRule>
          <xm:sqref>M9:N17</xm:sqref>
        </x14:conditionalFormatting>
        <x14:conditionalFormatting xmlns:xm="http://schemas.microsoft.com/office/excel/2006/main">
          <x14:cfRule type="expression" priority="34" id="{A034D0E3-224F-491F-A238-21494104807C}">
            <xm:f>IF($Q9&gt;Sheet1!$F$4,1,)</xm:f>
            <x14:dxf>
              <font>
                <color rgb="FF808080"/>
              </font>
            </x14:dxf>
          </x14:cfRule>
          <xm:sqref>P9:Q17</xm:sqref>
        </x14:conditionalFormatting>
        <x14:conditionalFormatting xmlns:xm="http://schemas.microsoft.com/office/excel/2006/main">
          <x14:cfRule type="expression" priority="33" id="{4A481E56-B1A2-4256-99C5-36F066FCA65E}">
            <xm:f>IF($T9&gt;Sheet1!$F$4,1,)</xm:f>
            <x14:dxf>
              <font>
                <color rgb="FF808080"/>
              </font>
            </x14:dxf>
          </x14:cfRule>
          <xm:sqref>S9:T17</xm:sqref>
        </x14:conditionalFormatting>
        <x14:conditionalFormatting xmlns:xm="http://schemas.microsoft.com/office/excel/2006/main">
          <x14:cfRule type="expression" priority="32" id="{65933662-4BFC-4E1F-9EF9-B6FE5355CAD9}">
            <xm:f>IF($W9&gt;Sheet1!$F$4,1,)</xm:f>
            <x14:dxf>
              <font>
                <color rgb="FF808080"/>
              </font>
            </x14:dxf>
          </x14:cfRule>
          <xm:sqref>V9:W17</xm:sqref>
        </x14:conditionalFormatting>
        <x14:conditionalFormatting xmlns:xm="http://schemas.microsoft.com/office/excel/2006/main">
          <x14:cfRule type="expression" priority="31" id="{023C44EF-7925-44B0-9E21-98BE9DBE2613}">
            <xm:f>IF($Z9&gt;Sheet1!$F$4,1,)</xm:f>
            <x14:dxf>
              <font>
                <color rgb="FF808080"/>
              </font>
            </x14:dxf>
          </x14:cfRule>
          <xm:sqref>Y9:Z17</xm:sqref>
        </x14:conditionalFormatting>
        <x14:conditionalFormatting xmlns:xm="http://schemas.microsoft.com/office/excel/2006/main">
          <x14:cfRule type="expression" priority="30" id="{45E6D35C-7538-4AA9-A022-EA3A0FABB3FA}">
            <xm:f>IF($AC9&gt;Sheet1!$F$4,1,)</xm:f>
            <x14:dxf>
              <font>
                <color rgb="FF808080"/>
              </font>
            </x14:dxf>
          </x14:cfRule>
          <xm:sqref>AB9:AC17</xm:sqref>
        </x14:conditionalFormatting>
        <x14:conditionalFormatting xmlns:xm="http://schemas.microsoft.com/office/excel/2006/main">
          <x14:cfRule type="expression" priority="29" id="{E260AFA7-E434-466E-9B13-32CE98D0940E}">
            <xm:f>IF($AF9&gt;Sheet1!$F$4,1,)</xm:f>
            <x14:dxf>
              <font>
                <color rgb="FF808080"/>
              </font>
            </x14:dxf>
          </x14:cfRule>
          <xm:sqref>AE9:AF17</xm:sqref>
        </x14:conditionalFormatting>
        <x14:conditionalFormatting xmlns:xm="http://schemas.microsoft.com/office/excel/2006/main">
          <x14:cfRule type="expression" priority="28" id="{954488D7-230D-4538-88AB-322AC64F0447}">
            <xm:f>IF($AI9&gt;Sheet1!$F$4,1,)</xm:f>
            <x14:dxf>
              <font>
                <color rgb="FF808080"/>
              </font>
            </x14:dxf>
          </x14:cfRule>
          <xm:sqref>AH9:AI17</xm:sqref>
        </x14:conditionalFormatting>
        <x14:conditionalFormatting xmlns:xm="http://schemas.microsoft.com/office/excel/2006/main">
          <x14:cfRule type="expression" priority="27" id="{6BD83D0A-7E5C-43B1-8CA3-E695799CECE4}">
            <xm:f>IF($E24&gt;Sheet1!$F$4,1,)</xm:f>
            <x14:dxf>
              <font>
                <color rgb="FF808080"/>
              </font>
            </x14:dxf>
          </x14:cfRule>
          <xm:sqref>D24:E32</xm:sqref>
        </x14:conditionalFormatting>
        <x14:conditionalFormatting xmlns:xm="http://schemas.microsoft.com/office/excel/2006/main">
          <x14:cfRule type="expression" priority="26" id="{BA80DB10-23D0-42AE-A149-FC7E43D0FE98}">
            <xm:f>IF($H24&gt;Sheet1!$F$4,1,)</xm:f>
            <x14:dxf>
              <font>
                <color rgb="FF808080"/>
              </font>
            </x14:dxf>
          </x14:cfRule>
          <xm:sqref>G24:H32</xm:sqref>
        </x14:conditionalFormatting>
        <x14:conditionalFormatting xmlns:xm="http://schemas.microsoft.com/office/excel/2006/main">
          <x14:cfRule type="expression" priority="11" id="{4F296900-0340-4B00-9911-5E770AB7358B}">
            <xm:f>IF($E54&gt;Sheet1!$F$4,1,)</xm:f>
            <x14:dxf>
              <font>
                <color rgb="FF808080"/>
              </font>
            </x14:dxf>
          </x14:cfRule>
          <xm:sqref>D54:E62</xm:sqref>
        </x14:conditionalFormatting>
        <x14:conditionalFormatting xmlns:xm="http://schemas.microsoft.com/office/excel/2006/main">
          <x14:cfRule type="expression" priority="10" id="{2F75EFF8-CEAE-4958-9749-C44AD16B0D03}">
            <xm:f>IF($H54&gt;Sheet1!$F$4,1,)</xm:f>
            <x14:dxf>
              <font>
                <color rgb="FF808080"/>
              </font>
            </x14:dxf>
          </x14:cfRule>
          <xm:sqref>G54:H62</xm:sqref>
        </x14:conditionalFormatting>
        <x14:conditionalFormatting xmlns:xm="http://schemas.microsoft.com/office/excel/2006/main">
          <x14:cfRule type="expression" priority="14" id="{6CBE9C05-437C-4122-A145-3254119841DA}">
            <xm:f>IF($E39&gt;Sheet1!$F$4,1,)</xm:f>
            <x14:dxf>
              <font>
                <color rgb="FF808080"/>
              </font>
            </x14:dxf>
          </x14:cfRule>
          <xm:sqref>D39:E47</xm:sqref>
        </x14:conditionalFormatting>
        <x14:conditionalFormatting xmlns:xm="http://schemas.microsoft.com/office/excel/2006/main">
          <x14:cfRule type="expression" priority="13" id="{9C8CC482-1EBC-48DD-B8EF-62D59C1458EB}">
            <xm:f>IF($H39&gt;Sheet1!$F$4,1,)</xm:f>
            <x14:dxf>
              <font>
                <color rgb="FF808080"/>
              </font>
            </x14:dxf>
          </x14:cfRule>
          <xm:sqref>G39:H47</xm:sqref>
        </x14:conditionalFormatting>
        <x14:conditionalFormatting xmlns:xm="http://schemas.microsoft.com/office/excel/2006/main">
          <x14:cfRule type="cellIs" priority="16" operator="between" id="{FB4F0077-EC68-45D7-8157-D363167C73D2}">
            <xm:f>Sheet1!$D$4</xm:f>
            <xm:f>Sheet1!$E$4</xm:f>
            <x14:dxf>
              <numFmt numFmtId="173" formatCode="&quot;&lt; 1&quot;"/>
            </x14:dxf>
          </x14:cfRule>
          <xm:sqref>C9:D17 F9:G17 I9:J17 L9:M17 O9:P17 R9:S17 U9:V17 X9:Y17 AA9:AB17 AD9:AE17 AG9:AH17</xm:sqref>
        </x14:conditionalFormatting>
        <x14:conditionalFormatting xmlns:xm="http://schemas.microsoft.com/office/excel/2006/main">
          <x14:cfRule type="cellIs" priority="15" operator="between" id="{26BA0712-882D-45D8-8806-BB4F811E71EA}">
            <xm:f>Sheet1!$D$4</xm:f>
            <xm:f>Sheet1!$E$4</xm:f>
            <x14:dxf>
              <numFmt numFmtId="173" formatCode="&quot;&lt; 1&quot;"/>
            </x14:dxf>
          </x14:cfRule>
          <xm:sqref>C24:D32 F24:G32</xm:sqref>
        </x14:conditionalFormatting>
        <x14:conditionalFormatting xmlns:xm="http://schemas.microsoft.com/office/excel/2006/main">
          <x14:cfRule type="cellIs" priority="12" operator="between" id="{90911B18-2FDA-4C6D-B1E9-35D3C7BA4978}">
            <xm:f>Sheet1!$D$4</xm:f>
            <xm:f>Sheet1!$E$4</xm:f>
            <x14:dxf>
              <numFmt numFmtId="173" formatCode="&quot;&lt; 1&quot;"/>
            </x14:dxf>
          </x14:cfRule>
          <xm:sqref>C39:D47 F39:G47</xm:sqref>
        </x14:conditionalFormatting>
        <x14:conditionalFormatting xmlns:xm="http://schemas.microsoft.com/office/excel/2006/main">
          <x14:cfRule type="cellIs" priority="9" operator="between" id="{EADF1B1E-34E6-478C-8668-BB0173FD3853}">
            <xm:f>Sheet1!$D$4</xm:f>
            <xm:f>Sheet1!$E$4</xm:f>
            <x14:dxf>
              <numFmt numFmtId="173" formatCode="&quot;&lt; 1&quot;"/>
            </x14:dxf>
          </x14:cfRule>
          <xm:sqref>C54:D62 F54:G62</xm:sqref>
        </x14:conditionalFormatting>
        <x14:conditionalFormatting xmlns:xm="http://schemas.microsoft.com/office/excel/2006/main">
          <x14:cfRule type="expression" priority="8" id="{AC25078B-E926-42B0-B89A-61D3846A52E2}">
            <xm:f>IF($E69&gt;Sheet1!$F$4,1,)</xm:f>
            <x14:dxf>
              <font>
                <color rgb="FF808080"/>
              </font>
            </x14:dxf>
          </x14:cfRule>
          <xm:sqref>D69:E77</xm:sqref>
        </x14:conditionalFormatting>
        <x14:conditionalFormatting xmlns:xm="http://schemas.microsoft.com/office/excel/2006/main">
          <x14:cfRule type="expression" priority="7" id="{2240AAD6-296D-4485-ADB8-EED8A7AC12D9}">
            <xm:f>IF($H69&gt;Sheet1!$F$4,1,)</xm:f>
            <x14:dxf>
              <font>
                <color rgb="FF808080"/>
              </font>
            </x14:dxf>
          </x14:cfRule>
          <xm:sqref>G69:H77</xm:sqref>
        </x14:conditionalFormatting>
        <x14:conditionalFormatting xmlns:xm="http://schemas.microsoft.com/office/excel/2006/main">
          <x14:cfRule type="cellIs" priority="6" operator="between" id="{ECF5D371-1B08-48E7-A4D8-78527587EC00}">
            <xm:f>Sheet1!$D$4</xm:f>
            <xm:f>Sheet1!$E$4</xm:f>
            <x14:dxf>
              <numFmt numFmtId="173" formatCode="&quot;&lt; 1&quot;"/>
            </x14:dxf>
          </x14:cfRule>
          <xm:sqref>C69:D77 F69:G77</xm:sqref>
        </x14:conditionalFormatting>
        <x14:conditionalFormatting xmlns:xm="http://schemas.microsoft.com/office/excel/2006/main">
          <x14:cfRule type="expression" priority="5" id="{60CE67D7-7CA2-45BE-9C80-DBB1633D349F}">
            <xm:f>IF($E84&gt;Sheet1!$F$4,1,)</xm:f>
            <x14:dxf>
              <font>
                <color rgb="FF808080"/>
              </font>
            </x14:dxf>
          </x14:cfRule>
          <xm:sqref>D84:E92</xm:sqref>
        </x14:conditionalFormatting>
        <x14:conditionalFormatting xmlns:xm="http://schemas.microsoft.com/office/excel/2006/main">
          <x14:cfRule type="expression" priority="4" id="{A5D5E0C6-82E2-47E9-A09A-8E943A9AF10E}">
            <xm:f>IF($H84&gt;Sheet1!$F$4,1,)</xm:f>
            <x14:dxf>
              <font>
                <color rgb="FF808080"/>
              </font>
            </x14:dxf>
          </x14:cfRule>
          <xm:sqref>G84:H92</xm:sqref>
        </x14:conditionalFormatting>
        <x14:conditionalFormatting xmlns:xm="http://schemas.microsoft.com/office/excel/2006/main">
          <x14:cfRule type="cellIs" priority="3" operator="between" id="{EE3DAE2F-6693-4A2F-828F-3F890BDF6343}">
            <xm:f>Sheet1!$D$4</xm:f>
            <xm:f>Sheet1!$E$4</xm:f>
            <x14:dxf>
              <numFmt numFmtId="173" formatCode="&quot;&lt; 1&quot;"/>
            </x14:dxf>
          </x14:cfRule>
          <xm:sqref>C84:D92 F84:G92</xm:sqref>
        </x14:conditionalFormatting>
        <x14:conditionalFormatting xmlns:xm="http://schemas.microsoft.com/office/excel/2006/main">
          <x14:cfRule type="expression" priority="2" id="{D16EA9E2-75F4-4E0A-BA69-D833B262AF6C}">
            <xm:f>IF($E99&gt;Sheet1!$F$4,1,)</xm:f>
            <x14:dxf>
              <font>
                <color rgb="FF808080"/>
              </font>
            </x14:dxf>
          </x14:cfRule>
          <xm:sqref>D99:E107</xm:sqref>
        </x14:conditionalFormatting>
        <x14:conditionalFormatting xmlns:xm="http://schemas.microsoft.com/office/excel/2006/main">
          <x14:cfRule type="cellIs" priority="1" operator="between" id="{DC9F4673-2F38-43D7-967D-A26B73DE78DF}">
            <xm:f>Sheet1!$D$4</xm:f>
            <xm:f>Sheet1!$E$4</xm:f>
            <x14:dxf>
              <numFmt numFmtId="173" formatCode="&quot;&lt; 1&quot;"/>
            </x14:dxf>
          </x14:cfRule>
          <xm:sqref>C99:D107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>
    <tabColor theme="7" tint="0.59999389629810485"/>
  </sheetPr>
  <dimension ref="B3:H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8" ht="15" customHeight="1" x14ac:dyDescent="0.2">
      <c r="B3" t="s">
        <v>207</v>
      </c>
      <c r="C3" t="s">
        <v>762</v>
      </c>
    </row>
    <row r="5" spans="2:8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8" ht="30" customHeight="1" x14ac:dyDescent="0.2">
      <c r="B6" s="917"/>
      <c r="C6" s="26" t="s">
        <v>325</v>
      </c>
      <c r="D6" s="26" t="s">
        <v>325</v>
      </c>
      <c r="E6" s="3" t="s">
        <v>82</v>
      </c>
      <c r="F6" s="27" t="s">
        <v>325</v>
      </c>
    </row>
    <row r="7" spans="2:8" ht="15" customHeight="1" x14ac:dyDescent="0.2">
      <c r="B7" s="143" t="str">
        <f>Index!$B$4</f>
        <v>Hertfordshire and North London</v>
      </c>
      <c r="C7" s="144"/>
      <c r="D7" s="144"/>
      <c r="E7" s="144"/>
      <c r="F7" s="144"/>
    </row>
    <row r="8" spans="2:8" ht="15" customHeight="1" x14ac:dyDescent="0.2">
      <c r="B8" s="141" t="s">
        <v>331</v>
      </c>
      <c r="C8" s="137">
        <f>'Section 11 chart data'!D20</f>
        <v>60.081000000000003</v>
      </c>
      <c r="D8" s="138">
        <f>'Section 11 chart data'!J20</f>
        <v>5534.2359999999999</v>
      </c>
      <c r="E8" s="695">
        <f>'Section 11 chart data'!K20</f>
        <v>13.08</v>
      </c>
      <c r="F8" s="139">
        <f>SUM(C8,D8)</f>
        <v>5594.317</v>
      </c>
    </row>
    <row r="9" spans="2:8" ht="15" customHeight="1" x14ac:dyDescent="0.2">
      <c r="B9" s="141" t="s">
        <v>222</v>
      </c>
      <c r="C9" s="137">
        <f>'Section 11 chart data'!D21</f>
        <v>67.837000000000003</v>
      </c>
      <c r="D9" s="138">
        <f>'Section 11 chart data'!J21</f>
        <v>5973.7470000000003</v>
      </c>
      <c r="E9" s="695">
        <f>'Section 11 chart data'!K21</f>
        <v>11.61</v>
      </c>
      <c r="F9" s="139">
        <f t="shared" ref="F9:F18" si="0">SUM(C9,D9)</f>
        <v>6041.5840000000007</v>
      </c>
    </row>
    <row r="10" spans="2:8" ht="15" customHeight="1" x14ac:dyDescent="0.2">
      <c r="B10" s="141" t="s">
        <v>225</v>
      </c>
      <c r="C10" s="137">
        <f>'Section 11 chart data'!D22</f>
        <v>77.120999999999995</v>
      </c>
      <c r="D10" s="138">
        <f>'Section 11 chart data'!J22</f>
        <v>6590.2629999999999</v>
      </c>
      <c r="E10" s="695">
        <f>'Section 11 chart data'!K22</f>
        <v>10.52</v>
      </c>
      <c r="F10" s="139">
        <f t="shared" si="0"/>
        <v>6667.384</v>
      </c>
    </row>
    <row r="11" spans="2:8" ht="15" customHeight="1" x14ac:dyDescent="0.2">
      <c r="B11" s="141" t="s">
        <v>226</v>
      </c>
      <c r="C11" s="137">
        <f>'Section 11 chart data'!D23</f>
        <v>87.948999999999998</v>
      </c>
      <c r="D11" s="138">
        <f>'Section 11 chart data'!J23</f>
        <v>7325.933</v>
      </c>
      <c r="E11" s="695">
        <f>'Section 11 chart data'!K23</f>
        <v>9.5500000000000007</v>
      </c>
      <c r="F11" s="139">
        <f t="shared" si="0"/>
        <v>7413.8819999999996</v>
      </c>
    </row>
    <row r="12" spans="2:8" ht="15" customHeight="1" x14ac:dyDescent="0.2">
      <c r="B12" s="141" t="s">
        <v>227</v>
      </c>
      <c r="C12" s="137">
        <f>'Section 11 chart data'!D24</f>
        <v>97.801000000000002</v>
      </c>
      <c r="D12" s="138">
        <f>'Section 11 chart data'!J24</f>
        <v>8060.491</v>
      </c>
      <c r="E12" s="695">
        <f>'Section 11 chart data'!K24</f>
        <v>8.77</v>
      </c>
      <c r="F12" s="139">
        <f t="shared" si="0"/>
        <v>8158.2920000000004</v>
      </c>
    </row>
    <row r="13" spans="2:8" ht="15" customHeight="1" x14ac:dyDescent="0.2">
      <c r="B13" s="141" t="s">
        <v>228</v>
      </c>
      <c r="C13" s="137">
        <f>'Section 11 chart data'!D25</f>
        <v>98.399000000000001</v>
      </c>
      <c r="D13" s="138">
        <f>'Section 11 chart data'!J25</f>
        <v>8791.5650000000005</v>
      </c>
      <c r="E13" s="695">
        <f>'Section 11 chart data'!K25</f>
        <v>8.09</v>
      </c>
      <c r="F13" s="139">
        <f t="shared" si="0"/>
        <v>8889.9639999999999</v>
      </c>
    </row>
    <row r="14" spans="2:8" ht="15" customHeight="1" x14ac:dyDescent="0.2">
      <c r="B14" s="141" t="s">
        <v>332</v>
      </c>
      <c r="C14" s="137">
        <f>'Section 11 chart data'!D26</f>
        <v>67.238</v>
      </c>
      <c r="D14" s="138">
        <f>'Section 11 chart data'!J26</f>
        <v>9475.4979999999996</v>
      </c>
      <c r="E14" s="695">
        <f>'Section 11 chart data'!K26</f>
        <v>7.54</v>
      </c>
      <c r="F14" s="139">
        <f t="shared" si="0"/>
        <v>9542.735999999999</v>
      </c>
    </row>
    <row r="15" spans="2:8" ht="15" customHeight="1" x14ac:dyDescent="0.2">
      <c r="B15" s="141" t="s">
        <v>333</v>
      </c>
      <c r="C15" s="137">
        <f>'Section 11 chart data'!D27</f>
        <v>73.95</v>
      </c>
      <c r="D15" s="138">
        <f>'Section 11 chart data'!J27</f>
        <v>10112.269</v>
      </c>
      <c r="E15" s="695">
        <f>'Section 11 chart data'!K27</f>
        <v>7.11</v>
      </c>
      <c r="F15" s="139">
        <f t="shared" si="0"/>
        <v>10186.219000000001</v>
      </c>
      <c r="H15" t="s">
        <v>764</v>
      </c>
    </row>
    <row r="16" spans="2:8" ht="15" customHeight="1" x14ac:dyDescent="0.2">
      <c r="B16" s="141" t="s">
        <v>231</v>
      </c>
      <c r="C16" s="137">
        <f>'Section 11 chart data'!D28</f>
        <v>80.319999999999993</v>
      </c>
      <c r="D16" s="138">
        <f>'Section 11 chart data'!J28</f>
        <v>10646.776</v>
      </c>
      <c r="E16" s="695">
        <f>'Section 11 chart data'!K28</f>
        <v>6.81</v>
      </c>
      <c r="F16" s="139">
        <f t="shared" si="0"/>
        <v>10727.096</v>
      </c>
    </row>
    <row r="17" spans="2:6" ht="15" customHeight="1" x14ac:dyDescent="0.2">
      <c r="B17" s="141" t="s">
        <v>232</v>
      </c>
      <c r="C17" s="137">
        <f>'Section 11 chart data'!D29</f>
        <v>86.010999999999996</v>
      </c>
      <c r="D17" s="138">
        <f>'Section 11 chart data'!J29</f>
        <v>11086.424000000001</v>
      </c>
      <c r="E17" s="695">
        <f>'Section 11 chart data'!K29</f>
        <v>6.63</v>
      </c>
      <c r="F17" s="139">
        <f t="shared" si="0"/>
        <v>11172.435000000001</v>
      </c>
    </row>
    <row r="18" spans="2:6" ht="15" customHeight="1" x14ac:dyDescent="0.2">
      <c r="B18" s="142" t="s">
        <v>233</v>
      </c>
      <c r="C18" s="137">
        <f>'Section 11 chart data'!D30</f>
        <v>90.679000000000002</v>
      </c>
      <c r="D18" s="138">
        <f>'Section 11 chart data'!J30</f>
        <v>11547.964</v>
      </c>
      <c r="E18" s="695">
        <f>'Section 11 chart data'!K30</f>
        <v>6.46</v>
      </c>
      <c r="F18" s="140">
        <f t="shared" si="0"/>
        <v>11638.643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EAE5162-CFA8-4699-9993-C9ADD1F4A6AA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160E9339-C1B1-4F6E-9034-31EDDCA7B05F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209</v>
      </c>
      <c r="C3" t="s">
        <v>493</v>
      </c>
    </row>
    <row r="5" spans="2:35" ht="15" customHeight="1" x14ac:dyDescent="0.2">
      <c r="B5" s="910" t="s">
        <v>77</v>
      </c>
      <c r="C5" s="912" t="s">
        <v>331</v>
      </c>
      <c r="D5" s="912"/>
      <c r="E5" s="912"/>
      <c r="F5" s="912" t="s">
        <v>222</v>
      </c>
      <c r="G5" s="912"/>
      <c r="H5" s="912"/>
      <c r="I5" s="912" t="s">
        <v>225</v>
      </c>
      <c r="J5" s="912"/>
      <c r="K5" s="912"/>
      <c r="L5" s="912" t="s">
        <v>226</v>
      </c>
      <c r="M5" s="912"/>
      <c r="N5" s="912"/>
      <c r="O5" s="912" t="s">
        <v>227</v>
      </c>
      <c r="P5" s="912"/>
      <c r="Q5" s="912"/>
      <c r="R5" s="912" t="s">
        <v>228</v>
      </c>
      <c r="S5" s="912"/>
      <c r="T5" s="912"/>
      <c r="U5" s="912" t="s">
        <v>332</v>
      </c>
      <c r="V5" s="912"/>
      <c r="W5" s="912"/>
      <c r="X5" s="912" t="s">
        <v>333</v>
      </c>
      <c r="Y5" s="912"/>
      <c r="Z5" s="912"/>
      <c r="AA5" s="912" t="s">
        <v>231</v>
      </c>
      <c r="AB5" s="912"/>
      <c r="AC5" s="912"/>
      <c r="AD5" s="912" t="s">
        <v>232</v>
      </c>
      <c r="AE5" s="912"/>
      <c r="AF5" s="912"/>
      <c r="AG5" s="912" t="s">
        <v>233</v>
      </c>
      <c r="AH5" s="912"/>
      <c r="AI5" s="904"/>
    </row>
    <row r="6" spans="2:35" ht="15" customHeight="1" x14ac:dyDescent="0.2">
      <c r="B6" s="918"/>
      <c r="C6" s="103" t="s">
        <v>78</v>
      </c>
      <c r="D6" s="913" t="s">
        <v>79</v>
      </c>
      <c r="E6" s="913"/>
      <c r="F6" s="103" t="s">
        <v>78</v>
      </c>
      <c r="G6" s="913" t="s">
        <v>79</v>
      </c>
      <c r="H6" s="913"/>
      <c r="I6" s="103" t="s">
        <v>78</v>
      </c>
      <c r="J6" s="913" t="s">
        <v>79</v>
      </c>
      <c r="K6" s="913"/>
      <c r="L6" s="103" t="s">
        <v>78</v>
      </c>
      <c r="M6" s="913" t="s">
        <v>79</v>
      </c>
      <c r="N6" s="913"/>
      <c r="O6" s="103" t="s">
        <v>78</v>
      </c>
      <c r="P6" s="913" t="s">
        <v>79</v>
      </c>
      <c r="Q6" s="913"/>
      <c r="R6" s="103" t="s">
        <v>78</v>
      </c>
      <c r="S6" s="913" t="s">
        <v>79</v>
      </c>
      <c r="T6" s="913"/>
      <c r="U6" s="103" t="s">
        <v>78</v>
      </c>
      <c r="V6" s="913" t="s">
        <v>79</v>
      </c>
      <c r="W6" s="913"/>
      <c r="X6" s="103" t="s">
        <v>78</v>
      </c>
      <c r="Y6" s="913" t="s">
        <v>79</v>
      </c>
      <c r="Z6" s="913"/>
      <c r="AA6" s="103" t="s">
        <v>78</v>
      </c>
      <c r="AB6" s="913" t="s">
        <v>79</v>
      </c>
      <c r="AC6" s="913"/>
      <c r="AD6" s="103" t="s">
        <v>78</v>
      </c>
      <c r="AE6" s="913" t="s">
        <v>79</v>
      </c>
      <c r="AF6" s="913"/>
      <c r="AG6" s="103" t="s">
        <v>78</v>
      </c>
      <c r="AH6" s="913" t="s">
        <v>79</v>
      </c>
      <c r="AI6" s="907"/>
    </row>
    <row r="7" spans="2:35" ht="30" customHeight="1" x14ac:dyDescent="0.2">
      <c r="B7" s="919"/>
      <c r="C7" s="914" t="s">
        <v>325</v>
      </c>
      <c r="D7" s="914"/>
      <c r="E7" s="16" t="s">
        <v>82</v>
      </c>
      <c r="F7" s="914" t="s">
        <v>325</v>
      </c>
      <c r="G7" s="914"/>
      <c r="H7" s="16" t="s">
        <v>82</v>
      </c>
      <c r="I7" s="914" t="s">
        <v>325</v>
      </c>
      <c r="J7" s="914"/>
      <c r="K7" s="16" t="s">
        <v>82</v>
      </c>
      <c r="L7" s="914" t="s">
        <v>325</v>
      </c>
      <c r="M7" s="914"/>
      <c r="N7" s="16" t="s">
        <v>82</v>
      </c>
      <c r="O7" s="914" t="s">
        <v>325</v>
      </c>
      <c r="P7" s="914"/>
      <c r="Q7" s="16" t="s">
        <v>82</v>
      </c>
      <c r="R7" s="914" t="s">
        <v>325</v>
      </c>
      <c r="S7" s="914"/>
      <c r="T7" s="16" t="s">
        <v>82</v>
      </c>
      <c r="U7" s="914" t="s">
        <v>325</v>
      </c>
      <c r="V7" s="914"/>
      <c r="W7" s="16" t="s">
        <v>82</v>
      </c>
      <c r="X7" s="914" t="s">
        <v>325</v>
      </c>
      <c r="Y7" s="914"/>
      <c r="Z7" s="16" t="s">
        <v>82</v>
      </c>
      <c r="AA7" s="914" t="s">
        <v>325</v>
      </c>
      <c r="AB7" s="914"/>
      <c r="AC7" s="16" t="s">
        <v>82</v>
      </c>
      <c r="AD7" s="914" t="s">
        <v>325</v>
      </c>
      <c r="AE7" s="914"/>
      <c r="AF7" s="16" t="s">
        <v>82</v>
      </c>
      <c r="AG7" s="914" t="s">
        <v>325</v>
      </c>
      <c r="AH7" s="914"/>
      <c r="AI7" s="17" t="s">
        <v>82</v>
      </c>
    </row>
    <row r="8" spans="2:35" ht="15" customHeight="1" x14ac:dyDescent="0.2">
      <c r="B8" s="143" t="str">
        <f>Index!$B$4</f>
        <v>Hertfordshire and North London</v>
      </c>
      <c r="C8" s="191"/>
      <c r="D8" s="122"/>
      <c r="E8" s="105"/>
      <c r="F8" s="105"/>
      <c r="G8" s="122"/>
      <c r="H8" s="192"/>
      <c r="I8" s="105"/>
      <c r="J8" s="122"/>
      <c r="K8" s="192"/>
      <c r="L8" s="105"/>
      <c r="M8" s="122"/>
      <c r="N8" s="192"/>
      <c r="O8" s="105"/>
      <c r="P8" s="192"/>
      <c r="Q8" s="192"/>
      <c r="R8" s="191"/>
      <c r="S8" s="122"/>
      <c r="T8" s="105"/>
      <c r="U8" s="105"/>
      <c r="V8" s="122"/>
      <c r="W8" s="192"/>
      <c r="X8" s="105"/>
      <c r="Y8" s="122"/>
      <c r="Z8" s="192"/>
      <c r="AA8" s="105"/>
      <c r="AB8" s="122"/>
      <c r="AC8" s="192"/>
      <c r="AD8" s="105"/>
      <c r="AE8" s="192"/>
      <c r="AF8" s="192"/>
      <c r="AG8" s="105"/>
      <c r="AH8" s="192"/>
      <c r="AI8" s="192"/>
    </row>
    <row r="9" spans="2:35" ht="15" customHeight="1" x14ac:dyDescent="0.2">
      <c r="B9" s="107" t="s">
        <v>105</v>
      </c>
      <c r="C9" s="108">
        <f>'Section 11 chart data'!$C$190</f>
        <v>60.081000000000003</v>
      </c>
      <c r="D9" s="108">
        <f>'Section 11 chart data'!$C$207</f>
        <v>5534.2359999999999</v>
      </c>
      <c r="E9" s="119">
        <f>'Section 11 chart data'!$D$207</f>
        <v>13.08</v>
      </c>
      <c r="F9" s="108">
        <f>'Section 11 chart data'!$D$190</f>
        <v>67.837000000000003</v>
      </c>
      <c r="G9" s="108">
        <f>'Section 11 chart data'!$E$207</f>
        <v>5973.7470000000003</v>
      </c>
      <c r="H9" s="119">
        <f>'Section 11 chart data'!$F$207</f>
        <v>11.61</v>
      </c>
      <c r="I9" s="108">
        <f>'Section 11 chart data'!$E$190</f>
        <v>77.120999999999995</v>
      </c>
      <c r="J9" s="108">
        <f>'Section 11 chart data'!$G$207</f>
        <v>6590.2629999999999</v>
      </c>
      <c r="K9" s="119">
        <f>'Section 11 chart data'!$H$207</f>
        <v>10.52</v>
      </c>
      <c r="L9" s="108">
        <f>'Section 11 chart data'!$F$190</f>
        <v>87.948999999999998</v>
      </c>
      <c r="M9" s="108">
        <f>'Section 11 chart data'!$I$207</f>
        <v>7325.933</v>
      </c>
      <c r="N9" s="119">
        <f>'Section 11 chart data'!$J$207</f>
        <v>9.5500000000000007</v>
      </c>
      <c r="O9" s="108">
        <f>'Section 11 chart data'!$G$190</f>
        <v>97.801000000000002</v>
      </c>
      <c r="P9" s="108">
        <f>'Section 11 chart data'!$K$207</f>
        <v>8060.491</v>
      </c>
      <c r="Q9" s="119">
        <f>'Section 11 chart data'!$L$207</f>
        <v>8.77</v>
      </c>
      <c r="R9" s="108">
        <f>'Section 11 chart data'!$H$190</f>
        <v>98.399000000000001</v>
      </c>
      <c r="S9" s="108">
        <f>'Section 11 chart data'!$M$207</f>
        <v>8791.5650000000005</v>
      </c>
      <c r="T9" s="119">
        <f>'Section 11 chart data'!$N$207</f>
        <v>8.09</v>
      </c>
      <c r="U9" s="108">
        <f>'Section 11 chart data'!$I$190</f>
        <v>67.238</v>
      </c>
      <c r="V9" s="108">
        <f>'Section 11 chart data'!$O$207</f>
        <v>9475.4979999999996</v>
      </c>
      <c r="W9" s="119">
        <f>'Section 11 chart data'!$P$207</f>
        <v>7.54</v>
      </c>
      <c r="X9" s="108">
        <f>'Section 11 chart data'!$J$190</f>
        <v>73.95</v>
      </c>
      <c r="Y9" s="108">
        <f>'Section 11 chart data'!$Q$207</f>
        <v>10112.269</v>
      </c>
      <c r="Z9" s="119">
        <f>'Section 11 chart data'!$R$207</f>
        <v>7.11</v>
      </c>
      <c r="AA9" s="108">
        <f>'Section 11 chart data'!$K$190</f>
        <v>80.319999999999993</v>
      </c>
      <c r="AB9" s="108">
        <f>'Section 11 chart data'!$S$207</f>
        <v>10646.776</v>
      </c>
      <c r="AC9" s="119">
        <f>'Section 11 chart data'!$T$207</f>
        <v>6.81</v>
      </c>
      <c r="AD9" s="108">
        <f>'Section 11 chart data'!$L$190</f>
        <v>86.010999999999996</v>
      </c>
      <c r="AE9" s="108">
        <f>'Section 11 chart data'!$U$207</f>
        <v>11086.424000000001</v>
      </c>
      <c r="AF9" s="119">
        <f>'Section 11 chart data'!$V$207</f>
        <v>6.63</v>
      </c>
      <c r="AG9" s="108">
        <f>'Section 11 chart data'!$M$190</f>
        <v>90.679000000000002</v>
      </c>
      <c r="AH9" s="108">
        <f>'Section 11 chart data'!$W$207</f>
        <v>11547.964</v>
      </c>
      <c r="AI9" s="120">
        <f>'Section 11 chart data'!$X$207</f>
        <v>6.46</v>
      </c>
    </row>
    <row r="10" spans="2:35" ht="15" customHeight="1" x14ac:dyDescent="0.2">
      <c r="B10" s="109" t="s">
        <v>94</v>
      </c>
      <c r="C10" s="110">
        <f>'Section 11 chart data'!$C$191</f>
        <v>8.6419999999999995</v>
      </c>
      <c r="D10" s="110">
        <f>'Section 11 chart data'!$C$208</f>
        <v>1926.011</v>
      </c>
      <c r="E10" s="111">
        <f>'Section 11 chart data'!$D$208</f>
        <v>19.29</v>
      </c>
      <c r="F10" s="110">
        <f>'Section 11 chart data'!$D$191</f>
        <v>9.3729999999999993</v>
      </c>
      <c r="G10" s="110">
        <f>'Section 11 chart data'!$E$208</f>
        <v>2051.875</v>
      </c>
      <c r="H10" s="111">
        <f>'Section 11 chart data'!$F$208</f>
        <v>18.98</v>
      </c>
      <c r="I10" s="110">
        <f>'Section 11 chart data'!$E$191</f>
        <v>10.153</v>
      </c>
      <c r="J10" s="110">
        <f>'Section 11 chart data'!$G$208</f>
        <v>2189.33</v>
      </c>
      <c r="K10" s="111">
        <f>'Section 11 chart data'!$H$208</f>
        <v>18.72</v>
      </c>
      <c r="L10" s="110">
        <f>'Section 11 chart data'!$F$191</f>
        <v>10.942</v>
      </c>
      <c r="M10" s="110">
        <f>'Section 11 chart data'!$I$208</f>
        <v>2321.1640000000002</v>
      </c>
      <c r="N10" s="111">
        <f>'Section 11 chart data'!$J$208</f>
        <v>18.54</v>
      </c>
      <c r="O10" s="110">
        <f>'Section 11 chart data'!$G$191</f>
        <v>11.605</v>
      </c>
      <c r="P10" s="110">
        <f>'Section 11 chart data'!$K$208</f>
        <v>2452.547</v>
      </c>
      <c r="Q10" s="111">
        <f>'Section 11 chart data'!$L$208</f>
        <v>18.37</v>
      </c>
      <c r="R10" s="110">
        <f>'Section 11 chart data'!$H$191</f>
        <v>11.324</v>
      </c>
      <c r="S10" s="110">
        <f>'Section 11 chart data'!$M$208</f>
        <v>2587.915</v>
      </c>
      <c r="T10" s="111">
        <f>'Section 11 chart data'!$N$208</f>
        <v>18.13</v>
      </c>
      <c r="U10" s="110">
        <f>'Section 11 chart data'!$I$191</f>
        <v>7.593</v>
      </c>
      <c r="V10" s="110">
        <f>'Section 11 chart data'!$O$208</f>
        <v>2718.4580000000001</v>
      </c>
      <c r="W10" s="111">
        <f>'Section 11 chart data'!$P$208</f>
        <v>17.91</v>
      </c>
      <c r="X10" s="110">
        <f>'Section 11 chart data'!$J$191</f>
        <v>8.1639999999999997</v>
      </c>
      <c r="Y10" s="110">
        <f>'Section 11 chart data'!$Q$208</f>
        <v>2839.9630000000002</v>
      </c>
      <c r="Z10" s="111">
        <f>'Section 11 chart data'!$R$208</f>
        <v>17.739999999999998</v>
      </c>
      <c r="AA10" s="110">
        <f>'Section 11 chart data'!$K$191</f>
        <v>8.5920000000000005</v>
      </c>
      <c r="AB10" s="110">
        <f>'Section 11 chart data'!$S$208</f>
        <v>2926.0459999999998</v>
      </c>
      <c r="AC10" s="111">
        <f>'Section 11 chart data'!$T$208</f>
        <v>17.72</v>
      </c>
      <c r="AD10" s="110">
        <f>'Section 11 chart data'!$L$191</f>
        <v>8.93</v>
      </c>
      <c r="AE10" s="110">
        <f>'Section 11 chart data'!$U$208</f>
        <v>2988.6970000000001</v>
      </c>
      <c r="AF10" s="111">
        <f>'Section 11 chart data'!$V$208</f>
        <v>17.829999999999998</v>
      </c>
      <c r="AG10" s="110">
        <f>'Section 11 chart data'!$M$191</f>
        <v>9.4090000000000007</v>
      </c>
      <c r="AH10" s="110">
        <f>'Section 11 chart data'!$W$208</f>
        <v>3086.2869999999998</v>
      </c>
      <c r="AI10" s="112">
        <f>'Section 11 chart data'!$X$208</f>
        <v>17.71</v>
      </c>
    </row>
    <row r="11" spans="2:35" ht="15" customHeight="1" x14ac:dyDescent="0.2">
      <c r="B11" s="109" t="s">
        <v>95</v>
      </c>
      <c r="C11" s="110">
        <f>'Section 11 chart data'!$C$192</f>
        <v>31.655999999999999</v>
      </c>
      <c r="D11" s="110">
        <f>'Section 11 chart data'!$C$209</f>
        <v>1095.4369999999999</v>
      </c>
      <c r="E11" s="111">
        <f>'Section 11 chart data'!$D$209</f>
        <v>48.66</v>
      </c>
      <c r="F11" s="110">
        <f>'Section 11 chart data'!$D$192</f>
        <v>35.975999999999999</v>
      </c>
      <c r="G11" s="110">
        <f>'Section 11 chart data'!$E$209</f>
        <v>1057.8</v>
      </c>
      <c r="H11" s="111">
        <f>'Section 11 chart data'!$F$209</f>
        <v>45.36</v>
      </c>
      <c r="I11" s="110">
        <f>'Section 11 chart data'!$E$192</f>
        <v>40.473999999999997</v>
      </c>
      <c r="J11" s="110">
        <f>'Section 11 chart data'!$G$209</f>
        <v>1068.2629999999999</v>
      </c>
      <c r="K11" s="111">
        <f>'Section 11 chart data'!$H$209</f>
        <v>44.07</v>
      </c>
      <c r="L11" s="110">
        <f>'Section 11 chart data'!$F$192</f>
        <v>44.939</v>
      </c>
      <c r="M11" s="110">
        <f>'Section 11 chart data'!$I$209</f>
        <v>1128.8</v>
      </c>
      <c r="N11" s="111">
        <f>'Section 11 chart data'!$J$209</f>
        <v>42.26</v>
      </c>
      <c r="O11" s="110">
        <f>'Section 11 chart data'!$G$192</f>
        <v>48.97</v>
      </c>
      <c r="P11" s="110">
        <f>'Section 11 chart data'!$K$209</f>
        <v>1195.8979999999999</v>
      </c>
      <c r="Q11" s="111">
        <f>'Section 11 chart data'!$L$209</f>
        <v>40.67</v>
      </c>
      <c r="R11" s="110">
        <f>'Section 11 chart data'!$H$192</f>
        <v>46.526000000000003</v>
      </c>
      <c r="S11" s="110">
        <f>'Section 11 chart data'!$M$209</f>
        <v>1263.701</v>
      </c>
      <c r="T11" s="111">
        <f>'Section 11 chart data'!$N$209</f>
        <v>39.28</v>
      </c>
      <c r="U11" s="110">
        <f>'Section 11 chart data'!$I$192</f>
        <v>20.725999999999999</v>
      </c>
      <c r="V11" s="110">
        <f>'Section 11 chart data'!$O$209</f>
        <v>1328.316</v>
      </c>
      <c r="W11" s="111">
        <f>'Section 11 chart data'!$P$209</f>
        <v>38.11</v>
      </c>
      <c r="X11" s="110">
        <f>'Section 11 chart data'!$J$192</f>
        <v>23.059000000000001</v>
      </c>
      <c r="Y11" s="110">
        <f>'Section 11 chart data'!$Q$209</f>
        <v>1390.8119999999999</v>
      </c>
      <c r="Z11" s="111">
        <f>'Section 11 chart data'!$R$209</f>
        <v>37.1</v>
      </c>
      <c r="AA11" s="110">
        <f>'Section 11 chart data'!$K$192</f>
        <v>25.681000000000001</v>
      </c>
      <c r="AB11" s="110">
        <f>'Section 11 chart data'!$S$209</f>
        <v>1451.875</v>
      </c>
      <c r="AC11" s="111">
        <f>'Section 11 chart data'!$T$209</f>
        <v>36.200000000000003</v>
      </c>
      <c r="AD11" s="110">
        <f>'Section 11 chart data'!$L$192</f>
        <v>28.265000000000001</v>
      </c>
      <c r="AE11" s="110">
        <f>'Section 11 chart data'!$U$209</f>
        <v>1509.348</v>
      </c>
      <c r="AF11" s="111">
        <f>'Section 11 chart data'!$V$209</f>
        <v>35.43</v>
      </c>
      <c r="AG11" s="110">
        <f>'Section 11 chart data'!$M$192</f>
        <v>30.31</v>
      </c>
      <c r="AH11" s="110">
        <f>'Section 11 chart data'!$W$209</f>
        <v>1564.239</v>
      </c>
      <c r="AI11" s="112">
        <f>'Section 11 chart data'!$X$209</f>
        <v>34.770000000000003</v>
      </c>
    </row>
    <row r="12" spans="2:35" ht="15" customHeight="1" x14ac:dyDescent="0.2">
      <c r="B12" s="109" t="s">
        <v>96</v>
      </c>
      <c r="C12" s="110">
        <f>'Section 11 chart data'!$C$193</f>
        <v>1.89</v>
      </c>
      <c r="D12" s="110">
        <f>'Section 11 chart data'!$C$210</f>
        <v>392.399</v>
      </c>
      <c r="E12" s="111">
        <f>'Section 11 chart data'!$D$210</f>
        <v>28.6</v>
      </c>
      <c r="F12" s="110">
        <f>'Section 11 chart data'!$D$193</f>
        <v>1.9490000000000001</v>
      </c>
      <c r="G12" s="110">
        <f>'Section 11 chart data'!$E$210</f>
        <v>358.22</v>
      </c>
      <c r="H12" s="111">
        <f>'Section 11 chart data'!$F$210</f>
        <v>29.56</v>
      </c>
      <c r="I12" s="110">
        <f>'Section 11 chart data'!$E$193</f>
        <v>2.0190000000000001</v>
      </c>
      <c r="J12" s="110">
        <f>'Section 11 chart data'!$G$210</f>
        <v>348.23099999999999</v>
      </c>
      <c r="K12" s="111">
        <f>'Section 11 chart data'!$H$210</f>
        <v>32.1</v>
      </c>
      <c r="L12" s="110">
        <f>'Section 11 chart data'!$F$193</f>
        <v>2.0510000000000002</v>
      </c>
      <c r="M12" s="110">
        <f>'Section 11 chart data'!$I$210</f>
        <v>389.53500000000003</v>
      </c>
      <c r="N12" s="111">
        <f>'Section 11 chart data'!$J$210</f>
        <v>30.83</v>
      </c>
      <c r="O12" s="110">
        <f>'Section 11 chart data'!$G$193</f>
        <v>2.11</v>
      </c>
      <c r="P12" s="110">
        <f>'Section 11 chart data'!$K$210</f>
        <v>432.04399999999998</v>
      </c>
      <c r="Q12" s="111">
        <f>'Section 11 chart data'!$L$210</f>
        <v>29.77</v>
      </c>
      <c r="R12" s="110">
        <f>'Section 11 chart data'!$H$193</f>
        <v>2.0510000000000002</v>
      </c>
      <c r="S12" s="110">
        <f>'Section 11 chart data'!$M$210</f>
        <v>481.40800000000002</v>
      </c>
      <c r="T12" s="111">
        <f>'Section 11 chart data'!$N$210</f>
        <v>28.54</v>
      </c>
      <c r="U12" s="110">
        <f>'Section 11 chart data'!$I$193</f>
        <v>1.5549999999999999</v>
      </c>
      <c r="V12" s="110">
        <f>'Section 11 chart data'!$O$210</f>
        <v>529.50800000000004</v>
      </c>
      <c r="W12" s="111">
        <f>'Section 11 chart data'!$P$210</f>
        <v>27.64</v>
      </c>
      <c r="X12" s="110">
        <f>'Section 11 chart data'!$J$193</f>
        <v>1.6859999999999999</v>
      </c>
      <c r="Y12" s="110">
        <f>'Section 11 chart data'!$Q$210</f>
        <v>574.41200000000003</v>
      </c>
      <c r="Z12" s="111">
        <f>'Section 11 chart data'!$R$210</f>
        <v>27.03</v>
      </c>
      <c r="AA12" s="110">
        <f>'Section 11 chart data'!$K$193</f>
        <v>1.827</v>
      </c>
      <c r="AB12" s="110">
        <f>'Section 11 chart data'!$S$210</f>
        <v>590.56799999999998</v>
      </c>
      <c r="AC12" s="111">
        <f>'Section 11 chart data'!$T$210</f>
        <v>26.43</v>
      </c>
      <c r="AD12" s="110">
        <f>'Section 11 chart data'!$L$193</f>
        <v>1.929</v>
      </c>
      <c r="AE12" s="110">
        <f>'Section 11 chart data'!$U$210</f>
        <v>561.86099999999999</v>
      </c>
      <c r="AF12" s="111">
        <f>'Section 11 chart data'!$V$210</f>
        <v>27.32</v>
      </c>
      <c r="AG12" s="110">
        <f>'Section 11 chart data'!$M$193</f>
        <v>2.008</v>
      </c>
      <c r="AH12" s="110">
        <f>'Section 11 chart data'!$W$210</f>
        <v>546.72500000000002</v>
      </c>
      <c r="AI12" s="112">
        <f>'Section 11 chart data'!$X$210</f>
        <v>28.19</v>
      </c>
    </row>
    <row r="13" spans="2:35" ht="15" customHeight="1" x14ac:dyDescent="0.2">
      <c r="B13" s="109" t="s">
        <v>97</v>
      </c>
      <c r="C13" s="110">
        <f>'Section 11 chart data'!$C$194</f>
        <v>2.2400000000000002</v>
      </c>
      <c r="D13" s="110">
        <f>'Section 11 chart data'!$C$211</f>
        <v>385.62900000000002</v>
      </c>
      <c r="E13" s="111">
        <f>'Section 11 chart data'!$D$211</f>
        <v>35.01</v>
      </c>
      <c r="F13" s="110">
        <f>'Section 11 chart data'!$D$194</f>
        <v>2.3220000000000001</v>
      </c>
      <c r="G13" s="110">
        <f>'Section 11 chart data'!$E$211</f>
        <v>431.02499999999998</v>
      </c>
      <c r="H13" s="111">
        <f>'Section 11 chart data'!$F$211</f>
        <v>33.799999999999997</v>
      </c>
      <c r="I13" s="110">
        <f>'Section 11 chart data'!$E$194</f>
        <v>2.4049999999999998</v>
      </c>
      <c r="J13" s="110">
        <f>'Section 11 chart data'!$G$211</f>
        <v>486.12700000000001</v>
      </c>
      <c r="K13" s="111">
        <f>'Section 11 chart data'!$H$211</f>
        <v>32.270000000000003</v>
      </c>
      <c r="L13" s="110">
        <f>'Section 11 chart data'!$F$194</f>
        <v>2.4780000000000002</v>
      </c>
      <c r="M13" s="110">
        <f>'Section 11 chart data'!$I$211</f>
        <v>547.13499999999999</v>
      </c>
      <c r="N13" s="111">
        <f>'Section 11 chart data'!$J$211</f>
        <v>30.55</v>
      </c>
      <c r="O13" s="110">
        <f>'Section 11 chart data'!$G$194</f>
        <v>2.5430000000000001</v>
      </c>
      <c r="P13" s="110">
        <f>'Section 11 chart data'!$K$211</f>
        <v>604.51499999999999</v>
      </c>
      <c r="Q13" s="111">
        <f>'Section 11 chart data'!$L$211</f>
        <v>29.19</v>
      </c>
      <c r="R13" s="110">
        <f>'Section 11 chart data'!$H$194</f>
        <v>2.5550000000000002</v>
      </c>
      <c r="S13" s="110">
        <f>'Section 11 chart data'!$M$211</f>
        <v>655.50599999999997</v>
      </c>
      <c r="T13" s="111">
        <f>'Section 11 chart data'!$N$211</f>
        <v>28.2</v>
      </c>
      <c r="U13" s="110">
        <f>'Section 11 chart data'!$I$194</f>
        <v>2.3980000000000001</v>
      </c>
      <c r="V13" s="110">
        <f>'Section 11 chart data'!$O$211</f>
        <v>695.52800000000002</v>
      </c>
      <c r="W13" s="111">
        <f>'Section 11 chart data'!$P$211</f>
        <v>27.62</v>
      </c>
      <c r="X13" s="110">
        <f>'Section 11 chart data'!$J$194</f>
        <v>2.472</v>
      </c>
      <c r="Y13" s="110">
        <f>'Section 11 chart data'!$Q$211</f>
        <v>727.75400000000002</v>
      </c>
      <c r="Z13" s="111">
        <f>'Section 11 chart data'!$R$211</f>
        <v>27.25</v>
      </c>
      <c r="AA13" s="110">
        <f>'Section 11 chart data'!$K$194</f>
        <v>2.5499999999999998</v>
      </c>
      <c r="AB13" s="110">
        <f>'Section 11 chart data'!$S$211</f>
        <v>754.755</v>
      </c>
      <c r="AC13" s="111">
        <f>'Section 11 chart data'!$T$211</f>
        <v>26.99</v>
      </c>
      <c r="AD13" s="110">
        <f>'Section 11 chart data'!$L$194</f>
        <v>2.6219999999999999</v>
      </c>
      <c r="AE13" s="110">
        <f>'Section 11 chart data'!$U$211</f>
        <v>773.54899999999998</v>
      </c>
      <c r="AF13" s="111">
        <f>'Section 11 chart data'!$V$211</f>
        <v>26.97</v>
      </c>
      <c r="AG13" s="110">
        <f>'Section 11 chart data'!$M$194</f>
        <v>2.681</v>
      </c>
      <c r="AH13" s="110">
        <f>'Section 11 chart data'!$W$211</f>
        <v>788.61500000000001</v>
      </c>
      <c r="AI13" s="112">
        <f>'Section 11 chart data'!$X$211</f>
        <v>27</v>
      </c>
    </row>
    <row r="14" spans="2:35" ht="15" customHeight="1" x14ac:dyDescent="0.2">
      <c r="B14" s="109" t="s">
        <v>98</v>
      </c>
      <c r="C14" s="110">
        <f>'Section 11 chart data'!$C$195</f>
        <v>5.0419999999999998</v>
      </c>
      <c r="D14" s="110">
        <f>'Section 11 chart data'!$C$212</f>
        <v>254.81700000000001</v>
      </c>
      <c r="E14" s="111">
        <f>'Section 11 chart data'!$D$212</f>
        <v>33.770000000000003</v>
      </c>
      <c r="F14" s="110">
        <f>'Section 11 chart data'!$D$195</f>
        <v>5.3079999999999998</v>
      </c>
      <c r="G14" s="110">
        <f>'Section 11 chart data'!$E$212</f>
        <v>304.72000000000003</v>
      </c>
      <c r="H14" s="111">
        <f>'Section 11 chart data'!$F$212</f>
        <v>31.3</v>
      </c>
      <c r="I14" s="110">
        <f>'Section 11 chart data'!$E$195</f>
        <v>5.5679999999999996</v>
      </c>
      <c r="J14" s="110">
        <f>'Section 11 chart data'!$G$212</f>
        <v>359.41899999999998</v>
      </c>
      <c r="K14" s="111">
        <f>'Section 11 chart data'!$H$212</f>
        <v>29.42</v>
      </c>
      <c r="L14" s="110">
        <f>'Section 11 chart data'!$F$195</f>
        <v>5.8360000000000003</v>
      </c>
      <c r="M14" s="110">
        <f>'Section 11 chart data'!$I$212</f>
        <v>409.62599999999998</v>
      </c>
      <c r="N14" s="111">
        <f>'Section 11 chart data'!$J$212</f>
        <v>28.19</v>
      </c>
      <c r="O14" s="110">
        <f>'Section 11 chart data'!$G$195</f>
        <v>6.093</v>
      </c>
      <c r="P14" s="110">
        <f>'Section 11 chart data'!$K$212</f>
        <v>454.33699999999999</v>
      </c>
      <c r="Q14" s="111">
        <f>'Section 11 chart data'!$L$212</f>
        <v>27.35</v>
      </c>
      <c r="R14" s="110">
        <f>'Section 11 chart data'!$H$195</f>
        <v>6.2729999999999997</v>
      </c>
      <c r="S14" s="110">
        <f>'Section 11 chart data'!$M$212</f>
        <v>491.96100000000001</v>
      </c>
      <c r="T14" s="111">
        <f>'Section 11 chart data'!$N$212</f>
        <v>26.82</v>
      </c>
      <c r="U14" s="110">
        <f>'Section 11 chart data'!$I$195</f>
        <v>6.1829999999999998</v>
      </c>
      <c r="V14" s="110">
        <f>'Section 11 chart data'!$O$212</f>
        <v>519.47500000000002</v>
      </c>
      <c r="W14" s="111">
        <f>'Section 11 chart data'!$P$212</f>
        <v>26.66</v>
      </c>
      <c r="X14" s="110">
        <f>'Section 11 chart data'!$J$195</f>
        <v>6.3529999999999998</v>
      </c>
      <c r="Y14" s="110">
        <f>'Section 11 chart data'!$Q$212</f>
        <v>540.68299999999999</v>
      </c>
      <c r="Z14" s="111">
        <f>'Section 11 chart data'!$R$212</f>
        <v>26.62</v>
      </c>
      <c r="AA14" s="110">
        <f>'Section 11 chart data'!$K$195</f>
        <v>6.55</v>
      </c>
      <c r="AB14" s="110">
        <f>'Section 11 chart data'!$S$212</f>
        <v>552.70000000000005</v>
      </c>
      <c r="AC14" s="111">
        <f>'Section 11 chart data'!$T$212</f>
        <v>26.92</v>
      </c>
      <c r="AD14" s="110">
        <f>'Section 11 chart data'!$L$195</f>
        <v>6.673</v>
      </c>
      <c r="AE14" s="110">
        <f>'Section 11 chart data'!$U$212</f>
        <v>573.14499999999998</v>
      </c>
      <c r="AF14" s="111">
        <f>'Section 11 chart data'!$V$212</f>
        <v>26.74</v>
      </c>
      <c r="AG14" s="110">
        <f>'Section 11 chart data'!$M$195</f>
        <v>6.6890000000000001</v>
      </c>
      <c r="AH14" s="110">
        <f>'Section 11 chart data'!$W$212</f>
        <v>592.25</v>
      </c>
      <c r="AI14" s="112">
        <f>'Section 11 chart data'!$X$212</f>
        <v>26.54</v>
      </c>
    </row>
    <row r="15" spans="2:35" ht="15" customHeight="1" x14ac:dyDescent="0.2">
      <c r="B15" s="109" t="s">
        <v>248</v>
      </c>
      <c r="C15" s="110">
        <f>'Section 11 chart data'!$C$196</f>
        <v>8.7999999999999995E-2</v>
      </c>
      <c r="D15" s="110">
        <f>'Section 11 chart data'!$C$213</f>
        <v>34.103000000000002</v>
      </c>
      <c r="E15" s="111">
        <f>'Section 11 chart data'!$D$213</f>
        <v>83.41</v>
      </c>
      <c r="F15" s="110">
        <f>'Section 11 chart data'!$D$196</f>
        <v>0.09</v>
      </c>
      <c r="G15" s="110">
        <f>'Section 11 chart data'!$E$213</f>
        <v>42.508000000000003</v>
      </c>
      <c r="H15" s="111">
        <f>'Section 11 chart data'!$F$213</f>
        <v>83.62</v>
      </c>
      <c r="I15" s="110">
        <f>'Section 11 chart data'!$E$196</f>
        <v>9.2999999999999999E-2</v>
      </c>
      <c r="J15" s="110">
        <f>'Section 11 chart data'!$G$213</f>
        <v>51.825000000000003</v>
      </c>
      <c r="K15" s="111">
        <f>'Section 11 chart data'!$H$213</f>
        <v>83.7</v>
      </c>
      <c r="L15" s="110">
        <f>'Section 11 chart data'!$F$196</f>
        <v>9.5000000000000001E-2</v>
      </c>
      <c r="M15" s="110">
        <f>'Section 11 chart data'!$I$213</f>
        <v>61.040999999999997</v>
      </c>
      <c r="N15" s="111">
        <f>'Section 11 chart data'!$J$213</f>
        <v>83.63</v>
      </c>
      <c r="O15" s="110">
        <f>'Section 11 chart data'!$G$196</f>
        <v>9.7000000000000003E-2</v>
      </c>
      <c r="P15" s="110">
        <f>'Section 11 chart data'!$K$213</f>
        <v>69.998000000000005</v>
      </c>
      <c r="Q15" s="111">
        <f>'Section 11 chart data'!$L$213</f>
        <v>83.51</v>
      </c>
      <c r="R15" s="110">
        <f>'Section 11 chart data'!$H$196</f>
        <v>9.8000000000000004E-2</v>
      </c>
      <c r="S15" s="110">
        <f>'Section 11 chart data'!$M$213</f>
        <v>78.561000000000007</v>
      </c>
      <c r="T15" s="111">
        <f>'Section 11 chart data'!$N$213</f>
        <v>83.43</v>
      </c>
      <c r="U15" s="110">
        <f>'Section 11 chart data'!$I$196</f>
        <v>0.1</v>
      </c>
      <c r="V15" s="110">
        <f>'Section 11 chart data'!$O$213</f>
        <v>86.748000000000005</v>
      </c>
      <c r="W15" s="111">
        <f>'Section 11 chart data'!$P$213</f>
        <v>83.35</v>
      </c>
      <c r="X15" s="110">
        <f>'Section 11 chart data'!$J$196</f>
        <v>0.10100000000000001</v>
      </c>
      <c r="Y15" s="110">
        <f>'Section 11 chart data'!$Q$213</f>
        <v>94.512</v>
      </c>
      <c r="Z15" s="111">
        <f>'Section 11 chart data'!$R$213</f>
        <v>83.29</v>
      </c>
      <c r="AA15" s="110">
        <f>'Section 11 chart data'!$K$196</f>
        <v>0.10299999999999999</v>
      </c>
      <c r="AB15" s="110">
        <f>'Section 11 chart data'!$S$213</f>
        <v>101.878</v>
      </c>
      <c r="AC15" s="111">
        <f>'Section 11 chart data'!$T$213</f>
        <v>83.24</v>
      </c>
      <c r="AD15" s="110">
        <f>'Section 11 chart data'!$L$196</f>
        <v>0.104</v>
      </c>
      <c r="AE15" s="110">
        <f>'Section 11 chart data'!$U$213</f>
        <v>108.85299999999999</v>
      </c>
      <c r="AF15" s="111">
        <f>'Section 11 chart data'!$V$213</f>
        <v>83.19</v>
      </c>
      <c r="AG15" s="110">
        <f>'Section 11 chart data'!$M$196</f>
        <v>0.105</v>
      </c>
      <c r="AH15" s="110">
        <f>'Section 11 chart data'!$W$213</f>
        <v>115.44199999999999</v>
      </c>
      <c r="AI15" s="112">
        <f>'Section 11 chart data'!$X$213</f>
        <v>83.16</v>
      </c>
    </row>
    <row r="16" spans="2:35" ht="15" customHeight="1" x14ac:dyDescent="0.2">
      <c r="B16" s="109" t="s">
        <v>100</v>
      </c>
      <c r="C16" s="110">
        <f>'Section 11 chart data'!$C$197</f>
        <v>0</v>
      </c>
      <c r="D16" s="110">
        <f>'Section 11 chart data'!$C$214</f>
        <v>33.247</v>
      </c>
      <c r="E16" s="111">
        <f>'Section 11 chart data'!$D$214</f>
        <v>29.6</v>
      </c>
      <c r="F16" s="110">
        <f>'Section 11 chart data'!$D$197</f>
        <v>0</v>
      </c>
      <c r="G16" s="110">
        <f>'Section 11 chart data'!$E$214</f>
        <v>40.898000000000003</v>
      </c>
      <c r="H16" s="111">
        <f>'Section 11 chart data'!$F$214</f>
        <v>28.01</v>
      </c>
      <c r="I16" s="110">
        <f>'Section 11 chart data'!$E$197</f>
        <v>0</v>
      </c>
      <c r="J16" s="110">
        <f>'Section 11 chart data'!$G$214</f>
        <v>50.365000000000002</v>
      </c>
      <c r="K16" s="111">
        <f>'Section 11 chart data'!$H$214</f>
        <v>26.47</v>
      </c>
      <c r="L16" s="110">
        <f>'Section 11 chart data'!$F$197</f>
        <v>0</v>
      </c>
      <c r="M16" s="110">
        <f>'Section 11 chart data'!$I$214</f>
        <v>59.893999999999998</v>
      </c>
      <c r="N16" s="111">
        <f>'Section 11 chart data'!$J$214</f>
        <v>25.41</v>
      </c>
      <c r="O16" s="110">
        <f>'Section 11 chart data'!$G$197</f>
        <v>0</v>
      </c>
      <c r="P16" s="110">
        <f>'Section 11 chart data'!$K$214</f>
        <v>68.677000000000007</v>
      </c>
      <c r="Q16" s="111">
        <f>'Section 11 chart data'!$L$214</f>
        <v>24.81</v>
      </c>
      <c r="R16" s="110">
        <f>'Section 11 chart data'!$H$197</f>
        <v>0</v>
      </c>
      <c r="S16" s="110">
        <f>'Section 11 chart data'!$M$214</f>
        <v>76.277000000000001</v>
      </c>
      <c r="T16" s="111">
        <f>'Section 11 chart data'!$N$214</f>
        <v>24.53</v>
      </c>
      <c r="U16" s="110">
        <f>'Section 11 chart data'!$I$197</f>
        <v>0</v>
      </c>
      <c r="V16" s="110">
        <f>'Section 11 chart data'!$O$214</f>
        <v>82.403999999999996</v>
      </c>
      <c r="W16" s="111">
        <f>'Section 11 chart data'!$P$214</f>
        <v>24.48</v>
      </c>
      <c r="X16" s="110">
        <f>'Section 11 chart data'!$J$197</f>
        <v>0</v>
      </c>
      <c r="Y16" s="110">
        <f>'Section 11 chart data'!$Q$214</f>
        <v>86.88</v>
      </c>
      <c r="Z16" s="111">
        <f>'Section 11 chart data'!$R$214</f>
        <v>24.44</v>
      </c>
      <c r="AA16" s="110">
        <f>'Section 11 chart data'!$K$197</f>
        <v>0</v>
      </c>
      <c r="AB16" s="110">
        <f>'Section 11 chart data'!$S$214</f>
        <v>90.007000000000005</v>
      </c>
      <c r="AC16" s="111">
        <f>'Section 11 chart data'!$T$214</f>
        <v>24.41</v>
      </c>
      <c r="AD16" s="110">
        <f>'Section 11 chart data'!$L$197</f>
        <v>0</v>
      </c>
      <c r="AE16" s="110">
        <f>'Section 11 chart data'!$U$214</f>
        <v>92.986999999999995</v>
      </c>
      <c r="AF16" s="111">
        <f>'Section 11 chart data'!$V$214</f>
        <v>24.44</v>
      </c>
      <c r="AG16" s="110">
        <f>'Section 11 chart data'!$M$197</f>
        <v>0</v>
      </c>
      <c r="AH16" s="110">
        <f>'Section 11 chart data'!$W$214</f>
        <v>95.959000000000003</v>
      </c>
      <c r="AI16" s="112">
        <f>'Section 11 chart data'!$X$214</f>
        <v>24.43</v>
      </c>
    </row>
    <row r="17" spans="2:35" ht="15" customHeight="1" x14ac:dyDescent="0.2">
      <c r="B17" s="109" t="s">
        <v>101</v>
      </c>
      <c r="C17" s="110">
        <f>'Section 11 chart data'!$C$198</f>
        <v>0</v>
      </c>
      <c r="D17" s="110">
        <f>'Section 11 chart data'!$C$215</f>
        <v>156.26300000000001</v>
      </c>
      <c r="E17" s="111">
        <f>'Section 11 chart data'!$D$215</f>
        <v>31.18</v>
      </c>
      <c r="F17" s="110">
        <f>'Section 11 chart data'!$D$198</f>
        <v>0</v>
      </c>
      <c r="G17" s="110">
        <f>'Section 11 chart data'!$E$215</f>
        <v>199.40199999999999</v>
      </c>
      <c r="H17" s="111">
        <f>'Section 11 chart data'!$F$215</f>
        <v>30.64</v>
      </c>
      <c r="I17" s="110">
        <f>'Section 11 chart data'!$E$198</f>
        <v>0</v>
      </c>
      <c r="J17" s="110">
        <f>'Section 11 chart data'!$G$215</f>
        <v>253.55</v>
      </c>
      <c r="K17" s="111">
        <f>'Section 11 chart data'!$H$215</f>
        <v>29.52</v>
      </c>
      <c r="L17" s="110">
        <f>'Section 11 chart data'!$F$198</f>
        <v>0</v>
      </c>
      <c r="M17" s="110">
        <f>'Section 11 chart data'!$I$215</f>
        <v>312.80099999999999</v>
      </c>
      <c r="N17" s="111">
        <f>'Section 11 chart data'!$J$215</f>
        <v>28.42</v>
      </c>
      <c r="O17" s="110">
        <f>'Section 11 chart data'!$G$198</f>
        <v>0</v>
      </c>
      <c r="P17" s="110">
        <f>'Section 11 chart data'!$K$215</f>
        <v>374.18799999999999</v>
      </c>
      <c r="Q17" s="111">
        <f>'Section 11 chart data'!$L$215</f>
        <v>27.49</v>
      </c>
      <c r="R17" s="110">
        <f>'Section 11 chart data'!$H$198</f>
        <v>0</v>
      </c>
      <c r="S17" s="110">
        <f>'Section 11 chart data'!$M$215</f>
        <v>435.34300000000002</v>
      </c>
      <c r="T17" s="111">
        <f>'Section 11 chart data'!$N$215</f>
        <v>26.73</v>
      </c>
      <c r="U17" s="110">
        <f>'Section 11 chart data'!$I$198</f>
        <v>0</v>
      </c>
      <c r="V17" s="110">
        <f>'Section 11 chart data'!$O$215</f>
        <v>494.60199999999998</v>
      </c>
      <c r="W17" s="111">
        <f>'Section 11 chart data'!$P$215</f>
        <v>26.13</v>
      </c>
      <c r="X17" s="110">
        <f>'Section 11 chart data'!$J$198</f>
        <v>0</v>
      </c>
      <c r="Y17" s="110">
        <f>'Section 11 chart data'!$Q$215</f>
        <v>551.34400000000005</v>
      </c>
      <c r="Z17" s="111">
        <f>'Section 11 chart data'!$R$215</f>
        <v>25.67</v>
      </c>
      <c r="AA17" s="110">
        <f>'Section 11 chart data'!$K$198</f>
        <v>0</v>
      </c>
      <c r="AB17" s="110">
        <f>'Section 11 chart data'!$S$215</f>
        <v>604.43499999999995</v>
      </c>
      <c r="AC17" s="111">
        <f>'Section 11 chart data'!$T$215</f>
        <v>25.24</v>
      </c>
      <c r="AD17" s="110">
        <f>'Section 11 chart data'!$L$198</f>
        <v>0</v>
      </c>
      <c r="AE17" s="110">
        <f>'Section 11 chart data'!$U$215</f>
        <v>654.077</v>
      </c>
      <c r="AF17" s="111">
        <f>'Section 11 chart data'!$V$215</f>
        <v>24.86</v>
      </c>
      <c r="AG17" s="110">
        <f>'Section 11 chart data'!$M$198</f>
        <v>0</v>
      </c>
      <c r="AH17" s="110">
        <f>'Section 11 chart data'!$W$215</f>
        <v>696.654</v>
      </c>
      <c r="AI17" s="112">
        <f>'Section 11 chart data'!$X$215</f>
        <v>24.59</v>
      </c>
    </row>
    <row r="18" spans="2:35" ht="15" customHeight="1" x14ac:dyDescent="0.2">
      <c r="B18" s="109" t="s">
        <v>102</v>
      </c>
      <c r="C18" s="110">
        <f>'Section 11 chart data'!$C$199</f>
        <v>0</v>
      </c>
      <c r="D18" s="110">
        <f>'Section 11 chart data'!$C$216</f>
        <v>54.631999999999998</v>
      </c>
      <c r="E18" s="111">
        <f>'Section 11 chart data'!$D$216</f>
        <v>68.78</v>
      </c>
      <c r="F18" s="110">
        <f>'Section 11 chart data'!$D$199</f>
        <v>0</v>
      </c>
      <c r="G18" s="110">
        <f>'Section 11 chart data'!$E$216</f>
        <v>60.79</v>
      </c>
      <c r="H18" s="111">
        <f>'Section 11 chart data'!$F$216</f>
        <v>67.11</v>
      </c>
      <c r="I18" s="110">
        <f>'Section 11 chart data'!$E$199</f>
        <v>0</v>
      </c>
      <c r="J18" s="110">
        <f>'Section 11 chart data'!$G$216</f>
        <v>69.745999999999995</v>
      </c>
      <c r="K18" s="111">
        <f>'Section 11 chart data'!$H$216</f>
        <v>63.27</v>
      </c>
      <c r="L18" s="110">
        <f>'Section 11 chart data'!$F$199</f>
        <v>0</v>
      </c>
      <c r="M18" s="110">
        <f>'Section 11 chart data'!$I$216</f>
        <v>78.406000000000006</v>
      </c>
      <c r="N18" s="111">
        <f>'Section 11 chart data'!$J$216</f>
        <v>60.25</v>
      </c>
      <c r="O18" s="110">
        <f>'Section 11 chart data'!$G$199</f>
        <v>0</v>
      </c>
      <c r="P18" s="110">
        <f>'Section 11 chart data'!$K$216</f>
        <v>86.231999999999999</v>
      </c>
      <c r="Q18" s="111">
        <f>'Section 11 chart data'!$L$216</f>
        <v>58.2</v>
      </c>
      <c r="R18" s="110">
        <f>'Section 11 chart data'!$H$199</f>
        <v>0</v>
      </c>
      <c r="S18" s="110">
        <f>'Section 11 chart data'!$M$216</f>
        <v>92.69</v>
      </c>
      <c r="T18" s="111">
        <f>'Section 11 chart data'!$N$216</f>
        <v>56.98</v>
      </c>
      <c r="U18" s="110">
        <f>'Section 11 chart data'!$I$199</f>
        <v>0</v>
      </c>
      <c r="V18" s="110">
        <f>'Section 11 chart data'!$O$216</f>
        <v>97.856999999999999</v>
      </c>
      <c r="W18" s="111">
        <f>'Section 11 chart data'!$P$216</f>
        <v>56.29</v>
      </c>
      <c r="X18" s="110">
        <f>'Section 11 chart data'!$J$199</f>
        <v>0</v>
      </c>
      <c r="Y18" s="110">
        <f>'Section 11 chart data'!$Q$216</f>
        <v>100.25</v>
      </c>
      <c r="Z18" s="111">
        <f>'Section 11 chart data'!$R$216</f>
        <v>56.53</v>
      </c>
      <c r="AA18" s="110">
        <f>'Section 11 chart data'!$K$199</f>
        <v>0</v>
      </c>
      <c r="AB18" s="110">
        <f>'Section 11 chart data'!$S$216</f>
        <v>103.37</v>
      </c>
      <c r="AC18" s="111">
        <f>'Section 11 chart data'!$T$216</f>
        <v>56.37</v>
      </c>
      <c r="AD18" s="110">
        <f>'Section 11 chart data'!$L$199</f>
        <v>0</v>
      </c>
      <c r="AE18" s="110">
        <f>'Section 11 chart data'!$U$216</f>
        <v>106.604</v>
      </c>
      <c r="AF18" s="111">
        <f>'Section 11 chart data'!$V$216</f>
        <v>56.09</v>
      </c>
      <c r="AG18" s="110">
        <f>'Section 11 chart data'!$M$199</f>
        <v>0</v>
      </c>
      <c r="AH18" s="110">
        <f>'Section 11 chart data'!$W$216</f>
        <v>109.518</v>
      </c>
      <c r="AI18" s="112">
        <f>'Section 11 chart data'!$X$216</f>
        <v>55.84</v>
      </c>
    </row>
    <row r="19" spans="2:35" ht="15" customHeight="1" x14ac:dyDescent="0.2">
      <c r="B19" s="109" t="s">
        <v>103</v>
      </c>
      <c r="C19" s="110">
        <f>'Section 11 chart data'!$C$200</f>
        <v>0</v>
      </c>
      <c r="D19" s="110">
        <f>'Section 11 chart data'!$C$217</f>
        <v>136.072</v>
      </c>
      <c r="E19" s="111">
        <f>'Section 11 chart data'!$D$217</f>
        <v>36.4</v>
      </c>
      <c r="F19" s="110">
        <f>'Section 11 chart data'!$D$200</f>
        <v>0</v>
      </c>
      <c r="G19" s="110">
        <f>'Section 11 chart data'!$E$217</f>
        <v>163.89500000000001</v>
      </c>
      <c r="H19" s="111">
        <f>'Section 11 chart data'!$F$217</f>
        <v>34.93</v>
      </c>
      <c r="I19" s="110">
        <f>'Section 11 chart data'!$E$200</f>
        <v>0</v>
      </c>
      <c r="J19" s="110">
        <f>'Section 11 chart data'!$G$217</f>
        <v>200.72399999999999</v>
      </c>
      <c r="K19" s="111">
        <f>'Section 11 chart data'!$H$217</f>
        <v>33.76</v>
      </c>
      <c r="L19" s="110">
        <f>'Section 11 chart data'!$F$200</f>
        <v>0</v>
      </c>
      <c r="M19" s="110">
        <f>'Section 11 chart data'!$I$217</f>
        <v>239.18199999999999</v>
      </c>
      <c r="N19" s="111">
        <f>'Section 11 chart data'!$J$217</f>
        <v>33.130000000000003</v>
      </c>
      <c r="O19" s="110">
        <f>'Section 11 chart data'!$G$200</f>
        <v>0</v>
      </c>
      <c r="P19" s="110">
        <f>'Section 11 chart data'!$K$217</f>
        <v>279.108</v>
      </c>
      <c r="Q19" s="111">
        <f>'Section 11 chart data'!$L$217</f>
        <v>32.83</v>
      </c>
      <c r="R19" s="110">
        <f>'Section 11 chart data'!$H$200</f>
        <v>0</v>
      </c>
      <c r="S19" s="110">
        <f>'Section 11 chart data'!$M$217</f>
        <v>319.238</v>
      </c>
      <c r="T19" s="111">
        <f>'Section 11 chart data'!$N$217</f>
        <v>32.729999999999997</v>
      </c>
      <c r="U19" s="110">
        <f>'Section 11 chart data'!$I$200</f>
        <v>0</v>
      </c>
      <c r="V19" s="110">
        <f>'Section 11 chart data'!$O$217</f>
        <v>359.17700000000002</v>
      </c>
      <c r="W19" s="111">
        <f>'Section 11 chart data'!$P$217</f>
        <v>32.72</v>
      </c>
      <c r="X19" s="110">
        <f>'Section 11 chart data'!$J$200</f>
        <v>0</v>
      </c>
      <c r="Y19" s="110">
        <f>'Section 11 chart data'!$Q$217</f>
        <v>397.78899999999999</v>
      </c>
      <c r="Z19" s="111">
        <f>'Section 11 chart data'!$R$217</f>
        <v>32.770000000000003</v>
      </c>
      <c r="AA19" s="110">
        <f>'Section 11 chart data'!$K$200</f>
        <v>0</v>
      </c>
      <c r="AB19" s="110">
        <f>'Section 11 chart data'!$S$217</f>
        <v>434.51400000000001</v>
      </c>
      <c r="AC19" s="111">
        <f>'Section 11 chart data'!$T$217</f>
        <v>32.83</v>
      </c>
      <c r="AD19" s="110">
        <f>'Section 11 chart data'!$L$200</f>
        <v>0</v>
      </c>
      <c r="AE19" s="110">
        <f>'Section 11 chart data'!$U$217</f>
        <v>468.74799999999999</v>
      </c>
      <c r="AF19" s="111">
        <f>'Section 11 chart data'!$V$217</f>
        <v>32.93</v>
      </c>
      <c r="AG19" s="110">
        <f>'Section 11 chart data'!$M$200</f>
        <v>0</v>
      </c>
      <c r="AH19" s="110">
        <f>'Section 11 chart data'!$W$217</f>
        <v>501.42899999999997</v>
      </c>
      <c r="AI19" s="112">
        <f>'Section 11 chart data'!$X$217</f>
        <v>32.96</v>
      </c>
    </row>
    <row r="20" spans="2:35" ht="15" customHeight="1" x14ac:dyDescent="0.2">
      <c r="B20" s="113" t="s">
        <v>104</v>
      </c>
      <c r="C20" s="114">
        <f>'Section 11 chart data'!$C$201</f>
        <v>10.525</v>
      </c>
      <c r="D20" s="114">
        <f>'Section 11 chart data'!$C$218</f>
        <v>1065.626</v>
      </c>
      <c r="E20" s="115">
        <f>'Section 11 chart data'!$D$218</f>
        <v>20.83</v>
      </c>
      <c r="F20" s="114">
        <f>'Section 11 chart data'!$D$201</f>
        <v>12.819000000000001</v>
      </c>
      <c r="G20" s="114">
        <f>'Section 11 chart data'!$E$218</f>
        <v>1262.6130000000001</v>
      </c>
      <c r="H20" s="115">
        <f>'Section 11 chart data'!$F$218</f>
        <v>18.93</v>
      </c>
      <c r="I20" s="114">
        <f>'Section 11 chart data'!$E$201</f>
        <v>16.41</v>
      </c>
      <c r="J20" s="114">
        <f>'Section 11 chart data'!$G$218</f>
        <v>1512.682</v>
      </c>
      <c r="K20" s="115">
        <f>'Section 11 chart data'!$H$218</f>
        <v>17.399999999999999</v>
      </c>
      <c r="L20" s="114">
        <f>'Section 11 chart data'!$F$201</f>
        <v>21.608000000000001</v>
      </c>
      <c r="M20" s="114">
        <f>'Section 11 chart data'!$I$218</f>
        <v>1778.35</v>
      </c>
      <c r="N20" s="115">
        <f>'Section 11 chart data'!$J$218</f>
        <v>16.48</v>
      </c>
      <c r="O20" s="114">
        <f>'Section 11 chart data'!$G$201</f>
        <v>26.382999999999999</v>
      </c>
      <c r="P20" s="114">
        <f>'Section 11 chart data'!$K$218</f>
        <v>2042.9449999999999</v>
      </c>
      <c r="Q20" s="115">
        <f>'Section 11 chart data'!$L$218</f>
        <v>16.04</v>
      </c>
      <c r="R20" s="114">
        <f>'Section 11 chart data'!$H$201</f>
        <v>29.571999999999999</v>
      </c>
      <c r="S20" s="114">
        <f>'Section 11 chart data'!$M$218</f>
        <v>2308.9670000000001</v>
      </c>
      <c r="T20" s="115">
        <f>'Section 11 chart data'!$N$218</f>
        <v>15.88</v>
      </c>
      <c r="U20" s="114">
        <f>'Section 11 chart data'!$I$201</f>
        <v>28.681999999999999</v>
      </c>
      <c r="V20" s="114">
        <f>'Section 11 chart data'!$O$218</f>
        <v>2563.4250000000002</v>
      </c>
      <c r="W20" s="115">
        <f>'Section 11 chart data'!$P$218</f>
        <v>15.95</v>
      </c>
      <c r="X20" s="114">
        <f>'Section 11 chart data'!$J$201</f>
        <v>32.113999999999997</v>
      </c>
      <c r="Y20" s="114">
        <f>'Section 11 chart data'!$Q$218</f>
        <v>2807.8690000000001</v>
      </c>
      <c r="Z20" s="115">
        <f>'Section 11 chart data'!$R$218</f>
        <v>16.12</v>
      </c>
      <c r="AA20" s="114">
        <f>'Section 11 chart data'!$K$201</f>
        <v>35.018000000000001</v>
      </c>
      <c r="AB20" s="114">
        <f>'Section 11 chart data'!$S$218</f>
        <v>3036.6280000000002</v>
      </c>
      <c r="AC20" s="115">
        <f>'Section 11 chart data'!$T$218</f>
        <v>16.34</v>
      </c>
      <c r="AD20" s="114">
        <f>'Section 11 chart data'!$L$201</f>
        <v>37.488</v>
      </c>
      <c r="AE20" s="114">
        <f>'Section 11 chart data'!$U$218</f>
        <v>3248.5549999999998</v>
      </c>
      <c r="AF20" s="115">
        <f>'Section 11 chart data'!$V$218</f>
        <v>16.59</v>
      </c>
      <c r="AG20" s="114">
        <f>'Section 11 chart data'!$M$201</f>
        <v>39.478999999999999</v>
      </c>
      <c r="AH20" s="114">
        <f>'Section 11 chart data'!$W$218</f>
        <v>3450.8470000000002</v>
      </c>
      <c r="AI20" s="116">
        <f>'Section 11 chart data'!$X$218</f>
        <v>16.77</v>
      </c>
    </row>
    <row r="23" spans="2:35" ht="15" customHeight="1" x14ac:dyDescent="0.2">
      <c r="B23" s="910" t="s">
        <v>77</v>
      </c>
      <c r="C23" s="912" t="s">
        <v>331</v>
      </c>
      <c r="D23" s="912"/>
      <c r="E23" s="912"/>
      <c r="F23" s="912" t="s">
        <v>222</v>
      </c>
      <c r="G23" s="912"/>
      <c r="H23" s="904"/>
    </row>
    <row r="24" spans="2:35" ht="15" customHeight="1" x14ac:dyDescent="0.2">
      <c r="B24" s="918"/>
      <c r="C24" s="322" t="s">
        <v>78</v>
      </c>
      <c r="D24" s="913" t="s">
        <v>79</v>
      </c>
      <c r="E24" s="913"/>
      <c r="F24" s="322" t="s">
        <v>78</v>
      </c>
      <c r="G24" s="913" t="s">
        <v>79</v>
      </c>
      <c r="H24" s="907"/>
    </row>
    <row r="25" spans="2:35" ht="30" customHeight="1" x14ac:dyDescent="0.2">
      <c r="B25" s="919"/>
      <c r="C25" s="914" t="s">
        <v>325</v>
      </c>
      <c r="D25" s="914"/>
      <c r="E25" s="16" t="s">
        <v>82</v>
      </c>
      <c r="F25" s="914" t="s">
        <v>325</v>
      </c>
      <c r="G25" s="914"/>
      <c r="H25" s="17" t="s">
        <v>82</v>
      </c>
    </row>
    <row r="26" spans="2:35" ht="15" customHeight="1" x14ac:dyDescent="0.2">
      <c r="B26" s="143" t="str">
        <f>Index!$B$4</f>
        <v>Hertfordshire and North London</v>
      </c>
      <c r="C26" s="191"/>
      <c r="D26" s="122"/>
      <c r="E26" s="105"/>
      <c r="F26" s="105"/>
      <c r="G26" s="192"/>
      <c r="H26" s="192"/>
    </row>
    <row r="27" spans="2:35" ht="15" customHeight="1" x14ac:dyDescent="0.2">
      <c r="B27" s="118" t="s">
        <v>105</v>
      </c>
      <c r="C27" s="108">
        <f>$C$9</f>
        <v>60.081000000000003</v>
      </c>
      <c r="D27" s="108">
        <f>$D$9</f>
        <v>5534.2359999999999</v>
      </c>
      <c r="E27" s="119">
        <f>$E$9</f>
        <v>13.08</v>
      </c>
      <c r="F27" s="108">
        <f>$F$9</f>
        <v>67.837000000000003</v>
      </c>
      <c r="G27" s="108">
        <f>$G$9</f>
        <v>5973.7470000000003</v>
      </c>
      <c r="H27" s="120">
        <f>$H$9</f>
        <v>11.61</v>
      </c>
    </row>
    <row r="28" spans="2:35" ht="15" customHeight="1" x14ac:dyDescent="0.2">
      <c r="B28" s="28" t="s">
        <v>94</v>
      </c>
      <c r="C28" s="110">
        <f>$C$10</f>
        <v>8.6419999999999995</v>
      </c>
      <c r="D28" s="110">
        <f>$D$10</f>
        <v>1926.011</v>
      </c>
      <c r="E28" s="111">
        <f>$E$10</f>
        <v>19.29</v>
      </c>
      <c r="F28" s="110">
        <f>$F$10</f>
        <v>9.3729999999999993</v>
      </c>
      <c r="G28" s="110">
        <f>$G$10</f>
        <v>2051.875</v>
      </c>
      <c r="H28" s="112">
        <f>$H$10</f>
        <v>18.98</v>
      </c>
    </row>
    <row r="29" spans="2:35" ht="15" customHeight="1" x14ac:dyDescent="0.2">
      <c r="B29" s="28" t="s">
        <v>95</v>
      </c>
      <c r="C29" s="110">
        <f>$C$11</f>
        <v>31.655999999999999</v>
      </c>
      <c r="D29" s="110">
        <f>$D$11</f>
        <v>1095.4369999999999</v>
      </c>
      <c r="E29" s="111">
        <f>$E$11</f>
        <v>48.66</v>
      </c>
      <c r="F29" s="110">
        <f>$F$11</f>
        <v>35.975999999999999</v>
      </c>
      <c r="G29" s="110">
        <f>$G$11</f>
        <v>1057.8</v>
      </c>
      <c r="H29" s="112">
        <f>$H$11</f>
        <v>45.36</v>
      </c>
    </row>
    <row r="30" spans="2:35" ht="15" customHeight="1" x14ac:dyDescent="0.2">
      <c r="B30" s="28" t="s">
        <v>96</v>
      </c>
      <c r="C30" s="110">
        <f>$C$12</f>
        <v>1.89</v>
      </c>
      <c r="D30" s="110">
        <f>$D$12</f>
        <v>392.399</v>
      </c>
      <c r="E30" s="111">
        <f>$E$12</f>
        <v>28.6</v>
      </c>
      <c r="F30" s="110">
        <f>$F$12</f>
        <v>1.9490000000000001</v>
      </c>
      <c r="G30" s="110">
        <f>$G$12</f>
        <v>358.22</v>
      </c>
      <c r="H30" s="112">
        <f>$H$12</f>
        <v>29.56</v>
      </c>
    </row>
    <row r="31" spans="2:35" ht="15" customHeight="1" x14ac:dyDescent="0.2">
      <c r="B31" s="28" t="s">
        <v>97</v>
      </c>
      <c r="C31" s="110">
        <f>$C$13</f>
        <v>2.2400000000000002</v>
      </c>
      <c r="D31" s="110">
        <f>$D$13</f>
        <v>385.62900000000002</v>
      </c>
      <c r="E31" s="111">
        <f>$E$13</f>
        <v>35.01</v>
      </c>
      <c r="F31" s="110">
        <f>$F$13</f>
        <v>2.3220000000000001</v>
      </c>
      <c r="G31" s="110">
        <f>$G$13</f>
        <v>431.02499999999998</v>
      </c>
      <c r="H31" s="112">
        <f>$H$13</f>
        <v>33.799999999999997</v>
      </c>
    </row>
    <row r="32" spans="2:35" ht="15" customHeight="1" x14ac:dyDescent="0.2">
      <c r="B32" s="28" t="s">
        <v>98</v>
      </c>
      <c r="C32" s="110">
        <f>$C$14</f>
        <v>5.0419999999999998</v>
      </c>
      <c r="D32" s="110">
        <f>$D$14</f>
        <v>254.81700000000001</v>
      </c>
      <c r="E32" s="111">
        <f>$E$14</f>
        <v>33.770000000000003</v>
      </c>
      <c r="F32" s="110">
        <f>$F$14</f>
        <v>5.3079999999999998</v>
      </c>
      <c r="G32" s="110">
        <f>$G$14</f>
        <v>304.72000000000003</v>
      </c>
      <c r="H32" s="112">
        <f>$H$14</f>
        <v>31.3</v>
      </c>
    </row>
    <row r="33" spans="2:8" ht="15" customHeight="1" x14ac:dyDescent="0.2">
      <c r="B33" s="28" t="s">
        <v>248</v>
      </c>
      <c r="C33" s="110">
        <f>$C$15</f>
        <v>8.7999999999999995E-2</v>
      </c>
      <c r="D33" s="110">
        <f>$D$15</f>
        <v>34.103000000000002</v>
      </c>
      <c r="E33" s="111">
        <f>$E$15</f>
        <v>83.41</v>
      </c>
      <c r="F33" s="110">
        <f>$F$15</f>
        <v>0.09</v>
      </c>
      <c r="G33" s="110">
        <f>$G$15</f>
        <v>42.508000000000003</v>
      </c>
      <c r="H33" s="112">
        <f>$H$15</f>
        <v>83.62</v>
      </c>
    </row>
    <row r="34" spans="2:8" ht="15" customHeight="1" x14ac:dyDescent="0.2">
      <c r="B34" s="28" t="s">
        <v>100</v>
      </c>
      <c r="C34" s="110">
        <f>$C$16</f>
        <v>0</v>
      </c>
      <c r="D34" s="110">
        <f>$D$16</f>
        <v>33.247</v>
      </c>
      <c r="E34" s="111">
        <f>$E$16</f>
        <v>29.6</v>
      </c>
      <c r="F34" s="110">
        <f>$F$16</f>
        <v>0</v>
      </c>
      <c r="G34" s="110">
        <f>$G$16</f>
        <v>40.898000000000003</v>
      </c>
      <c r="H34" s="112">
        <f>$H$16</f>
        <v>28.01</v>
      </c>
    </row>
    <row r="35" spans="2:8" ht="15" customHeight="1" x14ac:dyDescent="0.2">
      <c r="B35" s="28" t="s">
        <v>101</v>
      </c>
      <c r="C35" s="110">
        <f>$C$17</f>
        <v>0</v>
      </c>
      <c r="D35" s="110">
        <f>$D$17</f>
        <v>156.26300000000001</v>
      </c>
      <c r="E35" s="111">
        <f>$E$17</f>
        <v>31.18</v>
      </c>
      <c r="F35" s="110">
        <f>$F$17</f>
        <v>0</v>
      </c>
      <c r="G35" s="110">
        <f>$G$17</f>
        <v>199.40199999999999</v>
      </c>
      <c r="H35" s="112">
        <f>$H$17</f>
        <v>30.64</v>
      </c>
    </row>
    <row r="36" spans="2:8" ht="15" customHeight="1" x14ac:dyDescent="0.2">
      <c r="B36" s="28" t="s">
        <v>102</v>
      </c>
      <c r="C36" s="110">
        <f>$C$18</f>
        <v>0</v>
      </c>
      <c r="D36" s="110">
        <f>$D$18</f>
        <v>54.631999999999998</v>
      </c>
      <c r="E36" s="111">
        <f>$E$18</f>
        <v>68.78</v>
      </c>
      <c r="F36" s="110">
        <f>$F$18</f>
        <v>0</v>
      </c>
      <c r="G36" s="110">
        <f>$G$18</f>
        <v>60.79</v>
      </c>
      <c r="H36" s="112">
        <f>$H$18</f>
        <v>67.11</v>
      </c>
    </row>
    <row r="37" spans="2:8" ht="15" customHeight="1" x14ac:dyDescent="0.2">
      <c r="B37" s="28" t="s">
        <v>103</v>
      </c>
      <c r="C37" s="110">
        <f>$C$19</f>
        <v>0</v>
      </c>
      <c r="D37" s="110">
        <f>$D$19</f>
        <v>136.072</v>
      </c>
      <c r="E37" s="111">
        <f>$E$19</f>
        <v>36.4</v>
      </c>
      <c r="F37" s="110">
        <f>$F$19</f>
        <v>0</v>
      </c>
      <c r="G37" s="110">
        <f>$G$19</f>
        <v>163.89500000000001</v>
      </c>
      <c r="H37" s="112">
        <f>$H$19</f>
        <v>34.93</v>
      </c>
    </row>
    <row r="38" spans="2:8" ht="15" customHeight="1" x14ac:dyDescent="0.2">
      <c r="B38" s="29" t="s">
        <v>104</v>
      </c>
      <c r="C38" s="114">
        <f>$C$20</f>
        <v>10.525</v>
      </c>
      <c r="D38" s="114">
        <f>$D$20</f>
        <v>1065.626</v>
      </c>
      <c r="E38" s="115">
        <f>$E$20</f>
        <v>20.83</v>
      </c>
      <c r="F38" s="114">
        <f>$F$20</f>
        <v>12.819000000000001</v>
      </c>
      <c r="G38" s="114">
        <f>$G$20</f>
        <v>1262.6130000000001</v>
      </c>
      <c r="H38" s="116">
        <f>$H$20</f>
        <v>18.93</v>
      </c>
    </row>
    <row r="41" spans="2:8" ht="15" customHeight="1" x14ac:dyDescent="0.2">
      <c r="B41" s="910" t="s">
        <v>77</v>
      </c>
      <c r="C41" s="912" t="s">
        <v>225</v>
      </c>
      <c r="D41" s="912"/>
      <c r="E41" s="912"/>
      <c r="F41" s="912" t="s">
        <v>226</v>
      </c>
      <c r="G41" s="912"/>
      <c r="H41" s="904"/>
    </row>
    <row r="42" spans="2:8" ht="15" customHeight="1" x14ac:dyDescent="0.2">
      <c r="B42" s="918"/>
      <c r="C42" s="322" t="s">
        <v>78</v>
      </c>
      <c r="D42" s="913" t="s">
        <v>79</v>
      </c>
      <c r="E42" s="913"/>
      <c r="F42" s="322" t="s">
        <v>78</v>
      </c>
      <c r="G42" s="913" t="s">
        <v>79</v>
      </c>
      <c r="H42" s="907"/>
    </row>
    <row r="43" spans="2:8" ht="30" customHeight="1" x14ac:dyDescent="0.2">
      <c r="B43" s="919"/>
      <c r="C43" s="914" t="s">
        <v>325</v>
      </c>
      <c r="D43" s="914"/>
      <c r="E43" s="16" t="s">
        <v>82</v>
      </c>
      <c r="F43" s="914" t="s">
        <v>325</v>
      </c>
      <c r="G43" s="914"/>
      <c r="H43" s="17" t="s">
        <v>82</v>
      </c>
    </row>
    <row r="44" spans="2:8" ht="15" customHeight="1" x14ac:dyDescent="0.2">
      <c r="B44" s="143" t="str">
        <f>Index!$B$4</f>
        <v>Hertfordshire and North London</v>
      </c>
      <c r="C44" s="105"/>
      <c r="D44" s="122"/>
      <c r="E44" s="192"/>
      <c r="F44" s="105"/>
      <c r="G44" s="192"/>
      <c r="H44" s="192"/>
    </row>
    <row r="45" spans="2:8" ht="15" customHeight="1" x14ac:dyDescent="0.2">
      <c r="B45" s="118" t="s">
        <v>105</v>
      </c>
      <c r="C45" s="108">
        <f>$I$9</f>
        <v>77.120999999999995</v>
      </c>
      <c r="D45" s="108">
        <f>$J$9</f>
        <v>6590.2629999999999</v>
      </c>
      <c r="E45" s="119">
        <f>$K$9</f>
        <v>10.52</v>
      </c>
      <c r="F45" s="108">
        <f>$L$9</f>
        <v>87.948999999999998</v>
      </c>
      <c r="G45" s="108">
        <f>$M$9</f>
        <v>7325.933</v>
      </c>
      <c r="H45" s="120">
        <f>$N$9</f>
        <v>9.5500000000000007</v>
      </c>
    </row>
    <row r="46" spans="2:8" ht="15" customHeight="1" x14ac:dyDescent="0.2">
      <c r="B46" s="28" t="s">
        <v>94</v>
      </c>
      <c r="C46" s="110">
        <f>$I$10</f>
        <v>10.153</v>
      </c>
      <c r="D46" s="110">
        <f>$J$10</f>
        <v>2189.33</v>
      </c>
      <c r="E46" s="111">
        <f>$K$10</f>
        <v>18.72</v>
      </c>
      <c r="F46" s="110">
        <f>$L$10</f>
        <v>10.942</v>
      </c>
      <c r="G46" s="110">
        <f>$M$10</f>
        <v>2321.1640000000002</v>
      </c>
      <c r="H46" s="112">
        <f>$N$10</f>
        <v>18.54</v>
      </c>
    </row>
    <row r="47" spans="2:8" ht="15" customHeight="1" x14ac:dyDescent="0.2">
      <c r="B47" s="28" t="s">
        <v>95</v>
      </c>
      <c r="C47" s="110">
        <f>$I$11</f>
        <v>40.473999999999997</v>
      </c>
      <c r="D47" s="110">
        <f>$J$11</f>
        <v>1068.2629999999999</v>
      </c>
      <c r="E47" s="111">
        <f>$K$11</f>
        <v>44.07</v>
      </c>
      <c r="F47" s="110">
        <f>$L$11</f>
        <v>44.939</v>
      </c>
      <c r="G47" s="110">
        <f>$M$11</f>
        <v>1128.8</v>
      </c>
      <c r="H47" s="112">
        <f>$N$11</f>
        <v>42.26</v>
      </c>
    </row>
    <row r="48" spans="2:8" ht="15" customHeight="1" x14ac:dyDescent="0.2">
      <c r="B48" s="28" t="s">
        <v>96</v>
      </c>
      <c r="C48" s="110">
        <f>$I$12</f>
        <v>2.0190000000000001</v>
      </c>
      <c r="D48" s="110">
        <f>$J$12</f>
        <v>348.23099999999999</v>
      </c>
      <c r="E48" s="111">
        <f>$K$12</f>
        <v>32.1</v>
      </c>
      <c r="F48" s="110">
        <f>$L$12</f>
        <v>2.0510000000000002</v>
      </c>
      <c r="G48" s="110">
        <f>$M$12</f>
        <v>389.53500000000003</v>
      </c>
      <c r="H48" s="112">
        <f>$N$12</f>
        <v>30.83</v>
      </c>
    </row>
    <row r="49" spans="2:8" ht="15" customHeight="1" x14ac:dyDescent="0.2">
      <c r="B49" s="28" t="s">
        <v>97</v>
      </c>
      <c r="C49" s="110">
        <f>$I$13</f>
        <v>2.4049999999999998</v>
      </c>
      <c r="D49" s="110">
        <f>$J$13</f>
        <v>486.12700000000001</v>
      </c>
      <c r="E49" s="111">
        <f>$K$13</f>
        <v>32.270000000000003</v>
      </c>
      <c r="F49" s="110">
        <f>$L$13</f>
        <v>2.4780000000000002</v>
      </c>
      <c r="G49" s="110">
        <f>$M$13</f>
        <v>547.13499999999999</v>
      </c>
      <c r="H49" s="112">
        <f>$N$13</f>
        <v>30.55</v>
      </c>
    </row>
    <row r="50" spans="2:8" ht="15" customHeight="1" x14ac:dyDescent="0.2">
      <c r="B50" s="28" t="s">
        <v>98</v>
      </c>
      <c r="C50" s="110">
        <f>$I$14</f>
        <v>5.5679999999999996</v>
      </c>
      <c r="D50" s="110">
        <f>$J$14</f>
        <v>359.41899999999998</v>
      </c>
      <c r="E50" s="111">
        <f>$K$14</f>
        <v>29.42</v>
      </c>
      <c r="F50" s="110">
        <f>$L$14</f>
        <v>5.8360000000000003</v>
      </c>
      <c r="G50" s="110">
        <f>$M$14</f>
        <v>409.62599999999998</v>
      </c>
      <c r="H50" s="112">
        <f>$N$14</f>
        <v>28.19</v>
      </c>
    </row>
    <row r="51" spans="2:8" ht="15" customHeight="1" x14ac:dyDescent="0.2">
      <c r="B51" s="28" t="s">
        <v>248</v>
      </c>
      <c r="C51" s="110">
        <f>$I$15</f>
        <v>9.2999999999999999E-2</v>
      </c>
      <c r="D51" s="110">
        <f>$J$15</f>
        <v>51.825000000000003</v>
      </c>
      <c r="E51" s="111">
        <f>$K$15</f>
        <v>83.7</v>
      </c>
      <c r="F51" s="110">
        <f>$L$15</f>
        <v>9.5000000000000001E-2</v>
      </c>
      <c r="G51" s="110">
        <f>$M$15</f>
        <v>61.040999999999997</v>
      </c>
      <c r="H51" s="112">
        <f>$N$15</f>
        <v>83.63</v>
      </c>
    </row>
    <row r="52" spans="2:8" ht="15" customHeight="1" x14ac:dyDescent="0.2">
      <c r="B52" s="28" t="s">
        <v>100</v>
      </c>
      <c r="C52" s="110">
        <f>$I$16</f>
        <v>0</v>
      </c>
      <c r="D52" s="110">
        <f>$J$16</f>
        <v>50.365000000000002</v>
      </c>
      <c r="E52" s="111">
        <f>$K$16</f>
        <v>26.47</v>
      </c>
      <c r="F52" s="110">
        <f>$L$16</f>
        <v>0</v>
      </c>
      <c r="G52" s="110">
        <f>$M$16</f>
        <v>59.893999999999998</v>
      </c>
      <c r="H52" s="112">
        <f>$N$16</f>
        <v>25.41</v>
      </c>
    </row>
    <row r="53" spans="2:8" ht="15" customHeight="1" x14ac:dyDescent="0.2">
      <c r="B53" s="28" t="s">
        <v>101</v>
      </c>
      <c r="C53" s="110">
        <f>$I$17</f>
        <v>0</v>
      </c>
      <c r="D53" s="110">
        <f>$J$17</f>
        <v>253.55</v>
      </c>
      <c r="E53" s="111">
        <f>$K$17</f>
        <v>29.52</v>
      </c>
      <c r="F53" s="110">
        <f>$L$17</f>
        <v>0</v>
      </c>
      <c r="G53" s="110">
        <f>$M$17</f>
        <v>312.80099999999999</v>
      </c>
      <c r="H53" s="112">
        <f>$N$17</f>
        <v>28.42</v>
      </c>
    </row>
    <row r="54" spans="2:8" ht="15" customHeight="1" x14ac:dyDescent="0.2">
      <c r="B54" s="28" t="s">
        <v>102</v>
      </c>
      <c r="C54" s="110">
        <f>$I$18</f>
        <v>0</v>
      </c>
      <c r="D54" s="110">
        <f>$J$18</f>
        <v>69.745999999999995</v>
      </c>
      <c r="E54" s="111">
        <f>$K$18</f>
        <v>63.27</v>
      </c>
      <c r="F54" s="110">
        <f>$L$18</f>
        <v>0</v>
      </c>
      <c r="G54" s="110">
        <f>$M$18</f>
        <v>78.406000000000006</v>
      </c>
      <c r="H54" s="112">
        <f>$N$18</f>
        <v>60.25</v>
      </c>
    </row>
    <row r="55" spans="2:8" ht="15" customHeight="1" x14ac:dyDescent="0.2">
      <c r="B55" s="28" t="s">
        <v>103</v>
      </c>
      <c r="C55" s="110">
        <f>$I$19</f>
        <v>0</v>
      </c>
      <c r="D55" s="110">
        <f>$J$19</f>
        <v>200.72399999999999</v>
      </c>
      <c r="E55" s="111">
        <f>$K$19</f>
        <v>33.76</v>
      </c>
      <c r="F55" s="110">
        <f>$L$19</f>
        <v>0</v>
      </c>
      <c r="G55" s="110">
        <f>$M$19</f>
        <v>239.18199999999999</v>
      </c>
      <c r="H55" s="112">
        <f>$N$19</f>
        <v>33.130000000000003</v>
      </c>
    </row>
    <row r="56" spans="2:8" ht="15" customHeight="1" x14ac:dyDescent="0.2">
      <c r="B56" s="29" t="s">
        <v>104</v>
      </c>
      <c r="C56" s="114">
        <f>$I$20</f>
        <v>16.41</v>
      </c>
      <c r="D56" s="114">
        <f>$J$20</f>
        <v>1512.682</v>
      </c>
      <c r="E56" s="115">
        <f>$K$20</f>
        <v>17.399999999999999</v>
      </c>
      <c r="F56" s="114">
        <f>$L$20</f>
        <v>21.608000000000001</v>
      </c>
      <c r="G56" s="114">
        <f>$M$20</f>
        <v>1778.35</v>
      </c>
      <c r="H56" s="116">
        <f>$N$20</f>
        <v>16.48</v>
      </c>
    </row>
    <row r="59" spans="2:8" ht="15" customHeight="1" x14ac:dyDescent="0.2">
      <c r="B59" s="910" t="s">
        <v>77</v>
      </c>
      <c r="C59" s="912" t="s">
        <v>227</v>
      </c>
      <c r="D59" s="912"/>
      <c r="E59" s="912"/>
      <c r="F59" s="912" t="s">
        <v>228</v>
      </c>
      <c r="G59" s="912"/>
      <c r="H59" s="904"/>
    </row>
    <row r="60" spans="2:8" ht="15" customHeight="1" x14ac:dyDescent="0.2">
      <c r="B60" s="918"/>
      <c r="C60" s="322" t="s">
        <v>78</v>
      </c>
      <c r="D60" s="913" t="s">
        <v>79</v>
      </c>
      <c r="E60" s="913"/>
      <c r="F60" s="322" t="s">
        <v>78</v>
      </c>
      <c r="G60" s="913" t="s">
        <v>79</v>
      </c>
      <c r="H60" s="907"/>
    </row>
    <row r="61" spans="2:8" ht="30" customHeight="1" x14ac:dyDescent="0.2">
      <c r="B61" s="919"/>
      <c r="C61" s="914" t="s">
        <v>325</v>
      </c>
      <c r="D61" s="914"/>
      <c r="E61" s="16" t="s">
        <v>82</v>
      </c>
      <c r="F61" s="914" t="s">
        <v>325</v>
      </c>
      <c r="G61" s="914"/>
      <c r="H61" s="17" t="s">
        <v>82</v>
      </c>
    </row>
    <row r="62" spans="2:8" ht="15" customHeight="1" x14ac:dyDescent="0.2">
      <c r="B62" s="143" t="str">
        <f>Index!$B$4</f>
        <v>Hertfordshire and North London</v>
      </c>
      <c r="C62" s="105"/>
      <c r="D62" s="192"/>
      <c r="E62" s="192"/>
      <c r="F62" s="105"/>
      <c r="G62" s="192"/>
      <c r="H62" s="192"/>
    </row>
    <row r="63" spans="2:8" ht="15" customHeight="1" x14ac:dyDescent="0.2">
      <c r="B63" s="118" t="s">
        <v>105</v>
      </c>
      <c r="C63" s="108">
        <f>$O$9</f>
        <v>97.801000000000002</v>
      </c>
      <c r="D63" s="108">
        <f>$P$9</f>
        <v>8060.491</v>
      </c>
      <c r="E63" s="119">
        <f>$Q$9</f>
        <v>8.77</v>
      </c>
      <c r="F63" s="108">
        <f>$R$9</f>
        <v>98.399000000000001</v>
      </c>
      <c r="G63" s="108">
        <f>$S$9</f>
        <v>8791.5650000000005</v>
      </c>
      <c r="H63" s="120">
        <f>$T$9</f>
        <v>8.09</v>
      </c>
    </row>
    <row r="64" spans="2:8" ht="15" customHeight="1" x14ac:dyDescent="0.2">
      <c r="B64" s="28" t="s">
        <v>94</v>
      </c>
      <c r="C64" s="110">
        <f>$O$10</f>
        <v>11.605</v>
      </c>
      <c r="D64" s="110">
        <f>$P$10</f>
        <v>2452.547</v>
      </c>
      <c r="E64" s="111">
        <f>$Q$10</f>
        <v>18.37</v>
      </c>
      <c r="F64" s="110">
        <f>$R$10</f>
        <v>11.324</v>
      </c>
      <c r="G64" s="110">
        <f>$S$10</f>
        <v>2587.915</v>
      </c>
      <c r="H64" s="112">
        <f>$T$10</f>
        <v>18.13</v>
      </c>
    </row>
    <row r="65" spans="2:8" ht="15" customHeight="1" x14ac:dyDescent="0.2">
      <c r="B65" s="28" t="s">
        <v>95</v>
      </c>
      <c r="C65" s="110">
        <f>$O$11</f>
        <v>48.97</v>
      </c>
      <c r="D65" s="110">
        <f>$P$11</f>
        <v>1195.8979999999999</v>
      </c>
      <c r="E65" s="111">
        <f>$Q$11</f>
        <v>40.67</v>
      </c>
      <c r="F65" s="110">
        <f>$R$11</f>
        <v>46.526000000000003</v>
      </c>
      <c r="G65" s="110">
        <f>$S$11</f>
        <v>1263.701</v>
      </c>
      <c r="H65" s="112">
        <f>$T$11</f>
        <v>39.28</v>
      </c>
    </row>
    <row r="66" spans="2:8" ht="15" customHeight="1" x14ac:dyDescent="0.2">
      <c r="B66" s="28" t="s">
        <v>96</v>
      </c>
      <c r="C66" s="110">
        <f>$O$12</f>
        <v>2.11</v>
      </c>
      <c r="D66" s="110">
        <f>$P$12</f>
        <v>432.04399999999998</v>
      </c>
      <c r="E66" s="111">
        <f>$Q$12</f>
        <v>29.77</v>
      </c>
      <c r="F66" s="110">
        <f>$R$12</f>
        <v>2.0510000000000002</v>
      </c>
      <c r="G66" s="110">
        <f>$S$12</f>
        <v>481.40800000000002</v>
      </c>
      <c r="H66" s="112">
        <f>$T$12</f>
        <v>28.54</v>
      </c>
    </row>
    <row r="67" spans="2:8" ht="15" customHeight="1" x14ac:dyDescent="0.2">
      <c r="B67" s="28" t="s">
        <v>97</v>
      </c>
      <c r="C67" s="110">
        <f>$O$13</f>
        <v>2.5430000000000001</v>
      </c>
      <c r="D67" s="110">
        <f>$P$13</f>
        <v>604.51499999999999</v>
      </c>
      <c r="E67" s="111">
        <f>$Q$13</f>
        <v>29.19</v>
      </c>
      <c r="F67" s="110">
        <f>$R$13</f>
        <v>2.5550000000000002</v>
      </c>
      <c r="G67" s="110">
        <f>$S$13</f>
        <v>655.50599999999997</v>
      </c>
      <c r="H67" s="112">
        <f>$T$13</f>
        <v>28.2</v>
      </c>
    </row>
    <row r="68" spans="2:8" ht="15" customHeight="1" x14ac:dyDescent="0.2">
      <c r="B68" s="28" t="s">
        <v>98</v>
      </c>
      <c r="C68" s="110">
        <f>$O$14</f>
        <v>6.093</v>
      </c>
      <c r="D68" s="110">
        <f>$P$14</f>
        <v>454.33699999999999</v>
      </c>
      <c r="E68" s="111">
        <f>$Q$14</f>
        <v>27.35</v>
      </c>
      <c r="F68" s="110">
        <f>$R$14</f>
        <v>6.2729999999999997</v>
      </c>
      <c r="G68" s="110">
        <f>$S$14</f>
        <v>491.96100000000001</v>
      </c>
      <c r="H68" s="112">
        <f>$T$14</f>
        <v>26.82</v>
      </c>
    </row>
    <row r="69" spans="2:8" ht="15" customHeight="1" x14ac:dyDescent="0.2">
      <c r="B69" s="28" t="s">
        <v>248</v>
      </c>
      <c r="C69" s="110">
        <f>$O$15</f>
        <v>9.7000000000000003E-2</v>
      </c>
      <c r="D69" s="110">
        <f>$P$15</f>
        <v>69.998000000000005</v>
      </c>
      <c r="E69" s="111">
        <f>$Q$15</f>
        <v>83.51</v>
      </c>
      <c r="F69" s="110">
        <f>$R$15</f>
        <v>9.8000000000000004E-2</v>
      </c>
      <c r="G69" s="110">
        <f>$S$15</f>
        <v>78.561000000000007</v>
      </c>
      <c r="H69" s="112">
        <f>$T$15</f>
        <v>83.43</v>
      </c>
    </row>
    <row r="70" spans="2:8" ht="15" customHeight="1" x14ac:dyDescent="0.2">
      <c r="B70" s="28" t="s">
        <v>100</v>
      </c>
      <c r="C70" s="110">
        <f>$O$16</f>
        <v>0</v>
      </c>
      <c r="D70" s="110">
        <f>$P$16</f>
        <v>68.677000000000007</v>
      </c>
      <c r="E70" s="111">
        <f>$Q$16</f>
        <v>24.81</v>
      </c>
      <c r="F70" s="110">
        <f>$R$16</f>
        <v>0</v>
      </c>
      <c r="G70" s="110">
        <f>$S$16</f>
        <v>76.277000000000001</v>
      </c>
      <c r="H70" s="112">
        <f>$T$16</f>
        <v>24.53</v>
      </c>
    </row>
    <row r="71" spans="2:8" ht="15" customHeight="1" x14ac:dyDescent="0.2">
      <c r="B71" s="28" t="s">
        <v>101</v>
      </c>
      <c r="C71" s="110">
        <f>$O$17</f>
        <v>0</v>
      </c>
      <c r="D71" s="110">
        <f>$P$17</f>
        <v>374.18799999999999</v>
      </c>
      <c r="E71" s="111">
        <f>$Q$17</f>
        <v>27.49</v>
      </c>
      <c r="F71" s="110">
        <f>$R$17</f>
        <v>0</v>
      </c>
      <c r="G71" s="110">
        <f>$S$17</f>
        <v>435.34300000000002</v>
      </c>
      <c r="H71" s="112">
        <f>$T$17</f>
        <v>26.73</v>
      </c>
    </row>
    <row r="72" spans="2:8" ht="15" customHeight="1" x14ac:dyDescent="0.2">
      <c r="B72" s="28" t="s">
        <v>102</v>
      </c>
      <c r="C72" s="110">
        <f>$O$18</f>
        <v>0</v>
      </c>
      <c r="D72" s="110">
        <f>$P$18</f>
        <v>86.231999999999999</v>
      </c>
      <c r="E72" s="111">
        <f>$Q$18</f>
        <v>58.2</v>
      </c>
      <c r="F72" s="110">
        <f>$R$18</f>
        <v>0</v>
      </c>
      <c r="G72" s="110">
        <f>$S$18</f>
        <v>92.69</v>
      </c>
      <c r="H72" s="112">
        <f>$T$18</f>
        <v>56.98</v>
      </c>
    </row>
    <row r="73" spans="2:8" ht="15" customHeight="1" x14ac:dyDescent="0.2">
      <c r="B73" s="28" t="s">
        <v>103</v>
      </c>
      <c r="C73" s="110">
        <f>$O$19</f>
        <v>0</v>
      </c>
      <c r="D73" s="110">
        <f>$P$19</f>
        <v>279.108</v>
      </c>
      <c r="E73" s="111">
        <f>$Q$19</f>
        <v>32.83</v>
      </c>
      <c r="F73" s="110">
        <f>$R$19</f>
        <v>0</v>
      </c>
      <c r="G73" s="110">
        <f>$S$19</f>
        <v>319.238</v>
      </c>
      <c r="H73" s="112">
        <f>$T$19</f>
        <v>32.729999999999997</v>
      </c>
    </row>
    <row r="74" spans="2:8" ht="15" customHeight="1" x14ac:dyDescent="0.2">
      <c r="B74" s="29" t="s">
        <v>104</v>
      </c>
      <c r="C74" s="114">
        <f>$O$20</f>
        <v>26.382999999999999</v>
      </c>
      <c r="D74" s="114">
        <f>$P$20</f>
        <v>2042.9449999999999</v>
      </c>
      <c r="E74" s="115">
        <f>$Q$20</f>
        <v>16.04</v>
      </c>
      <c r="F74" s="114">
        <f>$R$20</f>
        <v>29.571999999999999</v>
      </c>
      <c r="G74" s="114">
        <f>$S$20</f>
        <v>2308.9670000000001</v>
      </c>
      <c r="H74" s="116">
        <f>$T$20</f>
        <v>15.88</v>
      </c>
    </row>
    <row r="77" spans="2:8" ht="15" customHeight="1" x14ac:dyDescent="0.2">
      <c r="B77" s="910" t="s">
        <v>77</v>
      </c>
      <c r="C77" s="912" t="s">
        <v>332</v>
      </c>
      <c r="D77" s="912"/>
      <c r="E77" s="912"/>
      <c r="F77" s="912" t="s">
        <v>333</v>
      </c>
      <c r="G77" s="912"/>
      <c r="H77" s="904"/>
    </row>
    <row r="78" spans="2:8" ht="15" customHeight="1" x14ac:dyDescent="0.2">
      <c r="B78" s="918"/>
      <c r="C78" s="322" t="s">
        <v>78</v>
      </c>
      <c r="D78" s="913" t="s">
        <v>79</v>
      </c>
      <c r="E78" s="913"/>
      <c r="F78" s="322" t="s">
        <v>78</v>
      </c>
      <c r="G78" s="913" t="s">
        <v>79</v>
      </c>
      <c r="H78" s="907"/>
    </row>
    <row r="79" spans="2:8" ht="30" customHeight="1" x14ac:dyDescent="0.2">
      <c r="B79" s="919"/>
      <c r="C79" s="914" t="s">
        <v>325</v>
      </c>
      <c r="D79" s="914"/>
      <c r="E79" s="16" t="s">
        <v>82</v>
      </c>
      <c r="F79" s="914" t="s">
        <v>325</v>
      </c>
      <c r="G79" s="914"/>
      <c r="H79" s="17" t="s">
        <v>82</v>
      </c>
    </row>
    <row r="80" spans="2:8" ht="15" customHeight="1" x14ac:dyDescent="0.2">
      <c r="B80" s="143" t="str">
        <f>Index!$B$4</f>
        <v>Hertfordshire and North London</v>
      </c>
      <c r="C80" s="105"/>
      <c r="D80" s="122"/>
      <c r="E80" s="192"/>
      <c r="F80" s="105"/>
      <c r="G80" s="192"/>
      <c r="H80" s="192"/>
    </row>
    <row r="81" spans="2:8" ht="15" customHeight="1" x14ac:dyDescent="0.2">
      <c r="B81" s="118" t="s">
        <v>105</v>
      </c>
      <c r="C81" s="108">
        <f>$U$9</f>
        <v>67.238</v>
      </c>
      <c r="D81" s="108">
        <f>$V$9</f>
        <v>9475.4979999999996</v>
      </c>
      <c r="E81" s="119">
        <f>$W$9</f>
        <v>7.54</v>
      </c>
      <c r="F81" s="108">
        <f>$X$9</f>
        <v>73.95</v>
      </c>
      <c r="G81" s="108">
        <f>$Y$9</f>
        <v>10112.269</v>
      </c>
      <c r="H81" s="120">
        <f>$Z$9</f>
        <v>7.11</v>
      </c>
    </row>
    <row r="82" spans="2:8" ht="15" customHeight="1" x14ac:dyDescent="0.2">
      <c r="B82" s="28" t="s">
        <v>94</v>
      </c>
      <c r="C82" s="110">
        <f>$U$10</f>
        <v>7.593</v>
      </c>
      <c r="D82" s="110">
        <f>$V$10</f>
        <v>2718.4580000000001</v>
      </c>
      <c r="E82" s="111">
        <f>$W$10</f>
        <v>17.91</v>
      </c>
      <c r="F82" s="110">
        <f>$X$10</f>
        <v>8.1639999999999997</v>
      </c>
      <c r="G82" s="110">
        <f>$Y$10</f>
        <v>2839.9630000000002</v>
      </c>
      <c r="H82" s="112">
        <f>$Z$10</f>
        <v>17.739999999999998</v>
      </c>
    </row>
    <row r="83" spans="2:8" ht="15" customHeight="1" x14ac:dyDescent="0.2">
      <c r="B83" s="28" t="s">
        <v>95</v>
      </c>
      <c r="C83" s="110">
        <f>$U$11</f>
        <v>20.725999999999999</v>
      </c>
      <c r="D83" s="110">
        <f>$V$11</f>
        <v>1328.316</v>
      </c>
      <c r="E83" s="111">
        <f>$W$11</f>
        <v>38.11</v>
      </c>
      <c r="F83" s="110">
        <f>$X$11</f>
        <v>23.059000000000001</v>
      </c>
      <c r="G83" s="110">
        <f>$Y$11</f>
        <v>1390.8119999999999</v>
      </c>
      <c r="H83" s="112">
        <f>$Z$11</f>
        <v>37.1</v>
      </c>
    </row>
    <row r="84" spans="2:8" ht="15" customHeight="1" x14ac:dyDescent="0.2">
      <c r="B84" s="28" t="s">
        <v>96</v>
      </c>
      <c r="C84" s="110">
        <f>$U$12</f>
        <v>1.5549999999999999</v>
      </c>
      <c r="D84" s="110">
        <f>$V$12</f>
        <v>529.50800000000004</v>
      </c>
      <c r="E84" s="111">
        <f>$W$12</f>
        <v>27.64</v>
      </c>
      <c r="F84" s="110">
        <f>$X$12</f>
        <v>1.6859999999999999</v>
      </c>
      <c r="G84" s="110">
        <f>$Y$12</f>
        <v>574.41200000000003</v>
      </c>
      <c r="H84" s="112">
        <f>$Z$12</f>
        <v>27.03</v>
      </c>
    </row>
    <row r="85" spans="2:8" ht="15" customHeight="1" x14ac:dyDescent="0.2">
      <c r="B85" s="28" t="s">
        <v>97</v>
      </c>
      <c r="C85" s="110">
        <f>$U$13</f>
        <v>2.3980000000000001</v>
      </c>
      <c r="D85" s="110">
        <f>$V$13</f>
        <v>695.52800000000002</v>
      </c>
      <c r="E85" s="111">
        <f>$W$13</f>
        <v>27.62</v>
      </c>
      <c r="F85" s="110">
        <f>$X$13</f>
        <v>2.472</v>
      </c>
      <c r="G85" s="110">
        <f>$Y$13</f>
        <v>727.75400000000002</v>
      </c>
      <c r="H85" s="112">
        <f>$Z$13</f>
        <v>27.25</v>
      </c>
    </row>
    <row r="86" spans="2:8" ht="15" customHeight="1" x14ac:dyDescent="0.2">
      <c r="B86" s="28" t="s">
        <v>98</v>
      </c>
      <c r="C86" s="110">
        <f>$U$14</f>
        <v>6.1829999999999998</v>
      </c>
      <c r="D86" s="110">
        <f>$V$14</f>
        <v>519.47500000000002</v>
      </c>
      <c r="E86" s="111">
        <f>$W$14</f>
        <v>26.66</v>
      </c>
      <c r="F86" s="110">
        <f>$X$14</f>
        <v>6.3529999999999998</v>
      </c>
      <c r="G86" s="110">
        <f>$Y$14</f>
        <v>540.68299999999999</v>
      </c>
      <c r="H86" s="112">
        <f>$Z$14</f>
        <v>26.62</v>
      </c>
    </row>
    <row r="87" spans="2:8" ht="15" customHeight="1" x14ac:dyDescent="0.2">
      <c r="B87" s="28" t="s">
        <v>248</v>
      </c>
      <c r="C87" s="110">
        <f>$U$15</f>
        <v>0.1</v>
      </c>
      <c r="D87" s="110">
        <f>$V$15</f>
        <v>86.748000000000005</v>
      </c>
      <c r="E87" s="111">
        <f>$W$15</f>
        <v>83.35</v>
      </c>
      <c r="F87" s="110">
        <f>$X$15</f>
        <v>0.10100000000000001</v>
      </c>
      <c r="G87" s="110">
        <f>$Y$15</f>
        <v>94.512</v>
      </c>
      <c r="H87" s="112">
        <f>$Z$15</f>
        <v>83.29</v>
      </c>
    </row>
    <row r="88" spans="2:8" ht="15" customHeight="1" x14ac:dyDescent="0.2">
      <c r="B88" s="28" t="s">
        <v>100</v>
      </c>
      <c r="C88" s="110">
        <f>$U$16</f>
        <v>0</v>
      </c>
      <c r="D88" s="110">
        <f>$V$16</f>
        <v>82.403999999999996</v>
      </c>
      <c r="E88" s="111">
        <f>$W$16</f>
        <v>24.48</v>
      </c>
      <c r="F88" s="110">
        <f>$X$16</f>
        <v>0</v>
      </c>
      <c r="G88" s="110">
        <f>$Y$16</f>
        <v>86.88</v>
      </c>
      <c r="H88" s="112">
        <f>$Z$16</f>
        <v>24.44</v>
      </c>
    </row>
    <row r="89" spans="2:8" ht="15" customHeight="1" x14ac:dyDescent="0.2">
      <c r="B89" s="28" t="s">
        <v>101</v>
      </c>
      <c r="C89" s="110">
        <f>$U$17</f>
        <v>0</v>
      </c>
      <c r="D89" s="110">
        <f>$V$17</f>
        <v>494.60199999999998</v>
      </c>
      <c r="E89" s="111">
        <f>$W$17</f>
        <v>26.13</v>
      </c>
      <c r="F89" s="110">
        <f>$X$17</f>
        <v>0</v>
      </c>
      <c r="G89" s="110">
        <f>$Y$17</f>
        <v>551.34400000000005</v>
      </c>
      <c r="H89" s="112">
        <f>$Z$17</f>
        <v>25.67</v>
      </c>
    </row>
    <row r="90" spans="2:8" ht="15" customHeight="1" x14ac:dyDescent="0.2">
      <c r="B90" s="28" t="s">
        <v>102</v>
      </c>
      <c r="C90" s="110">
        <f>$U$18</f>
        <v>0</v>
      </c>
      <c r="D90" s="110">
        <f>$V$18</f>
        <v>97.856999999999999</v>
      </c>
      <c r="E90" s="111">
        <f>$W$18</f>
        <v>56.29</v>
      </c>
      <c r="F90" s="110">
        <f>$X$18</f>
        <v>0</v>
      </c>
      <c r="G90" s="110">
        <f>$Y$18</f>
        <v>100.25</v>
      </c>
      <c r="H90" s="112">
        <f>$Z$18</f>
        <v>56.53</v>
      </c>
    </row>
    <row r="91" spans="2:8" ht="15" customHeight="1" x14ac:dyDescent="0.2">
      <c r="B91" s="28" t="s">
        <v>103</v>
      </c>
      <c r="C91" s="110">
        <f>$U$19</f>
        <v>0</v>
      </c>
      <c r="D91" s="110">
        <f>$V$19</f>
        <v>359.17700000000002</v>
      </c>
      <c r="E91" s="111">
        <f>$W$19</f>
        <v>32.72</v>
      </c>
      <c r="F91" s="110">
        <f>$X$19</f>
        <v>0</v>
      </c>
      <c r="G91" s="110">
        <f>$Y$19</f>
        <v>397.78899999999999</v>
      </c>
      <c r="H91" s="112">
        <f>$Z$19</f>
        <v>32.770000000000003</v>
      </c>
    </row>
    <row r="92" spans="2:8" ht="15" customHeight="1" x14ac:dyDescent="0.2">
      <c r="B92" s="29" t="s">
        <v>104</v>
      </c>
      <c r="C92" s="114">
        <f>$U$20</f>
        <v>28.681999999999999</v>
      </c>
      <c r="D92" s="114">
        <f>$V$20</f>
        <v>2563.4250000000002</v>
      </c>
      <c r="E92" s="115">
        <f>$W$20</f>
        <v>15.95</v>
      </c>
      <c r="F92" s="114">
        <f>$X$20</f>
        <v>32.113999999999997</v>
      </c>
      <c r="G92" s="114">
        <f>$Y$20</f>
        <v>2807.8690000000001</v>
      </c>
      <c r="H92" s="116">
        <f>$Z$20</f>
        <v>16.12</v>
      </c>
    </row>
    <row r="95" spans="2:8" ht="15" customHeight="1" x14ac:dyDescent="0.2">
      <c r="B95" s="910" t="s">
        <v>77</v>
      </c>
      <c r="C95" s="912" t="s">
        <v>231</v>
      </c>
      <c r="D95" s="912"/>
      <c r="E95" s="912"/>
      <c r="F95" s="912" t="s">
        <v>232</v>
      </c>
      <c r="G95" s="912"/>
      <c r="H95" s="904"/>
    </row>
    <row r="96" spans="2:8" ht="15" customHeight="1" x14ac:dyDescent="0.2">
      <c r="B96" s="918"/>
      <c r="C96" s="322" t="s">
        <v>78</v>
      </c>
      <c r="D96" s="913" t="s">
        <v>79</v>
      </c>
      <c r="E96" s="913"/>
      <c r="F96" s="322" t="s">
        <v>78</v>
      </c>
      <c r="G96" s="913" t="s">
        <v>79</v>
      </c>
      <c r="H96" s="907"/>
    </row>
    <row r="97" spans="2:8" ht="30" customHeight="1" x14ac:dyDescent="0.2">
      <c r="B97" s="919"/>
      <c r="C97" s="914" t="s">
        <v>325</v>
      </c>
      <c r="D97" s="914"/>
      <c r="E97" s="16" t="s">
        <v>82</v>
      </c>
      <c r="F97" s="914" t="s">
        <v>325</v>
      </c>
      <c r="G97" s="914"/>
      <c r="H97" s="17" t="s">
        <v>82</v>
      </c>
    </row>
    <row r="98" spans="2:8" ht="15" customHeight="1" x14ac:dyDescent="0.2">
      <c r="B98" s="143" t="str">
        <f>Index!$B$4</f>
        <v>Hertfordshire and North London</v>
      </c>
      <c r="C98" s="105"/>
      <c r="D98" s="122"/>
      <c r="E98" s="192"/>
      <c r="F98" s="105"/>
      <c r="G98" s="192"/>
      <c r="H98" s="192"/>
    </row>
    <row r="99" spans="2:8" ht="15" customHeight="1" x14ac:dyDescent="0.2">
      <c r="B99" s="118" t="s">
        <v>105</v>
      </c>
      <c r="C99" s="108">
        <f>$AA$9</f>
        <v>80.319999999999993</v>
      </c>
      <c r="D99" s="108">
        <f>$AB$9</f>
        <v>10646.776</v>
      </c>
      <c r="E99" s="119">
        <f>$AC$9</f>
        <v>6.81</v>
      </c>
      <c r="F99" s="108">
        <f>$AD$9</f>
        <v>86.010999999999996</v>
      </c>
      <c r="G99" s="108">
        <f>$AE$9</f>
        <v>11086.424000000001</v>
      </c>
      <c r="H99" s="120">
        <f>$AF$9</f>
        <v>6.63</v>
      </c>
    </row>
    <row r="100" spans="2:8" ht="15" customHeight="1" x14ac:dyDescent="0.2">
      <c r="B100" s="28" t="s">
        <v>94</v>
      </c>
      <c r="C100" s="110">
        <f>$AA$10</f>
        <v>8.5920000000000005</v>
      </c>
      <c r="D100" s="110">
        <f>$AB$10</f>
        <v>2926.0459999999998</v>
      </c>
      <c r="E100" s="111">
        <f>$AC$10</f>
        <v>17.72</v>
      </c>
      <c r="F100" s="110">
        <f>$AD$10</f>
        <v>8.93</v>
      </c>
      <c r="G100" s="110">
        <f>$AE$10</f>
        <v>2988.6970000000001</v>
      </c>
      <c r="H100" s="112">
        <f>$AF$10</f>
        <v>17.829999999999998</v>
      </c>
    </row>
    <row r="101" spans="2:8" ht="15" customHeight="1" x14ac:dyDescent="0.2">
      <c r="B101" s="28" t="s">
        <v>95</v>
      </c>
      <c r="C101" s="110">
        <f>$AA$11</f>
        <v>25.681000000000001</v>
      </c>
      <c r="D101" s="110">
        <f>$AB$11</f>
        <v>1451.875</v>
      </c>
      <c r="E101" s="111">
        <f>$AC$11</f>
        <v>36.200000000000003</v>
      </c>
      <c r="F101" s="110">
        <f>$AD$11</f>
        <v>28.265000000000001</v>
      </c>
      <c r="G101" s="110">
        <f>$AE$11</f>
        <v>1509.348</v>
      </c>
      <c r="H101" s="112">
        <f>$AF$11</f>
        <v>35.43</v>
      </c>
    </row>
    <row r="102" spans="2:8" ht="15" customHeight="1" x14ac:dyDescent="0.2">
      <c r="B102" s="28" t="s">
        <v>96</v>
      </c>
      <c r="C102" s="110">
        <f>$AA$12</f>
        <v>1.827</v>
      </c>
      <c r="D102" s="110">
        <f>$AB$12</f>
        <v>590.56799999999998</v>
      </c>
      <c r="E102" s="111">
        <f>$AC$12</f>
        <v>26.43</v>
      </c>
      <c r="F102" s="110">
        <f>$AD$12</f>
        <v>1.929</v>
      </c>
      <c r="G102" s="110">
        <f>$AE$12</f>
        <v>561.86099999999999</v>
      </c>
      <c r="H102" s="112">
        <f>$AF$12</f>
        <v>27.32</v>
      </c>
    </row>
    <row r="103" spans="2:8" ht="15" customHeight="1" x14ac:dyDescent="0.2">
      <c r="B103" s="28" t="s">
        <v>97</v>
      </c>
      <c r="C103" s="110">
        <f>$AA$13</f>
        <v>2.5499999999999998</v>
      </c>
      <c r="D103" s="110">
        <f>$AB$13</f>
        <v>754.755</v>
      </c>
      <c r="E103" s="111">
        <f>$AC$13</f>
        <v>26.99</v>
      </c>
      <c r="F103" s="110">
        <f>$AD$13</f>
        <v>2.6219999999999999</v>
      </c>
      <c r="G103" s="110">
        <f>$AE$13</f>
        <v>773.54899999999998</v>
      </c>
      <c r="H103" s="112">
        <f>$AF$13</f>
        <v>26.97</v>
      </c>
    </row>
    <row r="104" spans="2:8" ht="15" customHeight="1" x14ac:dyDescent="0.2">
      <c r="B104" s="28" t="s">
        <v>98</v>
      </c>
      <c r="C104" s="110">
        <f>$AA$14</f>
        <v>6.55</v>
      </c>
      <c r="D104" s="110">
        <f>$AB$14</f>
        <v>552.70000000000005</v>
      </c>
      <c r="E104" s="111">
        <f>$AC$14</f>
        <v>26.92</v>
      </c>
      <c r="F104" s="110">
        <f>$AD$14</f>
        <v>6.673</v>
      </c>
      <c r="G104" s="110">
        <f>$AE$14</f>
        <v>573.14499999999998</v>
      </c>
      <c r="H104" s="112">
        <f>$AF$14</f>
        <v>26.74</v>
      </c>
    </row>
    <row r="105" spans="2:8" ht="15" customHeight="1" x14ac:dyDescent="0.2">
      <c r="B105" s="28" t="s">
        <v>248</v>
      </c>
      <c r="C105" s="110">
        <f>$AA$15</f>
        <v>0.10299999999999999</v>
      </c>
      <c r="D105" s="110">
        <f>$AB$15</f>
        <v>101.878</v>
      </c>
      <c r="E105" s="111">
        <f>$AC$15</f>
        <v>83.24</v>
      </c>
      <c r="F105" s="110">
        <f>$AD$15</f>
        <v>0.104</v>
      </c>
      <c r="G105" s="110">
        <f>$AE$15</f>
        <v>108.85299999999999</v>
      </c>
      <c r="H105" s="112">
        <f>$AF$15</f>
        <v>83.19</v>
      </c>
    </row>
    <row r="106" spans="2:8" ht="15" customHeight="1" x14ac:dyDescent="0.2">
      <c r="B106" s="28" t="s">
        <v>100</v>
      </c>
      <c r="C106" s="110">
        <f>$AA$16</f>
        <v>0</v>
      </c>
      <c r="D106" s="110">
        <f>$AB$16</f>
        <v>90.007000000000005</v>
      </c>
      <c r="E106" s="111">
        <f>$AC$16</f>
        <v>24.41</v>
      </c>
      <c r="F106" s="110">
        <f>$AD$16</f>
        <v>0</v>
      </c>
      <c r="G106" s="110">
        <f>$AE$16</f>
        <v>92.986999999999995</v>
      </c>
      <c r="H106" s="112">
        <f>$AF$16</f>
        <v>24.44</v>
      </c>
    </row>
    <row r="107" spans="2:8" ht="15" customHeight="1" x14ac:dyDescent="0.2">
      <c r="B107" s="28" t="s">
        <v>101</v>
      </c>
      <c r="C107" s="110">
        <f>$AA$17</f>
        <v>0</v>
      </c>
      <c r="D107" s="110">
        <f>$AB$17</f>
        <v>604.43499999999995</v>
      </c>
      <c r="E107" s="111">
        <f>$AC$17</f>
        <v>25.24</v>
      </c>
      <c r="F107" s="110">
        <f>$AD$17</f>
        <v>0</v>
      </c>
      <c r="G107" s="110">
        <f>$AE$17</f>
        <v>654.077</v>
      </c>
      <c r="H107" s="112">
        <f>$AF$17</f>
        <v>24.86</v>
      </c>
    </row>
    <row r="108" spans="2:8" ht="15" customHeight="1" x14ac:dyDescent="0.2">
      <c r="B108" s="28" t="s">
        <v>102</v>
      </c>
      <c r="C108" s="110">
        <f>$AA$18</f>
        <v>0</v>
      </c>
      <c r="D108" s="110">
        <f>$AB$18</f>
        <v>103.37</v>
      </c>
      <c r="E108" s="111">
        <f>$AC$18</f>
        <v>56.37</v>
      </c>
      <c r="F108" s="110">
        <f>$AD$18</f>
        <v>0</v>
      </c>
      <c r="G108" s="110">
        <f>$AE$18</f>
        <v>106.604</v>
      </c>
      <c r="H108" s="112">
        <f>$AF$18</f>
        <v>56.09</v>
      </c>
    </row>
    <row r="109" spans="2:8" ht="15" customHeight="1" x14ac:dyDescent="0.2">
      <c r="B109" s="28" t="s">
        <v>103</v>
      </c>
      <c r="C109" s="110">
        <f>$AA$19</f>
        <v>0</v>
      </c>
      <c r="D109" s="110">
        <f>$AB$19</f>
        <v>434.51400000000001</v>
      </c>
      <c r="E109" s="111">
        <f>$AC$19</f>
        <v>32.83</v>
      </c>
      <c r="F109" s="110">
        <f>$AD$19</f>
        <v>0</v>
      </c>
      <c r="G109" s="110">
        <f>$AE$19</f>
        <v>468.74799999999999</v>
      </c>
      <c r="H109" s="112">
        <f>$AF$19</f>
        <v>32.93</v>
      </c>
    </row>
    <row r="110" spans="2:8" ht="15" customHeight="1" x14ac:dyDescent="0.2">
      <c r="B110" s="29" t="s">
        <v>104</v>
      </c>
      <c r="C110" s="114">
        <f>$AA$20</f>
        <v>35.018000000000001</v>
      </c>
      <c r="D110" s="114">
        <f>$AB$20</f>
        <v>3036.6280000000002</v>
      </c>
      <c r="E110" s="115">
        <f>$AC$20</f>
        <v>16.34</v>
      </c>
      <c r="F110" s="114">
        <f>$AD$20</f>
        <v>37.488</v>
      </c>
      <c r="G110" s="114">
        <f>$AE$20</f>
        <v>3248.5549999999998</v>
      </c>
      <c r="H110" s="116">
        <f>$AF$20</f>
        <v>16.59</v>
      </c>
    </row>
    <row r="113" spans="2:5" ht="15" customHeight="1" x14ac:dyDescent="0.2">
      <c r="B113" s="910" t="s">
        <v>77</v>
      </c>
      <c r="C113" s="912" t="s">
        <v>233</v>
      </c>
      <c r="D113" s="912"/>
      <c r="E113" s="904"/>
    </row>
    <row r="114" spans="2:5" ht="15" customHeight="1" x14ac:dyDescent="0.2">
      <c r="B114" s="918"/>
      <c r="C114" s="322" t="s">
        <v>78</v>
      </c>
      <c r="D114" s="913" t="s">
        <v>79</v>
      </c>
      <c r="E114" s="907"/>
    </row>
    <row r="115" spans="2:5" ht="30" customHeight="1" x14ac:dyDescent="0.2">
      <c r="B115" s="919"/>
      <c r="C115" s="914" t="s">
        <v>325</v>
      </c>
      <c r="D115" s="914"/>
      <c r="E115" s="17" t="s">
        <v>82</v>
      </c>
    </row>
    <row r="116" spans="2:5" ht="15" customHeight="1" x14ac:dyDescent="0.2">
      <c r="B116" s="143" t="str">
        <f>Index!$B$4</f>
        <v>Hertfordshire and North London</v>
      </c>
      <c r="C116" s="105"/>
      <c r="D116" s="192"/>
      <c r="E116" s="192"/>
    </row>
    <row r="117" spans="2:5" ht="15" customHeight="1" x14ac:dyDescent="0.2">
      <c r="B117" s="118" t="s">
        <v>105</v>
      </c>
      <c r="C117" s="108">
        <f>$AG$9</f>
        <v>90.679000000000002</v>
      </c>
      <c r="D117" s="108">
        <f>$AH$9</f>
        <v>11547.964</v>
      </c>
      <c r="E117" s="120">
        <f>$AI$9</f>
        <v>6.46</v>
      </c>
    </row>
    <row r="118" spans="2:5" ht="15" customHeight="1" x14ac:dyDescent="0.2">
      <c r="B118" s="28" t="s">
        <v>94</v>
      </c>
      <c r="C118" s="110">
        <f>$AG$10</f>
        <v>9.4090000000000007</v>
      </c>
      <c r="D118" s="110">
        <f>$AH$10</f>
        <v>3086.2869999999998</v>
      </c>
      <c r="E118" s="112">
        <f>$AI$10</f>
        <v>17.71</v>
      </c>
    </row>
    <row r="119" spans="2:5" ht="15" customHeight="1" x14ac:dyDescent="0.2">
      <c r="B119" s="28" t="s">
        <v>95</v>
      </c>
      <c r="C119" s="110">
        <f>$AG$11</f>
        <v>30.31</v>
      </c>
      <c r="D119" s="110">
        <f>$AH$11</f>
        <v>1564.239</v>
      </c>
      <c r="E119" s="112">
        <f>$AI$11</f>
        <v>34.770000000000003</v>
      </c>
    </row>
    <row r="120" spans="2:5" ht="15" customHeight="1" x14ac:dyDescent="0.2">
      <c r="B120" s="28" t="s">
        <v>96</v>
      </c>
      <c r="C120" s="110">
        <f>$AG$12</f>
        <v>2.008</v>
      </c>
      <c r="D120" s="110">
        <f>$AH$12</f>
        <v>546.72500000000002</v>
      </c>
      <c r="E120" s="112">
        <f>$AI$12</f>
        <v>28.19</v>
      </c>
    </row>
    <row r="121" spans="2:5" ht="15" customHeight="1" x14ac:dyDescent="0.2">
      <c r="B121" s="28" t="s">
        <v>97</v>
      </c>
      <c r="C121" s="110">
        <f>$AG$13</f>
        <v>2.681</v>
      </c>
      <c r="D121" s="110">
        <f>$AH$13</f>
        <v>788.61500000000001</v>
      </c>
      <c r="E121" s="112">
        <f>$AI$13</f>
        <v>27</v>
      </c>
    </row>
    <row r="122" spans="2:5" ht="15" customHeight="1" x14ac:dyDescent="0.2">
      <c r="B122" s="28" t="s">
        <v>98</v>
      </c>
      <c r="C122" s="110">
        <f>$AG$14</f>
        <v>6.6890000000000001</v>
      </c>
      <c r="D122" s="110">
        <f>$AH$14</f>
        <v>592.25</v>
      </c>
      <c r="E122" s="112">
        <f>$AI$14</f>
        <v>26.54</v>
      </c>
    </row>
    <row r="123" spans="2:5" ht="15" customHeight="1" x14ac:dyDescent="0.2">
      <c r="B123" s="28" t="s">
        <v>248</v>
      </c>
      <c r="C123" s="110">
        <f>$AG$15</f>
        <v>0.105</v>
      </c>
      <c r="D123" s="110">
        <f>$AH$15</f>
        <v>115.44199999999999</v>
      </c>
      <c r="E123" s="112">
        <f>$AI$15</f>
        <v>83.16</v>
      </c>
    </row>
    <row r="124" spans="2:5" ht="15" customHeight="1" x14ac:dyDescent="0.2">
      <c r="B124" s="28" t="s">
        <v>100</v>
      </c>
      <c r="C124" s="110">
        <f>$AG$16</f>
        <v>0</v>
      </c>
      <c r="D124" s="110">
        <f>$AH$16</f>
        <v>95.959000000000003</v>
      </c>
      <c r="E124" s="112">
        <f>$AI$16</f>
        <v>24.43</v>
      </c>
    </row>
    <row r="125" spans="2:5" ht="15" customHeight="1" x14ac:dyDescent="0.2">
      <c r="B125" s="28" t="s">
        <v>101</v>
      </c>
      <c r="C125" s="110">
        <f>$AG$17</f>
        <v>0</v>
      </c>
      <c r="D125" s="110">
        <f>$AH$17</f>
        <v>696.654</v>
      </c>
      <c r="E125" s="112">
        <f>$AI$17</f>
        <v>24.59</v>
      </c>
    </row>
    <row r="126" spans="2:5" ht="15" customHeight="1" x14ac:dyDescent="0.2">
      <c r="B126" s="28" t="s">
        <v>102</v>
      </c>
      <c r="C126" s="110">
        <f>$AG$18</f>
        <v>0</v>
      </c>
      <c r="D126" s="110">
        <f>$AH$18</f>
        <v>109.518</v>
      </c>
      <c r="E126" s="112">
        <f>$AI$18</f>
        <v>55.84</v>
      </c>
    </row>
    <row r="127" spans="2:5" ht="15" customHeight="1" x14ac:dyDescent="0.2">
      <c r="B127" s="28" t="s">
        <v>103</v>
      </c>
      <c r="C127" s="110">
        <f>$AG$19</f>
        <v>0</v>
      </c>
      <c r="D127" s="110">
        <f>$AH$19</f>
        <v>501.42899999999997</v>
      </c>
      <c r="E127" s="112">
        <f>$AI$19</f>
        <v>32.96</v>
      </c>
    </row>
    <row r="128" spans="2:5" ht="15" customHeight="1" x14ac:dyDescent="0.2">
      <c r="B128" s="29" t="s">
        <v>104</v>
      </c>
      <c r="C128" s="114">
        <f>$AG$20</f>
        <v>39.478999999999999</v>
      </c>
      <c r="D128" s="114">
        <f>$AH$20</f>
        <v>3450.8470000000002</v>
      </c>
      <c r="E128" s="116">
        <f>$AI$20</f>
        <v>16.77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O5:Q5"/>
    <mergeCell ref="B5:B7"/>
    <mergeCell ref="C5:E5"/>
    <mergeCell ref="F5:H5"/>
    <mergeCell ref="I5:K5"/>
    <mergeCell ref="L5:N5"/>
    <mergeCell ref="D6:E6"/>
    <mergeCell ref="G6:H6"/>
    <mergeCell ref="J6:K6"/>
    <mergeCell ref="M6:N6"/>
    <mergeCell ref="P6:Q6"/>
    <mergeCell ref="C7:D7"/>
    <mergeCell ref="F7:G7"/>
    <mergeCell ref="R5:T5"/>
    <mergeCell ref="U5:W5"/>
    <mergeCell ref="R7:S7"/>
    <mergeCell ref="U7:V7"/>
    <mergeCell ref="S6:T6"/>
    <mergeCell ref="V6:W6"/>
    <mergeCell ref="X7:Y7"/>
    <mergeCell ref="AA7:AB7"/>
    <mergeCell ref="AD7:AE7"/>
    <mergeCell ref="I7:J7"/>
    <mergeCell ref="L7:M7"/>
    <mergeCell ref="O7:P7"/>
    <mergeCell ref="X5:Z5"/>
    <mergeCell ref="AA5:AC5"/>
    <mergeCell ref="AD5:AF5"/>
    <mergeCell ref="Y6:Z6"/>
    <mergeCell ref="AB6:AC6"/>
    <mergeCell ref="AE6:AF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1" operator="between" id="{48D94395-A16F-4E87-8DF5-3EC6B3F60C51}">
            <xm:f>Sheet1!$D$4</xm:f>
            <xm:f>Sheet1!$E$4</xm:f>
            <x14:dxf>
              <numFmt numFmtId="173" formatCode="&quot;&lt; 1&quot;"/>
            </x14:dxf>
          </x14:cfRule>
          <xm:sqref>A1:XFD8 A21:XFD26 A9:A20 AJ9:XFD20 A39:XFD44 A27:B38 I27:XFD38 A57:XFD62 A45:B56 I45:XFD56 A75:XFD80 A63:B74 I63:XFD74 A93:XFD98 A81:B92 I81:XFD92 A111:XFD116 A99:B110 I99:XFD110 A129:XFD1048576 A117:B128 F117:XFD128</xm:sqref>
        </x14:conditionalFormatting>
        <x14:conditionalFormatting xmlns:xm="http://schemas.microsoft.com/office/excel/2006/main">
          <x14:cfRule type="expression" priority="48" id="{6258AB03-9683-4083-BD4C-1AEF8596089A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9" operator="between" id="{FC59B739-7DAC-4D10-B40E-1E43E1C2FC94}">
            <xm:f>Sheet1!$D$4</xm:f>
            <xm:f>Sheet1!$E$4</xm:f>
            <x14:dxf>
              <numFmt numFmtId="173" formatCode="&quot;&lt; 1&quot;"/>
            </x14:dxf>
          </x14:cfRule>
          <xm:sqref>B9:B20</xm:sqref>
        </x14:conditionalFormatting>
        <x14:conditionalFormatting xmlns:xm="http://schemas.microsoft.com/office/excel/2006/main">
          <x14:cfRule type="cellIs" priority="47" operator="between" id="{D6A0337F-068D-435C-B53D-D131113A284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6" id="{7D33A999-C05C-4B0B-A644-B42695645FB4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5" operator="between" id="{09CBAFC3-211B-4B2B-B72C-AA9FCD970A87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4" id="{A9A8B02C-D54F-4937-8443-2459314DFA6E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43" operator="between" id="{3C83BEDE-D7B6-4B6B-A74F-A160977B169C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42" id="{6029266A-FB4C-4049-A11E-3A3B0EB1D432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41" operator="between" id="{C54D29CF-4982-4515-8A2C-FCF1829076A5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40" id="{0092A9F7-ACA6-4F04-BE13-A7D7C2A3C9F5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39" operator="between" id="{2E7E616A-7DAE-43E6-AA9A-9F2D2B89051B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38" id="{1E1F7CD0-4F3B-4E17-AFC6-249E624B7EC6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37" operator="between" id="{BF448421-9D18-41D4-91D9-148A3ADE5FF9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36" id="{F5E18CCE-7BFC-4F88-81DC-F8BA1FDA3C3A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35" operator="between" id="{914684ED-AF1C-4043-8496-ED27A25F2BEA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34" id="{BE35198B-420F-408F-B139-67ABA6938933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33" operator="between" id="{FEF236F9-353F-44F4-9CCA-AF9177249A4B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32" id="{97066207-A46F-4AB7-A109-0A4163D9539B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31" operator="between" id="{F8DCEDF0-B1E9-4BC6-A686-3FFF6369B2C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30" id="{F4A1B648-BDE7-4187-9E6E-F41E3B76CEEA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29" operator="between" id="{6C5F0406-74A5-4677-88C9-E5E4D3B0092D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8" id="{1EB5385A-A65F-4778-BFD5-3CA3BF093A47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27" operator="between" id="{D25A4964-4DD6-43CF-ACED-F035AACC909A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  <x14:conditionalFormatting xmlns:xm="http://schemas.microsoft.com/office/excel/2006/main">
          <x14:cfRule type="expression" priority="26" id="{FC836D06-9AF4-4915-A1FE-C6CC592645E9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25" operator="between" id="{37DDAAAF-6F98-448C-96A1-6AA3AAB39A3E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24" id="{A2BDF99B-4C6D-4924-BD1A-7FBE8D962E1E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23" operator="between" id="{F7CA5B89-EA5A-4D81-8741-10F920770F91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22" id="{42D8BAC0-19E0-4F27-AE55-2645B463F571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21" operator="between" id="{40706760-5D5D-4071-9748-1ED0352980B4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20" id="{4057F132-772B-4F66-A191-2956C337E10B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19" operator="between" id="{CC7DD76E-47AF-42FF-B5B6-2A5585C021C0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18" id="{182AC24B-452F-4ABE-B663-F983818F97B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17" operator="between" id="{7307624C-A914-4084-A2F4-43D5B3C0D4C1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16" id="{C8297DE1-FBC1-4860-8AB1-F82E76895505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15" operator="between" id="{B56568CC-26A5-497B-8D6A-5A791A8A836D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cellIs" priority="7" operator="between" id="{FC150552-6B64-40A9-90A4-9083194DE596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cellIs" priority="5" operator="between" id="{BF5123DD-DBD7-428D-948F-5444D60B4C4F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10" id="{72BB9F21-6C0E-419E-ABC9-7208F103D3B8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9" operator="between" id="{77111A2C-66B5-444F-8C4C-0CC66A0ECD4D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8" id="{4604D79C-9904-4353-A660-CF35CCE2A514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expression" priority="6" id="{843D1C4E-854F-4B66-806A-19B4D7E5BD97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expression" priority="4" id="{8B244788-B85E-49E8-80C9-E92451D7BE8D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3" operator="between" id="{4234BA8A-5622-4A67-9ADE-6C704DFD51AD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" id="{6F6C76B6-B7CE-4AD7-ABCD-27811FCA59BE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" operator="between" id="{D934D4E8-056C-4831-A8FE-027164B0F990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8">
    <tabColor theme="7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211</v>
      </c>
      <c r="C3" t="s">
        <v>763</v>
      </c>
    </row>
    <row r="5" spans="2:6" ht="15" customHeight="1" x14ac:dyDescent="0.2">
      <c r="B5" s="862" t="s">
        <v>229</v>
      </c>
      <c r="C5" s="40" t="s">
        <v>78</v>
      </c>
      <c r="D5" s="839" t="s">
        <v>79</v>
      </c>
      <c r="E5" s="839"/>
      <c r="F5" s="41" t="s">
        <v>80</v>
      </c>
    </row>
    <row r="6" spans="2:6" ht="30" customHeight="1" x14ac:dyDescent="0.2">
      <c r="B6" s="917"/>
      <c r="C6" s="26" t="s">
        <v>325</v>
      </c>
      <c r="D6" s="26" t="s">
        <v>325</v>
      </c>
      <c r="E6" s="3" t="s">
        <v>82</v>
      </c>
      <c r="F6" s="27" t="s">
        <v>325</v>
      </c>
    </row>
    <row r="7" spans="2:6" ht="15" customHeight="1" x14ac:dyDescent="0.2">
      <c r="B7" s="143" t="str">
        <f>Index!$B$4</f>
        <v>Hertfordshire and North London</v>
      </c>
      <c r="C7" s="144"/>
      <c r="D7" s="144"/>
      <c r="E7" s="144"/>
      <c r="F7" s="144"/>
    </row>
    <row r="8" spans="2:6" ht="15" customHeight="1" x14ac:dyDescent="0.2">
      <c r="B8" s="141" t="s">
        <v>331</v>
      </c>
      <c r="C8" s="137">
        <f>'Section 11 chart data'!D35</f>
        <v>1.67</v>
      </c>
      <c r="D8" s="138">
        <f>'Section 11 chart data'!J35</f>
        <v>125.172</v>
      </c>
      <c r="E8" s="695">
        <f>'Section 11 chart data'!K35</f>
        <v>20.37</v>
      </c>
      <c r="F8" s="139">
        <f>SUM(C8,D8)</f>
        <v>126.842</v>
      </c>
    </row>
    <row r="9" spans="2:6" ht="15" customHeight="1" x14ac:dyDescent="0.2">
      <c r="B9" s="141" t="s">
        <v>222</v>
      </c>
      <c r="C9" s="137">
        <f>'Section 11 chart data'!D36</f>
        <v>1.794</v>
      </c>
      <c r="D9" s="138">
        <f>'Section 11 chart data'!J36</f>
        <v>148.61500000000001</v>
      </c>
      <c r="E9" s="695">
        <f>'Section 11 chart data'!K36</f>
        <v>8.61</v>
      </c>
      <c r="F9" s="139">
        <f t="shared" ref="F9:F18" si="0">SUM(C9,D9)</f>
        <v>150.40900000000002</v>
      </c>
    </row>
    <row r="10" spans="2:6" ht="15" customHeight="1" x14ac:dyDescent="0.2">
      <c r="B10" s="141" t="s">
        <v>225</v>
      </c>
      <c r="C10" s="137">
        <f>'Section 11 chart data'!D37</f>
        <v>2.177</v>
      </c>
      <c r="D10" s="138">
        <f>'Section 11 chart data'!J37</f>
        <v>161.898</v>
      </c>
      <c r="E10" s="695">
        <f>'Section 11 chart data'!K37</f>
        <v>5.47</v>
      </c>
      <c r="F10" s="139">
        <f t="shared" si="0"/>
        <v>164.07499999999999</v>
      </c>
    </row>
    <row r="11" spans="2:6" ht="15" customHeight="1" x14ac:dyDescent="0.2">
      <c r="B11" s="141" t="s">
        <v>226</v>
      </c>
      <c r="C11" s="137">
        <f>'Section 11 chart data'!D38</f>
        <v>2.2480000000000002</v>
      </c>
      <c r="D11" s="138">
        <f>'Section 11 chart data'!J38</f>
        <v>166.57499999999999</v>
      </c>
      <c r="E11" s="695">
        <f>'Section 11 chart data'!K38</f>
        <v>5.14</v>
      </c>
      <c r="F11" s="139">
        <f t="shared" si="0"/>
        <v>168.82299999999998</v>
      </c>
    </row>
    <row r="12" spans="2:6" ht="15" customHeight="1" x14ac:dyDescent="0.2">
      <c r="B12" s="141" t="s">
        <v>227</v>
      </c>
      <c r="C12" s="137">
        <f>'Section 11 chart data'!D39</f>
        <v>2.133</v>
      </c>
      <c r="D12" s="138">
        <f>'Section 11 chart data'!J39</f>
        <v>165.41300000000001</v>
      </c>
      <c r="E12" s="695">
        <f>'Section 11 chart data'!K39</f>
        <v>5.19</v>
      </c>
      <c r="F12" s="139">
        <f t="shared" si="0"/>
        <v>167.54600000000002</v>
      </c>
    </row>
    <row r="13" spans="2:6" ht="15" customHeight="1" x14ac:dyDescent="0.2">
      <c r="B13" s="141" t="s">
        <v>354</v>
      </c>
      <c r="C13" s="137">
        <f>'Section 11 chart data'!D40</f>
        <v>2.2149999999999999</v>
      </c>
      <c r="D13" s="138">
        <f>'Section 11 chart data'!J40</f>
        <v>162.18100000000001</v>
      </c>
      <c r="E13" s="695">
        <f>'Section 11 chart data'!K40</f>
        <v>5.52</v>
      </c>
      <c r="F13" s="139">
        <f t="shared" si="0"/>
        <v>164.39600000000002</v>
      </c>
    </row>
    <row r="14" spans="2:6" ht="15" customHeight="1" x14ac:dyDescent="0.2">
      <c r="B14" s="141" t="s">
        <v>332</v>
      </c>
      <c r="C14" s="137">
        <f>'Section 11 chart data'!D41</f>
        <v>1.5449999999999999</v>
      </c>
      <c r="D14" s="138">
        <f>'Section 11 chart data'!J41</f>
        <v>154.99600000000001</v>
      </c>
      <c r="E14" s="695">
        <f>'Section 11 chart data'!K41</f>
        <v>5.77</v>
      </c>
      <c r="F14" s="139">
        <f t="shared" si="0"/>
        <v>156.541</v>
      </c>
    </row>
    <row r="15" spans="2:6" ht="15" customHeight="1" x14ac:dyDescent="0.2">
      <c r="B15" s="141" t="s">
        <v>333</v>
      </c>
      <c r="C15" s="137">
        <f>'Section 11 chart data'!D42</f>
        <v>1.679</v>
      </c>
      <c r="D15" s="138">
        <f>'Section 11 chart data'!J42</f>
        <v>145.726</v>
      </c>
      <c r="E15" s="695">
        <f>'Section 11 chart data'!K42</f>
        <v>5.95</v>
      </c>
      <c r="F15" s="139">
        <f t="shared" si="0"/>
        <v>147.405</v>
      </c>
    </row>
    <row r="16" spans="2:6" ht="15" customHeight="1" x14ac:dyDescent="0.2">
      <c r="B16" s="141" t="s">
        <v>231</v>
      </c>
      <c r="C16" s="137">
        <f>'Section 11 chart data'!D43</f>
        <v>1.7989999999999999</v>
      </c>
      <c r="D16" s="138">
        <f>'Section 11 chart data'!J43</f>
        <v>135.32599999999999</v>
      </c>
      <c r="E16" s="695">
        <f>'Section 11 chart data'!K43</f>
        <v>6.07</v>
      </c>
      <c r="F16" s="139">
        <f t="shared" si="0"/>
        <v>137.125</v>
      </c>
    </row>
    <row r="17" spans="2:6" ht="15" customHeight="1" x14ac:dyDescent="0.2">
      <c r="B17" s="141" t="s">
        <v>232</v>
      </c>
      <c r="C17" s="137">
        <f>'Section 11 chart data'!D44</f>
        <v>1.772</v>
      </c>
      <c r="D17" s="138">
        <f>'Section 11 chart data'!J44</f>
        <v>121.724</v>
      </c>
      <c r="E17" s="695">
        <f>'Section 11 chart data'!K44</f>
        <v>6.37</v>
      </c>
      <c r="F17" s="139">
        <f t="shared" si="0"/>
        <v>123.49600000000001</v>
      </c>
    </row>
    <row r="18" spans="2:6" ht="15" customHeight="1" x14ac:dyDescent="0.2">
      <c r="B18" s="142" t="s">
        <v>233</v>
      </c>
      <c r="C18" s="137">
        <f>'Section 11 chart data'!D45</f>
        <v>1.708</v>
      </c>
      <c r="D18" s="138">
        <f>'Section 11 chart data'!J45</f>
        <v>113.13</v>
      </c>
      <c r="E18" s="695">
        <f>'Section 11 chart data'!K45</f>
        <v>6.34</v>
      </c>
      <c r="F18" s="140">
        <f t="shared" si="0"/>
        <v>114.83799999999999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D28EA48-511C-400B-9D8A-25060110E2DE}">
            <xm:f>IF($E8&gt;Sheet1!$F$4,1,)</xm:f>
            <x14:dxf>
              <font>
                <color rgb="FF808080"/>
              </font>
            </x14:dxf>
          </x14:cfRule>
          <xm:sqref>D8:F18</xm:sqref>
        </x14:conditionalFormatting>
        <x14:conditionalFormatting xmlns:xm="http://schemas.microsoft.com/office/excel/2006/main">
          <x14:cfRule type="cellIs" priority="1" operator="between" id="{7FB6ADE4-D706-4446-A2E6-F1D4B3019602}">
            <xm:f>Sheet1!$D$4</xm:f>
            <xm:f>Sheet1!$E$4</xm:f>
            <x14:dxf>
              <numFmt numFmtId="173" formatCode="&quot;&lt; 1&quot;"/>
            </x14:dxf>
          </x14:cfRule>
          <xm:sqref>C8:D18 F8:F18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>
    <tabColor theme="7" tint="0.59999389629810485"/>
  </sheetPr>
  <dimension ref="B3:AI128"/>
  <sheetViews>
    <sheetView zoomScaleNormal="100" workbookViewId="0"/>
  </sheetViews>
  <sheetFormatPr defaultRowHeight="15" customHeight="1" x14ac:dyDescent="0.2"/>
  <cols>
    <col min="2" max="2" width="20.625" customWidth="1"/>
    <col min="3" max="4" width="12.625" customWidth="1"/>
    <col min="5" max="5" width="6.625" customWidth="1"/>
    <col min="6" max="7" width="12.625" customWidth="1"/>
    <col min="8" max="8" width="6.625" customWidth="1"/>
    <col min="9" max="10" width="12.625" customWidth="1"/>
    <col min="11" max="11" width="6.625" customWidth="1"/>
    <col min="12" max="13" width="12.625" customWidth="1"/>
    <col min="14" max="14" width="6.625" customWidth="1"/>
    <col min="15" max="16" width="12.625" customWidth="1"/>
    <col min="17" max="17" width="6.625" customWidth="1"/>
    <col min="18" max="19" width="12.625" customWidth="1"/>
    <col min="20" max="20" width="6.625" customWidth="1"/>
    <col min="21" max="22" width="12.625" customWidth="1"/>
    <col min="23" max="23" width="6.625" customWidth="1"/>
    <col min="24" max="25" width="12.625" customWidth="1"/>
    <col min="26" max="26" width="6.625" customWidth="1"/>
    <col min="27" max="28" width="12.625" customWidth="1"/>
    <col min="29" max="29" width="6.625" customWidth="1"/>
    <col min="30" max="31" width="12.625" customWidth="1"/>
    <col min="32" max="32" width="6.625" customWidth="1"/>
    <col min="33" max="34" width="12.625" customWidth="1"/>
    <col min="35" max="35" width="6.625" customWidth="1"/>
  </cols>
  <sheetData>
    <row r="3" spans="2:35" ht="15" customHeight="1" x14ac:dyDescent="0.2">
      <c r="B3" t="s">
        <v>234</v>
      </c>
      <c r="C3" t="s">
        <v>461</v>
      </c>
    </row>
    <row r="5" spans="2:35" ht="15" customHeight="1" x14ac:dyDescent="0.2">
      <c r="B5" s="920" t="s">
        <v>77</v>
      </c>
      <c r="C5" s="912" t="s">
        <v>331</v>
      </c>
      <c r="D5" s="912"/>
      <c r="E5" s="912"/>
      <c r="F5" s="912" t="s">
        <v>222</v>
      </c>
      <c r="G5" s="912"/>
      <c r="H5" s="912"/>
      <c r="I5" s="912" t="s">
        <v>225</v>
      </c>
      <c r="J5" s="912"/>
      <c r="K5" s="912"/>
      <c r="L5" s="912" t="s">
        <v>226</v>
      </c>
      <c r="M5" s="912"/>
      <c r="N5" s="912"/>
      <c r="O5" s="912" t="s">
        <v>227</v>
      </c>
      <c r="P5" s="912"/>
      <c r="Q5" s="912"/>
      <c r="R5" s="912" t="s">
        <v>228</v>
      </c>
      <c r="S5" s="912"/>
      <c r="T5" s="912"/>
      <c r="U5" s="912" t="s">
        <v>332</v>
      </c>
      <c r="V5" s="912"/>
      <c r="W5" s="912"/>
      <c r="X5" s="912" t="s">
        <v>333</v>
      </c>
      <c r="Y5" s="912"/>
      <c r="Z5" s="912"/>
      <c r="AA5" s="912" t="s">
        <v>231</v>
      </c>
      <c r="AB5" s="912"/>
      <c r="AC5" s="912"/>
      <c r="AD5" s="912" t="s">
        <v>232</v>
      </c>
      <c r="AE5" s="912"/>
      <c r="AF5" s="912"/>
      <c r="AG5" s="912" t="s">
        <v>233</v>
      </c>
      <c r="AH5" s="912"/>
      <c r="AI5" s="904"/>
    </row>
    <row r="6" spans="2:35" ht="15" customHeight="1" x14ac:dyDescent="0.2">
      <c r="B6" s="921"/>
      <c r="C6" s="103" t="s">
        <v>78</v>
      </c>
      <c r="D6" s="913" t="s">
        <v>79</v>
      </c>
      <c r="E6" s="913"/>
      <c r="F6" s="103" t="s">
        <v>78</v>
      </c>
      <c r="G6" s="913" t="s">
        <v>79</v>
      </c>
      <c r="H6" s="913"/>
      <c r="I6" s="103" t="s">
        <v>78</v>
      </c>
      <c r="J6" s="913" t="s">
        <v>79</v>
      </c>
      <c r="K6" s="913"/>
      <c r="L6" s="103" t="s">
        <v>78</v>
      </c>
      <c r="M6" s="913" t="s">
        <v>79</v>
      </c>
      <c r="N6" s="913"/>
      <c r="O6" s="103" t="s">
        <v>78</v>
      </c>
      <c r="P6" s="913" t="s">
        <v>79</v>
      </c>
      <c r="Q6" s="913"/>
      <c r="R6" s="103" t="s">
        <v>78</v>
      </c>
      <c r="S6" s="913" t="s">
        <v>79</v>
      </c>
      <c r="T6" s="913"/>
      <c r="U6" s="103" t="s">
        <v>78</v>
      </c>
      <c r="V6" s="913" t="s">
        <v>79</v>
      </c>
      <c r="W6" s="913"/>
      <c r="X6" s="103" t="s">
        <v>78</v>
      </c>
      <c r="Y6" s="913" t="s">
        <v>79</v>
      </c>
      <c r="Z6" s="913"/>
      <c r="AA6" s="103" t="s">
        <v>78</v>
      </c>
      <c r="AB6" s="913" t="s">
        <v>79</v>
      </c>
      <c r="AC6" s="913"/>
      <c r="AD6" s="103" t="s">
        <v>78</v>
      </c>
      <c r="AE6" s="913" t="s">
        <v>79</v>
      </c>
      <c r="AF6" s="913"/>
      <c r="AG6" s="694" t="s">
        <v>78</v>
      </c>
      <c r="AH6" s="913" t="s">
        <v>79</v>
      </c>
      <c r="AI6" s="907"/>
    </row>
    <row r="7" spans="2:35" ht="30" customHeight="1" x14ac:dyDescent="0.2">
      <c r="B7" s="921"/>
      <c r="C7" s="914" t="s">
        <v>325</v>
      </c>
      <c r="D7" s="914"/>
      <c r="E7" s="16" t="s">
        <v>82</v>
      </c>
      <c r="F7" s="914" t="s">
        <v>325</v>
      </c>
      <c r="G7" s="914"/>
      <c r="H7" s="16" t="s">
        <v>82</v>
      </c>
      <c r="I7" s="914" t="s">
        <v>325</v>
      </c>
      <c r="J7" s="914"/>
      <c r="K7" s="16" t="s">
        <v>82</v>
      </c>
      <c r="L7" s="914" t="s">
        <v>325</v>
      </c>
      <c r="M7" s="914"/>
      <c r="N7" s="16" t="s">
        <v>82</v>
      </c>
      <c r="O7" s="914" t="s">
        <v>325</v>
      </c>
      <c r="P7" s="914"/>
      <c r="Q7" s="16" t="s">
        <v>82</v>
      </c>
      <c r="R7" s="914" t="s">
        <v>325</v>
      </c>
      <c r="S7" s="914"/>
      <c r="T7" s="16" t="s">
        <v>82</v>
      </c>
      <c r="U7" s="914" t="s">
        <v>325</v>
      </c>
      <c r="V7" s="914"/>
      <c r="W7" s="16" t="s">
        <v>82</v>
      </c>
      <c r="X7" s="914" t="s">
        <v>325</v>
      </c>
      <c r="Y7" s="914"/>
      <c r="Z7" s="16" t="s">
        <v>82</v>
      </c>
      <c r="AA7" s="914" t="s">
        <v>325</v>
      </c>
      <c r="AB7" s="914"/>
      <c r="AC7" s="16" t="s">
        <v>82</v>
      </c>
      <c r="AD7" s="914" t="s">
        <v>325</v>
      </c>
      <c r="AE7" s="914"/>
      <c r="AF7" s="16" t="s">
        <v>82</v>
      </c>
      <c r="AG7" s="914" t="s">
        <v>325</v>
      </c>
      <c r="AH7" s="914"/>
      <c r="AI7" s="17" t="s">
        <v>82</v>
      </c>
    </row>
    <row r="8" spans="2:35" ht="15" customHeight="1" x14ac:dyDescent="0.2">
      <c r="B8" s="143" t="str">
        <f>Index!$B$4</f>
        <v>Hertfordshire and North London</v>
      </c>
      <c r="C8" s="105"/>
      <c r="D8" s="105"/>
      <c r="E8" s="106"/>
      <c r="F8" s="105"/>
      <c r="G8" s="105"/>
      <c r="H8" s="106"/>
      <c r="I8" s="105"/>
      <c r="J8" s="105"/>
      <c r="K8" s="106"/>
      <c r="L8" s="105"/>
      <c r="M8" s="105"/>
      <c r="N8" s="106"/>
      <c r="O8" s="105"/>
      <c r="P8" s="105"/>
      <c r="Q8" s="106"/>
      <c r="R8" s="105"/>
      <c r="S8" s="105"/>
      <c r="T8" s="106"/>
      <c r="U8" s="105"/>
      <c r="V8" s="105"/>
      <c r="W8" s="106"/>
      <c r="X8" s="105"/>
      <c r="Y8" s="105"/>
      <c r="Z8" s="106"/>
      <c r="AA8" s="105"/>
      <c r="AB8" s="105"/>
      <c r="AC8" s="106"/>
      <c r="AD8" s="105"/>
      <c r="AE8" s="105"/>
      <c r="AF8" s="106"/>
      <c r="AG8" s="105"/>
      <c r="AH8" s="105"/>
      <c r="AI8" s="106"/>
    </row>
    <row r="9" spans="2:35" ht="15" customHeight="1" x14ac:dyDescent="0.2">
      <c r="B9" s="107" t="s">
        <v>105</v>
      </c>
      <c r="C9" s="108">
        <f>'Section 11 chart data'!$C$258</f>
        <v>1.67</v>
      </c>
      <c r="D9" s="108">
        <f>'Section 11 chart data'!$C$275</f>
        <v>125.172</v>
      </c>
      <c r="E9" s="119">
        <f>'Section 11 chart data'!$D$275</f>
        <v>20.37</v>
      </c>
      <c r="F9" s="108">
        <f>'Section 11 chart data'!$D$258</f>
        <v>1.794</v>
      </c>
      <c r="G9" s="108">
        <f>'Section 11 chart data'!$E$275</f>
        <v>148.61500000000001</v>
      </c>
      <c r="H9" s="119">
        <f>'Section 11 chart data'!$F$275</f>
        <v>8.61</v>
      </c>
      <c r="I9" s="108">
        <f>'Section 11 chart data'!$E$258</f>
        <v>2.177</v>
      </c>
      <c r="J9" s="108">
        <f>'Section 11 chart data'!$G$275</f>
        <v>161.898</v>
      </c>
      <c r="K9" s="119">
        <f>'Section 11 chart data'!$H$275</f>
        <v>5.47</v>
      </c>
      <c r="L9" s="108">
        <f>'Section 11 chart data'!$F$258</f>
        <v>2.2480000000000002</v>
      </c>
      <c r="M9" s="108">
        <f>'Section 11 chart data'!$I$275</f>
        <v>166.57499999999999</v>
      </c>
      <c r="N9" s="119">
        <f>'Section 11 chart data'!$J$275</f>
        <v>5.14</v>
      </c>
      <c r="O9" s="108">
        <f>'Section 11 chart data'!$G$258</f>
        <v>2.133</v>
      </c>
      <c r="P9" s="108">
        <f>'Section 11 chart data'!$K$275</f>
        <v>165.41300000000001</v>
      </c>
      <c r="Q9" s="119">
        <f>'Section 11 chart data'!$L$275</f>
        <v>5.19</v>
      </c>
      <c r="R9" s="108">
        <f>'Section 11 chart data'!$H$258</f>
        <v>2.2149999999999999</v>
      </c>
      <c r="S9" s="108">
        <f>'Section 11 chart data'!$M$275</f>
        <v>162.18100000000001</v>
      </c>
      <c r="T9" s="119">
        <f>'Section 11 chart data'!$N$275</f>
        <v>5.52</v>
      </c>
      <c r="U9" s="108">
        <f>'Section 11 chart data'!$I$258</f>
        <v>1.5449999999999999</v>
      </c>
      <c r="V9" s="108">
        <f>'Section 11 chart data'!$O$275</f>
        <v>154.99600000000001</v>
      </c>
      <c r="W9" s="119">
        <f>'Section 11 chart data'!$P$275</f>
        <v>5.77</v>
      </c>
      <c r="X9" s="108">
        <f>'Section 11 chart data'!$J$258</f>
        <v>1.679</v>
      </c>
      <c r="Y9" s="108">
        <f>'Section 11 chart data'!$Q$275</f>
        <v>145.726</v>
      </c>
      <c r="Z9" s="119">
        <f>'Section 11 chart data'!$R$275</f>
        <v>5.95</v>
      </c>
      <c r="AA9" s="108">
        <f>'Section 11 chart data'!$K$258</f>
        <v>1.7989999999999999</v>
      </c>
      <c r="AB9" s="108">
        <f>'Section 11 chart data'!$S$275</f>
        <v>135.32599999999999</v>
      </c>
      <c r="AC9" s="119">
        <f>'Section 11 chart data'!$T$275</f>
        <v>6.07</v>
      </c>
      <c r="AD9" s="108">
        <f>'Section 11 chart data'!$L$258</f>
        <v>1.772</v>
      </c>
      <c r="AE9" s="108">
        <f>'Section 11 chart data'!$U$275</f>
        <v>121.724</v>
      </c>
      <c r="AF9" s="119">
        <f>'Section 11 chart data'!$V$275</f>
        <v>6.37</v>
      </c>
      <c r="AG9" s="108">
        <f>'Section 11 chart data'!$M$258</f>
        <v>1.708</v>
      </c>
      <c r="AH9" s="108">
        <f>'Section 11 chart data'!$W$275</f>
        <v>113.13</v>
      </c>
      <c r="AI9" s="120">
        <f>'Section 11 chart data'!$X$275</f>
        <v>6.34</v>
      </c>
    </row>
    <row r="10" spans="2:35" ht="15" customHeight="1" x14ac:dyDescent="0.2">
      <c r="B10" s="109" t="s">
        <v>94</v>
      </c>
      <c r="C10" s="110">
        <f>'Section 11 chart data'!$C$259</f>
        <v>0.17</v>
      </c>
      <c r="D10" s="110">
        <f>'Section 11 chart data'!$C$276</f>
        <v>36.850999999999999</v>
      </c>
      <c r="E10" s="111">
        <f>'Section 11 chart data'!$D$276</f>
        <v>16.87</v>
      </c>
      <c r="F10" s="110">
        <f>'Section 11 chart data'!$D$259</f>
        <v>0.16800000000000001</v>
      </c>
      <c r="G10" s="110">
        <f>'Section 11 chart data'!$E$276</f>
        <v>36.725999999999999</v>
      </c>
      <c r="H10" s="111">
        <f>'Section 11 chart data'!$F$276</f>
        <v>16.05</v>
      </c>
      <c r="I10" s="110">
        <f>'Section 11 chart data'!$E$259</f>
        <v>0.16500000000000001</v>
      </c>
      <c r="J10" s="110">
        <f>'Section 11 chart data'!$G$276</f>
        <v>35.677999999999997</v>
      </c>
      <c r="K10" s="111">
        <f>'Section 11 chart data'!$H$276</f>
        <v>15.66</v>
      </c>
      <c r="L10" s="110">
        <f>'Section 11 chart data'!$F$259</f>
        <v>0.16600000000000001</v>
      </c>
      <c r="M10" s="110">
        <f>'Section 11 chart data'!$I$276</f>
        <v>34.289000000000001</v>
      </c>
      <c r="N10" s="111">
        <f>'Section 11 chart data'!$J$276</f>
        <v>15.4</v>
      </c>
      <c r="O10" s="110">
        <f>'Section 11 chart data'!$G$259</f>
        <v>0.159</v>
      </c>
      <c r="P10" s="110">
        <f>'Section 11 chart data'!$K$276</f>
        <v>32.786999999999999</v>
      </c>
      <c r="Q10" s="111">
        <f>'Section 11 chart data'!$L$276</f>
        <v>15.21</v>
      </c>
      <c r="R10" s="110">
        <f>'Section 11 chart data'!$H$259</f>
        <v>0.19400000000000001</v>
      </c>
      <c r="S10" s="110">
        <f>'Section 11 chart data'!$M$276</f>
        <v>31.376999999999999</v>
      </c>
      <c r="T10" s="111">
        <f>'Section 11 chart data'!$N$276</f>
        <v>14.96</v>
      </c>
      <c r="U10" s="110">
        <f>'Section 11 chart data'!$I$259</f>
        <v>0.14599999999999999</v>
      </c>
      <c r="V10" s="110">
        <f>'Section 11 chart data'!$O$276</f>
        <v>29.827000000000002</v>
      </c>
      <c r="W10" s="111">
        <f>'Section 11 chart data'!$P$276</f>
        <v>14.79</v>
      </c>
      <c r="X10" s="110">
        <f>'Section 11 chart data'!$J$259</f>
        <v>0.154</v>
      </c>
      <c r="Y10" s="110">
        <f>'Section 11 chart data'!$Q$276</f>
        <v>28.154</v>
      </c>
      <c r="Z10" s="111">
        <f>'Section 11 chart data'!$R$276</f>
        <v>14.64</v>
      </c>
      <c r="AA10" s="110">
        <f>'Section 11 chart data'!$K$259</f>
        <v>0.17899999999999999</v>
      </c>
      <c r="AB10" s="110">
        <f>'Section 11 chart data'!$S$276</f>
        <v>26.134</v>
      </c>
      <c r="AC10" s="111">
        <f>'Section 11 chart data'!$T$276</f>
        <v>14.46</v>
      </c>
      <c r="AD10" s="110">
        <f>'Section 11 chart data'!$L$259</f>
        <v>0.189</v>
      </c>
      <c r="AE10" s="110">
        <f>'Section 11 chart data'!$U$276</f>
        <v>23.286000000000001</v>
      </c>
      <c r="AF10" s="111">
        <f>'Section 11 chart data'!$V$276</f>
        <v>14.92</v>
      </c>
      <c r="AG10" s="110">
        <f>'Section 11 chart data'!$M$259</f>
        <v>0.19500000000000001</v>
      </c>
      <c r="AH10" s="110">
        <f>'Section 11 chart data'!$W$276</f>
        <v>21.872</v>
      </c>
      <c r="AI10" s="112">
        <f>'Section 11 chart data'!$X$276</f>
        <v>14.85</v>
      </c>
    </row>
    <row r="11" spans="2:35" ht="15" customHeight="1" x14ac:dyDescent="0.2">
      <c r="B11" s="109" t="s">
        <v>95</v>
      </c>
      <c r="C11" s="110">
        <f>'Section 11 chart data'!$C$260</f>
        <v>1.008</v>
      </c>
      <c r="D11" s="110">
        <f>'Section 11 chart data'!$C$277</f>
        <v>-3.738</v>
      </c>
      <c r="E11" s="111">
        <f>'Section 11 chart data'!$D$277</f>
        <v>612.41999999999996</v>
      </c>
      <c r="F11" s="110">
        <f>'Section 11 chart data'!$D$260</f>
        <v>0.99399999999999999</v>
      </c>
      <c r="G11" s="110">
        <f>'Section 11 chart data'!$E$277</f>
        <v>9.3960000000000008</v>
      </c>
      <c r="H11" s="111">
        <f>'Section 11 chart data'!$F$277</f>
        <v>89.73</v>
      </c>
      <c r="I11" s="110">
        <f>'Section 11 chart data'!$E$260</f>
        <v>0.99099999999999999</v>
      </c>
      <c r="J11" s="110">
        <f>'Section 11 chart data'!$G$277</f>
        <v>14.705</v>
      </c>
      <c r="K11" s="111">
        <f>'Section 11 chart data'!$H$277</f>
        <v>26.35</v>
      </c>
      <c r="L11" s="110">
        <f>'Section 11 chart data'!$F$260</f>
        <v>0.97399999999999998</v>
      </c>
      <c r="M11" s="110">
        <f>'Section 11 chart data'!$I$277</f>
        <v>15.675000000000001</v>
      </c>
      <c r="N11" s="111">
        <f>'Section 11 chart data'!$J$277</f>
        <v>24.45</v>
      </c>
      <c r="O11" s="110">
        <f>'Section 11 chart data'!$G$260</f>
        <v>0.95599999999999996</v>
      </c>
      <c r="P11" s="110">
        <f>'Section 11 chart data'!$K$277</f>
        <v>16.093</v>
      </c>
      <c r="Q11" s="111">
        <f>'Section 11 chart data'!$L$277</f>
        <v>24.12</v>
      </c>
      <c r="R11" s="110">
        <f>'Section 11 chart data'!$H$260</f>
        <v>1.0669999999999999</v>
      </c>
      <c r="S11" s="110">
        <f>'Section 11 chart data'!$M$277</f>
        <v>16.059999999999999</v>
      </c>
      <c r="T11" s="111">
        <f>'Section 11 chart data'!$N$277</f>
        <v>23.96</v>
      </c>
      <c r="U11" s="110">
        <f>'Section 11 chart data'!$I$260</f>
        <v>0.55200000000000005</v>
      </c>
      <c r="V11" s="110">
        <f>'Section 11 chart data'!$O$277</f>
        <v>15.542999999999999</v>
      </c>
      <c r="W11" s="111">
        <f>'Section 11 chart data'!$P$277</f>
        <v>24.04</v>
      </c>
      <c r="X11" s="110">
        <f>'Section 11 chart data'!$J$260</f>
        <v>0.63500000000000001</v>
      </c>
      <c r="Y11" s="110">
        <f>'Section 11 chart data'!$Q$277</f>
        <v>15.545</v>
      </c>
      <c r="Z11" s="111">
        <f>'Section 11 chart data'!$R$277</f>
        <v>24.29</v>
      </c>
      <c r="AA11" s="110">
        <f>'Section 11 chart data'!$K$260</f>
        <v>0.83199999999999996</v>
      </c>
      <c r="AB11" s="110">
        <f>'Section 11 chart data'!$S$277</f>
        <v>15.257999999999999</v>
      </c>
      <c r="AC11" s="111">
        <f>'Section 11 chart data'!$T$277</f>
        <v>24.45</v>
      </c>
      <c r="AD11" s="110">
        <f>'Section 11 chart data'!$L$260</f>
        <v>0.89800000000000002</v>
      </c>
      <c r="AE11" s="110">
        <f>'Section 11 chart data'!$U$277</f>
        <v>14.824</v>
      </c>
      <c r="AF11" s="111">
        <f>'Section 11 chart data'!$V$277</f>
        <v>24.65</v>
      </c>
      <c r="AG11" s="110">
        <f>'Section 11 chart data'!$M$260</f>
        <v>0.93</v>
      </c>
      <c r="AH11" s="110">
        <f>'Section 11 chart data'!$W$277</f>
        <v>14.388</v>
      </c>
      <c r="AI11" s="112">
        <f>'Section 11 chart data'!$X$277</f>
        <v>24.86</v>
      </c>
    </row>
    <row r="12" spans="2:35" ht="15" customHeight="1" x14ac:dyDescent="0.2">
      <c r="B12" s="109" t="s">
        <v>96</v>
      </c>
      <c r="C12" s="110">
        <f>'Section 11 chart data'!$C$261</f>
        <v>2.3E-2</v>
      </c>
      <c r="D12" s="110">
        <f>'Section 11 chart data'!$C$278</f>
        <v>9.532</v>
      </c>
      <c r="E12" s="111">
        <f>'Section 11 chart data'!$D$278</f>
        <v>32.270000000000003</v>
      </c>
      <c r="F12" s="110">
        <f>'Section 11 chart data'!$D$261</f>
        <v>0.02</v>
      </c>
      <c r="G12" s="110">
        <f>'Section 11 chart data'!$E$278</f>
        <v>8.3339999999999996</v>
      </c>
      <c r="H12" s="111">
        <f>'Section 11 chart data'!$F$278</f>
        <v>30.48</v>
      </c>
      <c r="I12" s="110">
        <f>'Section 11 chart data'!$E$261</f>
        <v>1.7000000000000001E-2</v>
      </c>
      <c r="J12" s="110">
        <f>'Section 11 chart data'!$G$278</f>
        <v>8.3610000000000007</v>
      </c>
      <c r="K12" s="111">
        <f>'Section 11 chart data'!$H$278</f>
        <v>33.4</v>
      </c>
      <c r="L12" s="110">
        <f>'Section 11 chart data'!$F$261</f>
        <v>1.4E-2</v>
      </c>
      <c r="M12" s="110">
        <f>'Section 11 chart data'!$I$278</f>
        <v>11.194000000000001</v>
      </c>
      <c r="N12" s="111">
        <f>'Section 11 chart data'!$J$278</f>
        <v>38.64</v>
      </c>
      <c r="O12" s="110">
        <f>'Section 11 chart data'!$G$261</f>
        <v>1.9E-2</v>
      </c>
      <c r="P12" s="110">
        <f>'Section 11 chart data'!$K$278</f>
        <v>12.808999999999999</v>
      </c>
      <c r="Q12" s="111">
        <f>'Section 11 chart data'!$L$278</f>
        <v>37.369999999999997</v>
      </c>
      <c r="R12" s="110">
        <f>'Section 11 chart data'!$H$261</f>
        <v>2.4E-2</v>
      </c>
      <c r="S12" s="110">
        <f>'Section 11 chart data'!$M$278</f>
        <v>14.348000000000001</v>
      </c>
      <c r="T12" s="111">
        <f>'Section 11 chart data'!$N$278</f>
        <v>37.69</v>
      </c>
      <c r="U12" s="110">
        <f>'Section 11 chart data'!$I$261</f>
        <v>3.3000000000000002E-2</v>
      </c>
      <c r="V12" s="110">
        <f>'Section 11 chart data'!$O$278</f>
        <v>14.579000000000001</v>
      </c>
      <c r="W12" s="111">
        <f>'Section 11 chart data'!$P$278</f>
        <v>37.47</v>
      </c>
      <c r="X12" s="110">
        <f>'Section 11 chart data'!$J$261</f>
        <v>4.5999999999999999E-2</v>
      </c>
      <c r="Y12" s="110">
        <f>'Section 11 chart data'!$Q$278</f>
        <v>13.58</v>
      </c>
      <c r="Z12" s="111">
        <f>'Section 11 chart data'!$R$278</f>
        <v>37.24</v>
      </c>
      <c r="AA12" s="110">
        <f>'Section 11 chart data'!$K$261</f>
        <v>4.5999999999999999E-2</v>
      </c>
      <c r="AB12" s="110">
        <f>'Section 11 chart data'!$S$278</f>
        <v>12.189</v>
      </c>
      <c r="AC12" s="111">
        <f>'Section 11 chart data'!$T$278</f>
        <v>34.700000000000003</v>
      </c>
      <c r="AD12" s="110">
        <f>'Section 11 chart data'!$L$261</f>
        <v>4.2000000000000003E-2</v>
      </c>
      <c r="AE12" s="110">
        <f>'Section 11 chart data'!$U$278</f>
        <v>7.8529999999999998</v>
      </c>
      <c r="AF12" s="111">
        <f>'Section 11 chart data'!$V$278</f>
        <v>35.79</v>
      </c>
      <c r="AG12" s="110">
        <f>'Section 11 chart data'!$M$261</f>
        <v>3.5999999999999997E-2</v>
      </c>
      <c r="AH12" s="110">
        <f>'Section 11 chart data'!$W$278</f>
        <v>6.141</v>
      </c>
      <c r="AI12" s="112">
        <f>'Section 11 chart data'!$X$278</f>
        <v>32.94</v>
      </c>
    </row>
    <row r="13" spans="2:35" ht="15" customHeight="1" x14ac:dyDescent="0.2">
      <c r="B13" s="109" t="s">
        <v>97</v>
      </c>
      <c r="C13" s="110">
        <f>'Section 11 chart data'!$C$262</f>
        <v>1.9E-2</v>
      </c>
      <c r="D13" s="110">
        <f>'Section 11 chart data'!$C$279</f>
        <v>11.231999999999999</v>
      </c>
      <c r="E13" s="111">
        <f>'Section 11 chart data'!$D$279</f>
        <v>25.91</v>
      </c>
      <c r="F13" s="110">
        <f>'Section 11 chart data'!$D$262</f>
        <v>1.7999999999999999E-2</v>
      </c>
      <c r="G13" s="110">
        <f>'Section 11 chart data'!$E$279</f>
        <v>11.936</v>
      </c>
      <c r="H13" s="111">
        <f>'Section 11 chart data'!$F$279</f>
        <v>23.63</v>
      </c>
      <c r="I13" s="110">
        <f>'Section 11 chart data'!$E$262</f>
        <v>1.6E-2</v>
      </c>
      <c r="J13" s="110">
        <f>'Section 11 chart data'!$G$279</f>
        <v>12.327</v>
      </c>
      <c r="K13" s="111">
        <f>'Section 11 chart data'!$H$279</f>
        <v>21.96</v>
      </c>
      <c r="L13" s="110">
        <f>'Section 11 chart data'!$F$262</f>
        <v>1.4E-2</v>
      </c>
      <c r="M13" s="110">
        <f>'Section 11 chart data'!$I$279</f>
        <v>12.561999999999999</v>
      </c>
      <c r="N13" s="111">
        <f>'Section 11 chart data'!$J$279</f>
        <v>20.92</v>
      </c>
      <c r="O13" s="110">
        <f>'Section 11 chart data'!$G$262</f>
        <v>1.2999999999999999E-2</v>
      </c>
      <c r="P13" s="110">
        <f>'Section 11 chart data'!$K$279</f>
        <v>11.773999999999999</v>
      </c>
      <c r="Q13" s="111">
        <f>'Section 11 chart data'!$L$279</f>
        <v>20.3</v>
      </c>
      <c r="R13" s="110">
        <f>'Section 11 chart data'!$H$262</f>
        <v>1.4E-2</v>
      </c>
      <c r="S13" s="110">
        <f>'Section 11 chart data'!$M$279</f>
        <v>10.661</v>
      </c>
      <c r="T13" s="111">
        <f>'Section 11 chart data'!$N$279</f>
        <v>20.18</v>
      </c>
      <c r="U13" s="110">
        <f>'Section 11 chart data'!$I$262</f>
        <v>1.2999999999999999E-2</v>
      </c>
      <c r="V13" s="110">
        <f>'Section 11 chart data'!$O$279</f>
        <v>9.1170000000000009</v>
      </c>
      <c r="W13" s="111">
        <f>'Section 11 chart data'!$P$279</f>
        <v>20.18</v>
      </c>
      <c r="X13" s="110">
        <f>'Section 11 chart data'!$J$262</f>
        <v>2.1000000000000001E-2</v>
      </c>
      <c r="Y13" s="110">
        <f>'Section 11 chart data'!$Q$279</f>
        <v>7.7560000000000002</v>
      </c>
      <c r="Z13" s="111">
        <f>'Section 11 chart data'!$R$279</f>
        <v>20.420000000000002</v>
      </c>
      <c r="AA13" s="110">
        <f>'Section 11 chart data'!$K$262</f>
        <v>0.02</v>
      </c>
      <c r="AB13" s="110">
        <f>'Section 11 chart data'!$S$279</f>
        <v>6.6609999999999996</v>
      </c>
      <c r="AC13" s="111">
        <f>'Section 11 chart data'!$T$279</f>
        <v>20.440000000000001</v>
      </c>
      <c r="AD13" s="110">
        <f>'Section 11 chart data'!$L$262</f>
        <v>1.9E-2</v>
      </c>
      <c r="AE13" s="110">
        <f>'Section 11 chart data'!$U$279</f>
        <v>5.6319999999999997</v>
      </c>
      <c r="AF13" s="111">
        <f>'Section 11 chart data'!$V$279</f>
        <v>20.32</v>
      </c>
      <c r="AG13" s="110">
        <f>'Section 11 chart data'!$M$262</f>
        <v>1.7999999999999999E-2</v>
      </c>
      <c r="AH13" s="110">
        <f>'Section 11 chart data'!$W$279</f>
        <v>4.8529999999999998</v>
      </c>
      <c r="AI13" s="112">
        <f>'Section 11 chart data'!$X$279</f>
        <v>20.66</v>
      </c>
    </row>
    <row r="14" spans="2:35" ht="15" customHeight="1" x14ac:dyDescent="0.2">
      <c r="B14" s="109" t="s">
        <v>98</v>
      </c>
      <c r="C14" s="110">
        <f>'Section 11 chart data'!$C$263</f>
        <v>6.6000000000000003E-2</v>
      </c>
      <c r="D14" s="110">
        <f>'Section 11 chart data'!$C$280</f>
        <v>11.598000000000001</v>
      </c>
      <c r="E14" s="111">
        <f>'Section 11 chart data'!$D$280</f>
        <v>23.98</v>
      </c>
      <c r="F14" s="110">
        <f>'Section 11 chart data'!$D$263</f>
        <v>5.8000000000000003E-2</v>
      </c>
      <c r="G14" s="110">
        <f>'Section 11 chart data'!$E$280</f>
        <v>11.922000000000001</v>
      </c>
      <c r="H14" s="111">
        <f>'Section 11 chart data'!$F$280</f>
        <v>23.43</v>
      </c>
      <c r="I14" s="110">
        <f>'Section 11 chart data'!$E$263</f>
        <v>5.1999999999999998E-2</v>
      </c>
      <c r="J14" s="110">
        <f>'Section 11 chart data'!$G$280</f>
        <v>11.691000000000001</v>
      </c>
      <c r="K14" s="111">
        <f>'Section 11 chart data'!$H$280</f>
        <v>22.85</v>
      </c>
      <c r="L14" s="110">
        <f>'Section 11 chart data'!$F$263</f>
        <v>5.8000000000000003E-2</v>
      </c>
      <c r="M14" s="110">
        <f>'Section 11 chart data'!$I$280</f>
        <v>10.461</v>
      </c>
      <c r="N14" s="111">
        <f>'Section 11 chart data'!$J$280</f>
        <v>22.74</v>
      </c>
      <c r="O14" s="110">
        <f>'Section 11 chart data'!$G$263</f>
        <v>5.8000000000000003E-2</v>
      </c>
      <c r="P14" s="110">
        <f>'Section 11 chart data'!$K$280</f>
        <v>9.1620000000000008</v>
      </c>
      <c r="Q14" s="111">
        <f>'Section 11 chart data'!$L$280</f>
        <v>22.66</v>
      </c>
      <c r="R14" s="110">
        <f>'Section 11 chart data'!$H$263</f>
        <v>5.7000000000000002E-2</v>
      </c>
      <c r="S14" s="110">
        <f>'Section 11 chart data'!$M$280</f>
        <v>8</v>
      </c>
      <c r="T14" s="111">
        <f>'Section 11 chart data'!$N$280</f>
        <v>22.44</v>
      </c>
      <c r="U14" s="110">
        <f>'Section 11 chart data'!$I$263</f>
        <v>5.8999999999999997E-2</v>
      </c>
      <c r="V14" s="110">
        <f>'Section 11 chart data'!$O$280</f>
        <v>6.9459999999999997</v>
      </c>
      <c r="W14" s="111">
        <f>'Section 11 chart data'!$P$280</f>
        <v>22.56</v>
      </c>
      <c r="X14" s="110">
        <f>'Section 11 chart data'!$J$263</f>
        <v>6.5000000000000002E-2</v>
      </c>
      <c r="Y14" s="110">
        <f>'Section 11 chart data'!$Q$280</f>
        <v>5.883</v>
      </c>
      <c r="Z14" s="111">
        <f>'Section 11 chart data'!$R$280</f>
        <v>22.45</v>
      </c>
      <c r="AA14" s="110">
        <f>'Section 11 chart data'!$K$263</f>
        <v>6.2E-2</v>
      </c>
      <c r="AB14" s="110">
        <f>'Section 11 chart data'!$S$280</f>
        <v>4.806</v>
      </c>
      <c r="AC14" s="111">
        <f>'Section 11 chart data'!$T$280</f>
        <v>22.56</v>
      </c>
      <c r="AD14" s="110">
        <f>'Section 11 chart data'!$L$263</f>
        <v>5.3999999999999999E-2</v>
      </c>
      <c r="AE14" s="110">
        <f>'Section 11 chart data'!$U$280</f>
        <v>4.4180000000000001</v>
      </c>
      <c r="AF14" s="111">
        <f>'Section 11 chart data'!$V$280</f>
        <v>21.9</v>
      </c>
      <c r="AG14" s="110">
        <f>'Section 11 chart data'!$M$263</f>
        <v>4.3999999999999997E-2</v>
      </c>
      <c r="AH14" s="110">
        <f>'Section 11 chart data'!$W$280</f>
        <v>4.3120000000000003</v>
      </c>
      <c r="AI14" s="112">
        <f>'Section 11 chart data'!$X$280</f>
        <v>21.64</v>
      </c>
    </row>
    <row r="15" spans="2:35" ht="15" customHeight="1" x14ac:dyDescent="0.2">
      <c r="B15" s="109" t="s">
        <v>248</v>
      </c>
      <c r="C15" s="110">
        <f>'Section 11 chart data'!$C$264</f>
        <v>1E-3</v>
      </c>
      <c r="D15" s="110">
        <f>'Section 11 chart data'!$C$281</f>
        <v>1.833</v>
      </c>
      <c r="E15" s="111">
        <f>'Section 11 chart data'!$D$281</f>
        <v>85.93</v>
      </c>
      <c r="F15" s="110">
        <f>'Section 11 chart data'!$D$264</f>
        <v>1E-3</v>
      </c>
      <c r="G15" s="110">
        <f>'Section 11 chart data'!$E$281</f>
        <v>1.885</v>
      </c>
      <c r="H15" s="111">
        <f>'Section 11 chart data'!$F$281</f>
        <v>83.82</v>
      </c>
      <c r="I15" s="110">
        <f>'Section 11 chart data'!$E$264</f>
        <v>0</v>
      </c>
      <c r="J15" s="110">
        <f>'Section 11 chart data'!$G$281</f>
        <v>1.8740000000000001</v>
      </c>
      <c r="K15" s="111">
        <f>'Section 11 chart data'!$H$281</f>
        <v>83.31</v>
      </c>
      <c r="L15" s="110">
        <f>'Section 11 chart data'!$F$264</f>
        <v>0</v>
      </c>
      <c r="M15" s="110">
        <f>'Section 11 chart data'!$I$281</f>
        <v>1.851</v>
      </c>
      <c r="N15" s="111">
        <f>'Section 11 chart data'!$J$281</f>
        <v>82.2</v>
      </c>
      <c r="O15" s="110">
        <f>'Section 11 chart data'!$G$264</f>
        <v>0</v>
      </c>
      <c r="P15" s="110">
        <f>'Section 11 chart data'!$K$281</f>
        <v>1.7809999999999999</v>
      </c>
      <c r="Q15" s="111">
        <f>'Section 11 chart data'!$L$281</f>
        <v>82.02</v>
      </c>
      <c r="R15" s="110">
        <f>'Section 11 chart data'!$H$264</f>
        <v>0</v>
      </c>
      <c r="S15" s="110">
        <f>'Section 11 chart data'!$M$281</f>
        <v>1.7070000000000001</v>
      </c>
      <c r="T15" s="111">
        <f>'Section 11 chart data'!$N$281</f>
        <v>81.87</v>
      </c>
      <c r="U15" s="110">
        <f>'Section 11 chart data'!$I$264</f>
        <v>0</v>
      </c>
      <c r="V15" s="110">
        <f>'Section 11 chart data'!$O$281</f>
        <v>1.6259999999999999</v>
      </c>
      <c r="W15" s="111">
        <f>'Section 11 chart data'!$P$281</f>
        <v>81.739999999999995</v>
      </c>
      <c r="X15" s="110">
        <f>'Section 11 chart data'!$J$264</f>
        <v>0</v>
      </c>
      <c r="Y15" s="110">
        <f>'Section 11 chart data'!$Q$281</f>
        <v>1.5429999999999999</v>
      </c>
      <c r="Z15" s="111">
        <f>'Section 11 chart data'!$R$281</f>
        <v>81.709999999999994</v>
      </c>
      <c r="AA15" s="110">
        <f>'Section 11 chart data'!$K$264</f>
        <v>0</v>
      </c>
      <c r="AB15" s="110">
        <f>'Section 11 chart data'!$S$281</f>
        <v>1.4630000000000001</v>
      </c>
      <c r="AC15" s="111">
        <f>'Section 11 chart data'!$T$281</f>
        <v>81.56</v>
      </c>
      <c r="AD15" s="110">
        <f>'Section 11 chart data'!$L$264</f>
        <v>0</v>
      </c>
      <c r="AE15" s="110">
        <f>'Section 11 chart data'!$U$281</f>
        <v>1.387</v>
      </c>
      <c r="AF15" s="111">
        <f>'Section 11 chart data'!$V$281</f>
        <v>81.540000000000006</v>
      </c>
      <c r="AG15" s="110">
        <f>'Section 11 chart data'!$M$264</f>
        <v>0</v>
      </c>
      <c r="AH15" s="110">
        <f>'Section 11 chart data'!$W$281</f>
        <v>1.3080000000000001</v>
      </c>
      <c r="AI15" s="112">
        <f>'Section 11 chart data'!$X$281</f>
        <v>81.63</v>
      </c>
    </row>
    <row r="16" spans="2:35" ht="15" customHeight="1" x14ac:dyDescent="0.2">
      <c r="B16" s="109" t="s">
        <v>100</v>
      </c>
      <c r="C16" s="110">
        <f>'Section 11 chart data'!$C$265</f>
        <v>0</v>
      </c>
      <c r="D16" s="110">
        <f>'Section 11 chart data'!$C$282</f>
        <v>1.675</v>
      </c>
      <c r="E16" s="111">
        <f>'Section 11 chart data'!$D$282</f>
        <v>29.2</v>
      </c>
      <c r="F16" s="110">
        <f>'Section 11 chart data'!$D$265</f>
        <v>0</v>
      </c>
      <c r="G16" s="110">
        <f>'Section 11 chart data'!$E$282</f>
        <v>1.76</v>
      </c>
      <c r="H16" s="111">
        <f>'Section 11 chart data'!$F$282</f>
        <v>27.85</v>
      </c>
      <c r="I16" s="110">
        <f>'Section 11 chart data'!$E$265</f>
        <v>0</v>
      </c>
      <c r="J16" s="110">
        <f>'Section 11 chart data'!$G$282</f>
        <v>1.9930000000000001</v>
      </c>
      <c r="K16" s="111">
        <f>'Section 11 chart data'!$H$282</f>
        <v>28.15</v>
      </c>
      <c r="L16" s="110">
        <f>'Section 11 chart data'!$F$265</f>
        <v>0</v>
      </c>
      <c r="M16" s="110">
        <f>'Section 11 chart data'!$I$282</f>
        <v>1.9319999999999999</v>
      </c>
      <c r="N16" s="111">
        <f>'Section 11 chart data'!$J$282</f>
        <v>27.48</v>
      </c>
      <c r="O16" s="110">
        <f>'Section 11 chart data'!$G$265</f>
        <v>0</v>
      </c>
      <c r="P16" s="110">
        <f>'Section 11 chart data'!$K$282</f>
        <v>1.724</v>
      </c>
      <c r="Q16" s="111">
        <f>'Section 11 chart data'!$L$282</f>
        <v>28.05</v>
      </c>
      <c r="R16" s="110">
        <f>'Section 11 chart data'!$H$265</f>
        <v>0</v>
      </c>
      <c r="S16" s="110">
        <f>'Section 11 chart data'!$M$282</f>
        <v>1.4870000000000001</v>
      </c>
      <c r="T16" s="111">
        <f>'Section 11 chart data'!$N$282</f>
        <v>28.24</v>
      </c>
      <c r="U16" s="110">
        <f>'Section 11 chart data'!$I$265</f>
        <v>0</v>
      </c>
      <c r="V16" s="110">
        <f>'Section 11 chart data'!$O$282</f>
        <v>1.236</v>
      </c>
      <c r="W16" s="111">
        <f>'Section 11 chart data'!$P$282</f>
        <v>28.2</v>
      </c>
      <c r="X16" s="110">
        <f>'Section 11 chart data'!$J$265</f>
        <v>0</v>
      </c>
      <c r="Y16" s="110">
        <f>'Section 11 chart data'!$Q$282</f>
        <v>0.999</v>
      </c>
      <c r="Z16" s="111">
        <f>'Section 11 chart data'!$R$282</f>
        <v>27.84</v>
      </c>
      <c r="AA16" s="110">
        <f>'Section 11 chart data'!$K$265</f>
        <v>0</v>
      </c>
      <c r="AB16" s="110">
        <f>'Section 11 chart data'!$S$282</f>
        <v>0.78</v>
      </c>
      <c r="AC16" s="111">
        <f>'Section 11 chart data'!$T$282</f>
        <v>26.72</v>
      </c>
      <c r="AD16" s="110">
        <f>'Section 11 chart data'!$L$265</f>
        <v>0</v>
      </c>
      <c r="AE16" s="110">
        <f>'Section 11 chart data'!$U$282</f>
        <v>0.66200000000000003</v>
      </c>
      <c r="AF16" s="111">
        <f>'Section 11 chart data'!$V$282</f>
        <v>26.42</v>
      </c>
      <c r="AG16" s="110">
        <f>'Section 11 chart data'!$M$265</f>
        <v>0</v>
      </c>
      <c r="AH16" s="110">
        <f>'Section 11 chart data'!$W$282</f>
        <v>0.58399999999999996</v>
      </c>
      <c r="AI16" s="112">
        <f>'Section 11 chart data'!$X$282</f>
        <v>26.26</v>
      </c>
    </row>
    <row r="17" spans="2:35" ht="15" customHeight="1" x14ac:dyDescent="0.2">
      <c r="B17" s="109" t="s">
        <v>101</v>
      </c>
      <c r="C17" s="110">
        <f>'Section 11 chart data'!$C$266</f>
        <v>0</v>
      </c>
      <c r="D17" s="110">
        <f>'Section 11 chart data'!$C$283</f>
        <v>9.0250000000000004</v>
      </c>
      <c r="E17" s="111">
        <f>'Section 11 chart data'!$D$283</f>
        <v>30.67</v>
      </c>
      <c r="F17" s="110">
        <f>'Section 11 chart data'!$D$266</f>
        <v>0</v>
      </c>
      <c r="G17" s="110">
        <f>'Section 11 chart data'!$E$283</f>
        <v>10.41</v>
      </c>
      <c r="H17" s="111">
        <f>'Section 11 chart data'!$F$283</f>
        <v>27.5</v>
      </c>
      <c r="I17" s="110">
        <f>'Section 11 chart data'!$E$266</f>
        <v>0</v>
      </c>
      <c r="J17" s="110">
        <f>'Section 11 chart data'!$G$283</f>
        <v>11.877000000000001</v>
      </c>
      <c r="K17" s="111">
        <f>'Section 11 chart data'!$H$283</f>
        <v>24.81</v>
      </c>
      <c r="L17" s="110">
        <f>'Section 11 chart data'!$F$266</f>
        <v>0</v>
      </c>
      <c r="M17" s="110">
        <f>'Section 11 chart data'!$I$283</f>
        <v>12.577</v>
      </c>
      <c r="N17" s="111">
        <f>'Section 11 chart data'!$J$283</f>
        <v>24.03</v>
      </c>
      <c r="O17" s="110">
        <f>'Section 11 chart data'!$G$266</f>
        <v>0</v>
      </c>
      <c r="P17" s="110">
        <f>'Section 11 chart data'!$K$283</f>
        <v>12.851000000000001</v>
      </c>
      <c r="Q17" s="111">
        <f>'Section 11 chart data'!$L$283</f>
        <v>23.16</v>
      </c>
      <c r="R17" s="110">
        <f>'Section 11 chart data'!$H$266</f>
        <v>0</v>
      </c>
      <c r="S17" s="110">
        <f>'Section 11 chart data'!$M$283</f>
        <v>12.744</v>
      </c>
      <c r="T17" s="111">
        <f>'Section 11 chart data'!$N$283</f>
        <v>22.55</v>
      </c>
      <c r="U17" s="110">
        <f>'Section 11 chart data'!$I$266</f>
        <v>0</v>
      </c>
      <c r="V17" s="110">
        <f>'Section 11 chart data'!$O$283</f>
        <v>12.331</v>
      </c>
      <c r="W17" s="111">
        <f>'Section 11 chart data'!$P$283</f>
        <v>22.17</v>
      </c>
      <c r="X17" s="110">
        <f>'Section 11 chart data'!$J$266</f>
        <v>0</v>
      </c>
      <c r="Y17" s="110">
        <f>'Section 11 chart data'!$Q$283</f>
        <v>11.73</v>
      </c>
      <c r="Z17" s="111">
        <f>'Section 11 chart data'!$R$283</f>
        <v>21.94</v>
      </c>
      <c r="AA17" s="110">
        <f>'Section 11 chart data'!$K$266</f>
        <v>0</v>
      </c>
      <c r="AB17" s="110">
        <f>'Section 11 chart data'!$S$283</f>
        <v>10.932</v>
      </c>
      <c r="AC17" s="111">
        <f>'Section 11 chart data'!$T$283</f>
        <v>20.98</v>
      </c>
      <c r="AD17" s="110">
        <f>'Section 11 chart data'!$L$266</f>
        <v>0</v>
      </c>
      <c r="AE17" s="110">
        <f>'Section 11 chart data'!$U$283</f>
        <v>10.35</v>
      </c>
      <c r="AF17" s="111">
        <f>'Section 11 chart data'!$V$283</f>
        <v>20.69</v>
      </c>
      <c r="AG17" s="110">
        <f>'Section 11 chart data'!$M$266</f>
        <v>0</v>
      </c>
      <c r="AH17" s="110">
        <f>'Section 11 chart data'!$W$283</f>
        <v>9.766</v>
      </c>
      <c r="AI17" s="112">
        <f>'Section 11 chart data'!$X$283</f>
        <v>20.52</v>
      </c>
    </row>
    <row r="18" spans="2:35" ht="15" customHeight="1" x14ac:dyDescent="0.2">
      <c r="B18" s="109" t="s">
        <v>102</v>
      </c>
      <c r="C18" s="110">
        <f>'Section 11 chart data'!$C$267</f>
        <v>0</v>
      </c>
      <c r="D18" s="110">
        <f>'Section 11 chart data'!$C$284</f>
        <v>1.2010000000000001</v>
      </c>
      <c r="E18" s="111">
        <f>'Section 11 chart data'!$D$284</f>
        <v>69.7</v>
      </c>
      <c r="F18" s="110">
        <f>'Section 11 chart data'!$D$267</f>
        <v>0</v>
      </c>
      <c r="G18" s="110">
        <f>'Section 11 chart data'!$E$284</f>
        <v>1.603</v>
      </c>
      <c r="H18" s="111">
        <f>'Section 11 chart data'!$F$284</f>
        <v>51.96</v>
      </c>
      <c r="I18" s="110">
        <f>'Section 11 chart data'!$E$267</f>
        <v>0</v>
      </c>
      <c r="J18" s="110">
        <f>'Section 11 chart data'!$G$284</f>
        <v>1.861</v>
      </c>
      <c r="K18" s="111">
        <f>'Section 11 chart data'!$H$284</f>
        <v>49.42</v>
      </c>
      <c r="L18" s="110">
        <f>'Section 11 chart data'!$F$267</f>
        <v>0</v>
      </c>
      <c r="M18" s="110">
        <f>'Section 11 chart data'!$I$284</f>
        <v>1.7450000000000001</v>
      </c>
      <c r="N18" s="111">
        <f>'Section 11 chart data'!$J$284</f>
        <v>49.57</v>
      </c>
      <c r="O18" s="110">
        <f>'Section 11 chart data'!$G$267</f>
        <v>0</v>
      </c>
      <c r="P18" s="110">
        <f>'Section 11 chart data'!$K$284</f>
        <v>1.5369999999999999</v>
      </c>
      <c r="Q18" s="111">
        <f>'Section 11 chart data'!$L$284</f>
        <v>49.9</v>
      </c>
      <c r="R18" s="110">
        <f>'Section 11 chart data'!$H$267</f>
        <v>0</v>
      </c>
      <c r="S18" s="110">
        <f>'Section 11 chart data'!$M$284</f>
        <v>1.262</v>
      </c>
      <c r="T18" s="111">
        <f>'Section 11 chart data'!$N$284</f>
        <v>49.99</v>
      </c>
      <c r="U18" s="110">
        <f>'Section 11 chart data'!$I$267</f>
        <v>0</v>
      </c>
      <c r="V18" s="110">
        <f>'Section 11 chart data'!$O$284</f>
        <v>1.0660000000000001</v>
      </c>
      <c r="W18" s="111">
        <f>'Section 11 chart data'!$P$284</f>
        <v>50.5</v>
      </c>
      <c r="X18" s="110">
        <f>'Section 11 chart data'!$J$267</f>
        <v>0</v>
      </c>
      <c r="Y18" s="110">
        <f>'Section 11 chart data'!$Q$284</f>
        <v>0.85699999999999998</v>
      </c>
      <c r="Z18" s="111">
        <f>'Section 11 chart data'!$R$284</f>
        <v>51.1</v>
      </c>
      <c r="AA18" s="110">
        <f>'Section 11 chart data'!$K$267</f>
        <v>0</v>
      </c>
      <c r="AB18" s="110">
        <f>'Section 11 chart data'!$S$284</f>
        <v>0.70099999999999996</v>
      </c>
      <c r="AC18" s="111">
        <f>'Section 11 chart data'!$T$284</f>
        <v>51.72</v>
      </c>
      <c r="AD18" s="110">
        <f>'Section 11 chart data'!$L$267</f>
        <v>0</v>
      </c>
      <c r="AE18" s="110">
        <f>'Section 11 chart data'!$U$284</f>
        <v>0.61799999999999999</v>
      </c>
      <c r="AF18" s="111">
        <f>'Section 11 chart data'!$V$284</f>
        <v>51.68</v>
      </c>
      <c r="AG18" s="110">
        <f>'Section 11 chart data'!$M$267</f>
        <v>0</v>
      </c>
      <c r="AH18" s="110">
        <f>'Section 11 chart data'!$W$284</f>
        <v>0.57499999999999996</v>
      </c>
      <c r="AI18" s="112">
        <f>'Section 11 chart data'!$X$284</f>
        <v>50.82</v>
      </c>
    </row>
    <row r="19" spans="2:35" ht="15" customHeight="1" x14ac:dyDescent="0.2">
      <c r="B19" s="109" t="s">
        <v>103</v>
      </c>
      <c r="C19" s="110">
        <f>'Section 11 chart data'!$C$268</f>
        <v>0</v>
      </c>
      <c r="D19" s="110">
        <f>'Section 11 chart data'!$C$285</f>
        <v>5.7450000000000001</v>
      </c>
      <c r="E19" s="111">
        <f>'Section 11 chart data'!$D$285</f>
        <v>37.729999999999997</v>
      </c>
      <c r="F19" s="110">
        <f>'Section 11 chart data'!$D$268</f>
        <v>0</v>
      </c>
      <c r="G19" s="110">
        <f>'Section 11 chart data'!$E$285</f>
        <v>6.7859999999999996</v>
      </c>
      <c r="H19" s="111">
        <f>'Section 11 chart data'!$F$285</f>
        <v>35.46</v>
      </c>
      <c r="I19" s="110">
        <f>'Section 11 chart data'!$E$268</f>
        <v>0</v>
      </c>
      <c r="J19" s="110">
        <f>'Section 11 chart data'!$G$285</f>
        <v>7.8380000000000001</v>
      </c>
      <c r="K19" s="111">
        <f>'Section 11 chart data'!$H$285</f>
        <v>34.909999999999997</v>
      </c>
      <c r="L19" s="110">
        <f>'Section 11 chart data'!$F$268</f>
        <v>0</v>
      </c>
      <c r="M19" s="110">
        <f>'Section 11 chart data'!$I$285</f>
        <v>8.2050000000000001</v>
      </c>
      <c r="N19" s="111">
        <f>'Section 11 chart data'!$J$285</f>
        <v>35.11</v>
      </c>
      <c r="O19" s="110">
        <f>'Section 11 chart data'!$G$268</f>
        <v>0</v>
      </c>
      <c r="P19" s="110">
        <f>'Section 11 chart data'!$K$285</f>
        <v>8.4629999999999992</v>
      </c>
      <c r="Q19" s="111">
        <f>'Section 11 chart data'!$L$285</f>
        <v>35.659999999999997</v>
      </c>
      <c r="R19" s="110">
        <f>'Section 11 chart data'!$H$268</f>
        <v>0</v>
      </c>
      <c r="S19" s="110">
        <f>'Section 11 chart data'!$M$285</f>
        <v>8.5280000000000005</v>
      </c>
      <c r="T19" s="111">
        <f>'Section 11 chart data'!$N$285</f>
        <v>35.840000000000003</v>
      </c>
      <c r="U19" s="110">
        <f>'Section 11 chart data'!$I$268</f>
        <v>0</v>
      </c>
      <c r="V19" s="110">
        <f>'Section 11 chart data'!$O$285</f>
        <v>8.3919999999999995</v>
      </c>
      <c r="W19" s="111">
        <f>'Section 11 chart data'!$P$285</f>
        <v>35.840000000000003</v>
      </c>
      <c r="X19" s="110">
        <f>'Section 11 chart data'!$J$268</f>
        <v>0</v>
      </c>
      <c r="Y19" s="110">
        <f>'Section 11 chart data'!$Q$285</f>
        <v>8.0909999999999993</v>
      </c>
      <c r="Z19" s="111">
        <f>'Section 11 chart data'!$R$285</f>
        <v>35.840000000000003</v>
      </c>
      <c r="AA19" s="110">
        <f>'Section 11 chart data'!$K$268</f>
        <v>0</v>
      </c>
      <c r="AB19" s="110">
        <f>'Section 11 chart data'!$S$285</f>
        <v>7.6870000000000003</v>
      </c>
      <c r="AC19" s="111">
        <f>'Section 11 chart data'!$T$285</f>
        <v>35.799999999999997</v>
      </c>
      <c r="AD19" s="110">
        <f>'Section 11 chart data'!$L$268</f>
        <v>0</v>
      </c>
      <c r="AE19" s="110">
        <f>'Section 11 chart data'!$U$285</f>
        <v>7.2270000000000003</v>
      </c>
      <c r="AF19" s="111">
        <f>'Section 11 chart data'!$V$285</f>
        <v>35.69</v>
      </c>
      <c r="AG19" s="110">
        <f>'Section 11 chart data'!$M$268</f>
        <v>0</v>
      </c>
      <c r="AH19" s="110">
        <f>'Section 11 chart data'!$W$285</f>
        <v>6.8140000000000001</v>
      </c>
      <c r="AI19" s="112">
        <f>'Section 11 chart data'!$X$285</f>
        <v>35.42</v>
      </c>
    </row>
    <row r="20" spans="2:35" ht="15" customHeight="1" x14ac:dyDescent="0.2">
      <c r="B20" s="113" t="s">
        <v>104</v>
      </c>
      <c r="C20" s="114">
        <f>'Section 11 chart data'!$C$269</f>
        <v>0.38400000000000001</v>
      </c>
      <c r="D20" s="114">
        <f>'Section 11 chart data'!$C$286</f>
        <v>40.218000000000004</v>
      </c>
      <c r="E20" s="115">
        <f>'Section 11 chart data'!$D$286</f>
        <v>14.89</v>
      </c>
      <c r="F20" s="114">
        <f>'Section 11 chart data'!$D$269</f>
        <v>0.53500000000000003</v>
      </c>
      <c r="G20" s="114">
        <f>'Section 11 chart data'!$E$286</f>
        <v>47.856000000000002</v>
      </c>
      <c r="H20" s="115">
        <f>'Section 11 chart data'!$F$286</f>
        <v>17.72</v>
      </c>
      <c r="I20" s="114">
        <f>'Section 11 chart data'!$E$269</f>
        <v>0.93600000000000005</v>
      </c>
      <c r="J20" s="114">
        <f>'Section 11 chart data'!$G$286</f>
        <v>53.692999999999998</v>
      </c>
      <c r="K20" s="115">
        <f>'Section 11 chart data'!$H$286</f>
        <v>17.55</v>
      </c>
      <c r="L20" s="114">
        <f>'Section 11 chart data'!$F$269</f>
        <v>1.0209999999999999</v>
      </c>
      <c r="M20" s="114">
        <f>'Section 11 chart data'!$I$286</f>
        <v>56.084000000000003</v>
      </c>
      <c r="N20" s="115">
        <f>'Section 11 chart data'!$J$286</f>
        <v>18.34</v>
      </c>
      <c r="O20" s="114">
        <f>'Section 11 chart data'!$G$269</f>
        <v>0.92700000000000005</v>
      </c>
      <c r="P20" s="114">
        <f>'Section 11 chart data'!$K$286</f>
        <v>56.430999999999997</v>
      </c>
      <c r="Q20" s="115">
        <f>'Section 11 chart data'!$L$286</f>
        <v>19.61</v>
      </c>
      <c r="R20" s="114">
        <f>'Section 11 chart data'!$H$269</f>
        <v>0.85899999999999999</v>
      </c>
      <c r="S20" s="114">
        <f>'Section 11 chart data'!$M$286</f>
        <v>56.005000000000003</v>
      </c>
      <c r="T20" s="115">
        <f>'Section 11 chart data'!$N$286</f>
        <v>21.02</v>
      </c>
      <c r="U20" s="114">
        <f>'Section 11 chart data'!$I$269</f>
        <v>0.74199999999999999</v>
      </c>
      <c r="V20" s="114">
        <f>'Section 11 chart data'!$O$286</f>
        <v>54.332999999999998</v>
      </c>
      <c r="W20" s="115">
        <f>'Section 11 chart data'!$P$286</f>
        <v>21.8</v>
      </c>
      <c r="X20" s="114">
        <f>'Section 11 chart data'!$J$269</f>
        <v>0.75700000000000001</v>
      </c>
      <c r="Y20" s="114">
        <f>'Section 11 chart data'!$Q$286</f>
        <v>51.588999999999999</v>
      </c>
      <c r="Z20" s="115">
        <f>'Section 11 chart data'!$R$286</f>
        <v>22.33</v>
      </c>
      <c r="AA20" s="114">
        <f>'Section 11 chart data'!$K$269</f>
        <v>0.65900000000000003</v>
      </c>
      <c r="AB20" s="114">
        <f>'Section 11 chart data'!$S$286</f>
        <v>48.713999999999999</v>
      </c>
      <c r="AC20" s="115">
        <f>'Section 11 chart data'!$T$286</f>
        <v>22.6</v>
      </c>
      <c r="AD20" s="114">
        <f>'Section 11 chart data'!$L$269</f>
        <v>0.57099999999999995</v>
      </c>
      <c r="AE20" s="114">
        <f>'Section 11 chart data'!$U$286</f>
        <v>45.466999999999999</v>
      </c>
      <c r="AF20" s="115">
        <f>'Section 11 chart data'!$V$286</f>
        <v>22.72</v>
      </c>
      <c r="AG20" s="114">
        <f>'Section 11 chart data'!$M$269</f>
        <v>0.48499999999999999</v>
      </c>
      <c r="AH20" s="114">
        <f>'Section 11 chart data'!$W$286</f>
        <v>42.517000000000003</v>
      </c>
      <c r="AI20" s="116">
        <f>'Section 11 chart data'!$X$286</f>
        <v>22.6</v>
      </c>
    </row>
    <row r="23" spans="2:35" ht="15" customHeight="1" x14ac:dyDescent="0.2">
      <c r="B23" s="920" t="s">
        <v>77</v>
      </c>
      <c r="C23" s="912" t="s">
        <v>331</v>
      </c>
      <c r="D23" s="912"/>
      <c r="E23" s="912"/>
      <c r="F23" s="912" t="s">
        <v>222</v>
      </c>
      <c r="G23" s="912"/>
      <c r="H23" s="904"/>
    </row>
    <row r="24" spans="2:35" ht="15" customHeight="1" x14ac:dyDescent="0.2">
      <c r="B24" s="921"/>
      <c r="C24" s="322" t="s">
        <v>78</v>
      </c>
      <c r="D24" s="913" t="s">
        <v>79</v>
      </c>
      <c r="E24" s="913"/>
      <c r="F24" s="694" t="s">
        <v>78</v>
      </c>
      <c r="G24" s="913" t="s">
        <v>79</v>
      </c>
      <c r="H24" s="907"/>
    </row>
    <row r="25" spans="2:35" ht="30" customHeight="1" x14ac:dyDescent="0.2">
      <c r="B25" s="921"/>
      <c r="C25" s="914" t="s">
        <v>325</v>
      </c>
      <c r="D25" s="914"/>
      <c r="E25" s="16" t="s">
        <v>82</v>
      </c>
      <c r="F25" s="914" t="s">
        <v>325</v>
      </c>
      <c r="G25" s="914"/>
      <c r="H25" s="17" t="s">
        <v>82</v>
      </c>
    </row>
    <row r="26" spans="2:35" ht="15" customHeight="1" x14ac:dyDescent="0.2">
      <c r="B26" s="143" t="str">
        <f>Index!$B$4</f>
        <v>Hertfordshire and North London</v>
      </c>
      <c r="C26" s="105"/>
      <c r="D26" s="105"/>
      <c r="E26" s="106"/>
      <c r="F26" s="105"/>
      <c r="G26" s="105"/>
      <c r="H26" s="106"/>
    </row>
    <row r="27" spans="2:35" ht="15" customHeight="1" x14ac:dyDescent="0.2">
      <c r="B27" s="107" t="s">
        <v>105</v>
      </c>
      <c r="C27" s="108">
        <f>$C$9</f>
        <v>1.67</v>
      </c>
      <c r="D27" s="108">
        <f>$D$9</f>
        <v>125.172</v>
      </c>
      <c r="E27" s="119">
        <f>$E$9</f>
        <v>20.37</v>
      </c>
      <c r="F27" s="108">
        <f>$F$9</f>
        <v>1.794</v>
      </c>
      <c r="G27" s="108">
        <f>$G$9</f>
        <v>148.61500000000001</v>
      </c>
      <c r="H27" s="120">
        <f>$H$9</f>
        <v>8.61</v>
      </c>
    </row>
    <row r="28" spans="2:35" ht="15" customHeight="1" x14ac:dyDescent="0.2">
      <c r="B28" s="109" t="s">
        <v>94</v>
      </c>
      <c r="C28" s="110">
        <f>$C$10</f>
        <v>0.17</v>
      </c>
      <c r="D28" s="110">
        <f>$D$10</f>
        <v>36.850999999999999</v>
      </c>
      <c r="E28" s="111">
        <f>$E$10</f>
        <v>16.87</v>
      </c>
      <c r="F28" s="110">
        <f>$F$10</f>
        <v>0.16800000000000001</v>
      </c>
      <c r="G28" s="110">
        <f>$G$10</f>
        <v>36.725999999999999</v>
      </c>
      <c r="H28" s="112">
        <f>$H$10</f>
        <v>16.05</v>
      </c>
    </row>
    <row r="29" spans="2:35" ht="15" customHeight="1" x14ac:dyDescent="0.2">
      <c r="B29" s="109" t="s">
        <v>95</v>
      </c>
      <c r="C29" s="110">
        <f>$C$11</f>
        <v>1.008</v>
      </c>
      <c r="D29" s="110">
        <f>$D$11</f>
        <v>-3.738</v>
      </c>
      <c r="E29" s="111">
        <f>$E$11</f>
        <v>612.41999999999996</v>
      </c>
      <c r="F29" s="110">
        <f>$F$11</f>
        <v>0.99399999999999999</v>
      </c>
      <c r="G29" s="110">
        <f>$G$11</f>
        <v>9.3960000000000008</v>
      </c>
      <c r="H29" s="112">
        <f>$H$11</f>
        <v>89.73</v>
      </c>
    </row>
    <row r="30" spans="2:35" ht="15" customHeight="1" x14ac:dyDescent="0.2">
      <c r="B30" s="109" t="s">
        <v>96</v>
      </c>
      <c r="C30" s="110">
        <f>$C$12</f>
        <v>2.3E-2</v>
      </c>
      <c r="D30" s="110">
        <f>$D$12</f>
        <v>9.532</v>
      </c>
      <c r="E30" s="111">
        <f>$E$12</f>
        <v>32.270000000000003</v>
      </c>
      <c r="F30" s="110">
        <f>$F$12</f>
        <v>0.02</v>
      </c>
      <c r="G30" s="110">
        <f>$G$12</f>
        <v>8.3339999999999996</v>
      </c>
      <c r="H30" s="112">
        <f>$H$12</f>
        <v>30.48</v>
      </c>
    </row>
    <row r="31" spans="2:35" ht="15" customHeight="1" x14ac:dyDescent="0.2">
      <c r="B31" s="109" t="s">
        <v>97</v>
      </c>
      <c r="C31" s="110">
        <f>$C$13</f>
        <v>1.9E-2</v>
      </c>
      <c r="D31" s="110">
        <f>$D$13</f>
        <v>11.231999999999999</v>
      </c>
      <c r="E31" s="111">
        <f>$E$13</f>
        <v>25.91</v>
      </c>
      <c r="F31" s="110">
        <f>$F$13</f>
        <v>1.7999999999999999E-2</v>
      </c>
      <c r="G31" s="110">
        <f>$G$13</f>
        <v>11.936</v>
      </c>
      <c r="H31" s="112">
        <f>$H$13</f>
        <v>23.63</v>
      </c>
    </row>
    <row r="32" spans="2:35" ht="15" customHeight="1" x14ac:dyDescent="0.2">
      <c r="B32" s="109" t="s">
        <v>98</v>
      </c>
      <c r="C32" s="110">
        <f>$C$14</f>
        <v>6.6000000000000003E-2</v>
      </c>
      <c r="D32" s="110">
        <f>$D$14</f>
        <v>11.598000000000001</v>
      </c>
      <c r="E32" s="111">
        <f>$E$14</f>
        <v>23.98</v>
      </c>
      <c r="F32" s="110">
        <f>$F$14</f>
        <v>5.8000000000000003E-2</v>
      </c>
      <c r="G32" s="110">
        <f>$G$14</f>
        <v>11.922000000000001</v>
      </c>
      <c r="H32" s="112">
        <f>$H$14</f>
        <v>23.43</v>
      </c>
    </row>
    <row r="33" spans="2:8" ht="15" customHeight="1" x14ac:dyDescent="0.2">
      <c r="B33" s="109" t="s">
        <v>248</v>
      </c>
      <c r="C33" s="110">
        <f>$C$15</f>
        <v>1E-3</v>
      </c>
      <c r="D33" s="110">
        <f>$D$15</f>
        <v>1.833</v>
      </c>
      <c r="E33" s="111">
        <f>$E$15</f>
        <v>85.93</v>
      </c>
      <c r="F33" s="110">
        <f>$F$15</f>
        <v>1E-3</v>
      </c>
      <c r="G33" s="110">
        <f>$G$15</f>
        <v>1.885</v>
      </c>
      <c r="H33" s="112">
        <f>$H$15</f>
        <v>83.82</v>
      </c>
    </row>
    <row r="34" spans="2:8" ht="15" customHeight="1" x14ac:dyDescent="0.2">
      <c r="B34" s="109" t="s">
        <v>100</v>
      </c>
      <c r="C34" s="110">
        <f>$C$16</f>
        <v>0</v>
      </c>
      <c r="D34" s="110">
        <f>$D$16</f>
        <v>1.675</v>
      </c>
      <c r="E34" s="111">
        <f>$E$16</f>
        <v>29.2</v>
      </c>
      <c r="F34" s="110">
        <f>$F$16</f>
        <v>0</v>
      </c>
      <c r="G34" s="110">
        <f>$G$16</f>
        <v>1.76</v>
      </c>
      <c r="H34" s="112">
        <f>$H$16</f>
        <v>27.85</v>
      </c>
    </row>
    <row r="35" spans="2:8" ht="15" customHeight="1" x14ac:dyDescent="0.2">
      <c r="B35" s="109" t="s">
        <v>101</v>
      </c>
      <c r="C35" s="110">
        <f>$C$17</f>
        <v>0</v>
      </c>
      <c r="D35" s="110">
        <f>$D$17</f>
        <v>9.0250000000000004</v>
      </c>
      <c r="E35" s="111">
        <f>$E$17</f>
        <v>30.67</v>
      </c>
      <c r="F35" s="110">
        <f>$F$17</f>
        <v>0</v>
      </c>
      <c r="G35" s="110">
        <f>$G$17</f>
        <v>10.41</v>
      </c>
      <c r="H35" s="112">
        <f>$H$17</f>
        <v>27.5</v>
      </c>
    </row>
    <row r="36" spans="2:8" ht="15" customHeight="1" x14ac:dyDescent="0.2">
      <c r="B36" s="109" t="s">
        <v>102</v>
      </c>
      <c r="C36" s="110">
        <f>$C$18</f>
        <v>0</v>
      </c>
      <c r="D36" s="110">
        <f>$D$18</f>
        <v>1.2010000000000001</v>
      </c>
      <c r="E36" s="111">
        <f>$E$18</f>
        <v>69.7</v>
      </c>
      <c r="F36" s="110">
        <f>$F$18</f>
        <v>0</v>
      </c>
      <c r="G36" s="110">
        <f>$G$18</f>
        <v>1.603</v>
      </c>
      <c r="H36" s="112">
        <f>$H$18</f>
        <v>51.96</v>
      </c>
    </row>
    <row r="37" spans="2:8" ht="15" customHeight="1" x14ac:dyDescent="0.2">
      <c r="B37" s="109" t="s">
        <v>103</v>
      </c>
      <c r="C37" s="110">
        <f>$C$19</f>
        <v>0</v>
      </c>
      <c r="D37" s="110">
        <f>$D$19</f>
        <v>5.7450000000000001</v>
      </c>
      <c r="E37" s="111">
        <f>$E$19</f>
        <v>37.729999999999997</v>
      </c>
      <c r="F37" s="110">
        <f>$F$19</f>
        <v>0</v>
      </c>
      <c r="G37" s="110">
        <f>$G$19</f>
        <v>6.7859999999999996</v>
      </c>
      <c r="H37" s="112">
        <f>$H$19</f>
        <v>35.46</v>
      </c>
    </row>
    <row r="38" spans="2:8" ht="15" customHeight="1" x14ac:dyDescent="0.2">
      <c r="B38" s="113" t="s">
        <v>104</v>
      </c>
      <c r="C38" s="114">
        <f>$C$20</f>
        <v>0.38400000000000001</v>
      </c>
      <c r="D38" s="114">
        <f>$D$20</f>
        <v>40.218000000000004</v>
      </c>
      <c r="E38" s="115">
        <f>$E$20</f>
        <v>14.89</v>
      </c>
      <c r="F38" s="114">
        <f>$F$20</f>
        <v>0.53500000000000003</v>
      </c>
      <c r="G38" s="114">
        <f>$G$20</f>
        <v>47.856000000000002</v>
      </c>
      <c r="H38" s="116">
        <f>$H$20</f>
        <v>17.72</v>
      </c>
    </row>
    <row r="41" spans="2:8" ht="15" customHeight="1" x14ac:dyDescent="0.2">
      <c r="B41" s="920" t="s">
        <v>77</v>
      </c>
      <c r="C41" s="912" t="s">
        <v>225</v>
      </c>
      <c r="D41" s="912"/>
      <c r="E41" s="912"/>
      <c r="F41" s="912" t="s">
        <v>226</v>
      </c>
      <c r="G41" s="912"/>
      <c r="H41" s="904"/>
    </row>
    <row r="42" spans="2:8" ht="15" customHeight="1" x14ac:dyDescent="0.2">
      <c r="B42" s="921"/>
      <c r="C42" s="322" t="s">
        <v>78</v>
      </c>
      <c r="D42" s="913" t="s">
        <v>79</v>
      </c>
      <c r="E42" s="913"/>
      <c r="F42" s="694" t="s">
        <v>78</v>
      </c>
      <c r="G42" s="913" t="s">
        <v>79</v>
      </c>
      <c r="H42" s="907"/>
    </row>
    <row r="43" spans="2:8" ht="30" customHeight="1" x14ac:dyDescent="0.2">
      <c r="B43" s="921"/>
      <c r="C43" s="914" t="s">
        <v>325</v>
      </c>
      <c r="D43" s="914"/>
      <c r="E43" s="16" t="s">
        <v>82</v>
      </c>
      <c r="F43" s="914" t="s">
        <v>325</v>
      </c>
      <c r="G43" s="914"/>
      <c r="H43" s="17" t="s">
        <v>82</v>
      </c>
    </row>
    <row r="44" spans="2:8" ht="15" customHeight="1" x14ac:dyDescent="0.2">
      <c r="B44" s="143" t="str">
        <f>Index!$B$4</f>
        <v>Hertfordshire and North London</v>
      </c>
      <c r="C44" s="105"/>
      <c r="D44" s="105"/>
      <c r="E44" s="106"/>
      <c r="F44" s="105"/>
      <c r="G44" s="105"/>
      <c r="H44" s="106"/>
    </row>
    <row r="45" spans="2:8" ht="15" customHeight="1" x14ac:dyDescent="0.2">
      <c r="B45" s="107" t="s">
        <v>105</v>
      </c>
      <c r="C45" s="108">
        <f>$I$9</f>
        <v>2.177</v>
      </c>
      <c r="D45" s="108">
        <f>$J$9</f>
        <v>161.898</v>
      </c>
      <c r="E45" s="119">
        <f>$K$9</f>
        <v>5.47</v>
      </c>
      <c r="F45" s="108">
        <f>$L$9</f>
        <v>2.2480000000000002</v>
      </c>
      <c r="G45" s="108">
        <f>$M$9</f>
        <v>166.57499999999999</v>
      </c>
      <c r="H45" s="120">
        <f>$N$9</f>
        <v>5.14</v>
      </c>
    </row>
    <row r="46" spans="2:8" ht="15" customHeight="1" x14ac:dyDescent="0.2">
      <c r="B46" s="109" t="s">
        <v>94</v>
      </c>
      <c r="C46" s="110">
        <f>$I$10</f>
        <v>0.16500000000000001</v>
      </c>
      <c r="D46" s="110">
        <f>$J$10</f>
        <v>35.677999999999997</v>
      </c>
      <c r="E46" s="111">
        <f>$K$10</f>
        <v>15.66</v>
      </c>
      <c r="F46" s="110">
        <f>$L$10</f>
        <v>0.16600000000000001</v>
      </c>
      <c r="G46" s="110">
        <f>$M$10</f>
        <v>34.289000000000001</v>
      </c>
      <c r="H46" s="112">
        <f>$N$10</f>
        <v>15.4</v>
      </c>
    </row>
    <row r="47" spans="2:8" ht="15" customHeight="1" x14ac:dyDescent="0.2">
      <c r="B47" s="109" t="s">
        <v>95</v>
      </c>
      <c r="C47" s="110">
        <f>$I$11</f>
        <v>0.99099999999999999</v>
      </c>
      <c r="D47" s="110">
        <f>$J$11</f>
        <v>14.705</v>
      </c>
      <c r="E47" s="111">
        <f>$K$11</f>
        <v>26.35</v>
      </c>
      <c r="F47" s="110">
        <f>$L$11</f>
        <v>0.97399999999999998</v>
      </c>
      <c r="G47" s="110">
        <f>$M$11</f>
        <v>15.675000000000001</v>
      </c>
      <c r="H47" s="112">
        <f>$N$11</f>
        <v>24.45</v>
      </c>
    </row>
    <row r="48" spans="2:8" ht="15" customHeight="1" x14ac:dyDescent="0.2">
      <c r="B48" s="109" t="s">
        <v>96</v>
      </c>
      <c r="C48" s="110">
        <f>$I$12</f>
        <v>1.7000000000000001E-2</v>
      </c>
      <c r="D48" s="110">
        <f>$J$12</f>
        <v>8.3610000000000007</v>
      </c>
      <c r="E48" s="111">
        <f>$K$12</f>
        <v>33.4</v>
      </c>
      <c r="F48" s="110">
        <f>$L$12</f>
        <v>1.4E-2</v>
      </c>
      <c r="G48" s="110">
        <f>$M$12</f>
        <v>11.194000000000001</v>
      </c>
      <c r="H48" s="112">
        <f>$N$12</f>
        <v>38.64</v>
      </c>
    </row>
    <row r="49" spans="2:8" ht="15" customHeight="1" x14ac:dyDescent="0.2">
      <c r="B49" s="109" t="s">
        <v>97</v>
      </c>
      <c r="C49" s="110">
        <f>$I$13</f>
        <v>1.6E-2</v>
      </c>
      <c r="D49" s="110">
        <f>$J$13</f>
        <v>12.327</v>
      </c>
      <c r="E49" s="111">
        <f>$K$13</f>
        <v>21.96</v>
      </c>
      <c r="F49" s="110">
        <f>$L$13</f>
        <v>1.4E-2</v>
      </c>
      <c r="G49" s="110">
        <f>$M$13</f>
        <v>12.561999999999999</v>
      </c>
      <c r="H49" s="112">
        <f>$N$13</f>
        <v>20.92</v>
      </c>
    </row>
    <row r="50" spans="2:8" ht="15" customHeight="1" x14ac:dyDescent="0.2">
      <c r="B50" s="109" t="s">
        <v>98</v>
      </c>
      <c r="C50" s="110">
        <f>$I$14</f>
        <v>5.1999999999999998E-2</v>
      </c>
      <c r="D50" s="110">
        <f>$J$14</f>
        <v>11.691000000000001</v>
      </c>
      <c r="E50" s="111">
        <f>$K$14</f>
        <v>22.85</v>
      </c>
      <c r="F50" s="110">
        <f>$L$14</f>
        <v>5.8000000000000003E-2</v>
      </c>
      <c r="G50" s="110">
        <f>$M$14</f>
        <v>10.461</v>
      </c>
      <c r="H50" s="112">
        <f>$N$14</f>
        <v>22.74</v>
      </c>
    </row>
    <row r="51" spans="2:8" ht="15" customHeight="1" x14ac:dyDescent="0.2">
      <c r="B51" s="109" t="s">
        <v>248</v>
      </c>
      <c r="C51" s="110">
        <f>$I$15</f>
        <v>0</v>
      </c>
      <c r="D51" s="110">
        <f>$J$15</f>
        <v>1.8740000000000001</v>
      </c>
      <c r="E51" s="111">
        <f>$K$15</f>
        <v>83.31</v>
      </c>
      <c r="F51" s="110">
        <f>$L$15</f>
        <v>0</v>
      </c>
      <c r="G51" s="110">
        <f>$M$15</f>
        <v>1.851</v>
      </c>
      <c r="H51" s="112">
        <f>$N$15</f>
        <v>82.2</v>
      </c>
    </row>
    <row r="52" spans="2:8" ht="15" customHeight="1" x14ac:dyDescent="0.2">
      <c r="B52" s="109" t="s">
        <v>100</v>
      </c>
      <c r="C52" s="110">
        <f>$I$16</f>
        <v>0</v>
      </c>
      <c r="D52" s="110">
        <f>$J$16</f>
        <v>1.9930000000000001</v>
      </c>
      <c r="E52" s="111">
        <f>$K$16</f>
        <v>28.15</v>
      </c>
      <c r="F52" s="110">
        <f>$L$16</f>
        <v>0</v>
      </c>
      <c r="G52" s="110">
        <f>$M$16</f>
        <v>1.9319999999999999</v>
      </c>
      <c r="H52" s="112">
        <f>$N$16</f>
        <v>27.48</v>
      </c>
    </row>
    <row r="53" spans="2:8" ht="15" customHeight="1" x14ac:dyDescent="0.2">
      <c r="B53" s="109" t="s">
        <v>101</v>
      </c>
      <c r="C53" s="110">
        <f>$I$17</f>
        <v>0</v>
      </c>
      <c r="D53" s="110">
        <f>$J$17</f>
        <v>11.877000000000001</v>
      </c>
      <c r="E53" s="111">
        <f>$K$17</f>
        <v>24.81</v>
      </c>
      <c r="F53" s="110">
        <f>$L$17</f>
        <v>0</v>
      </c>
      <c r="G53" s="110">
        <f>$M$17</f>
        <v>12.577</v>
      </c>
      <c r="H53" s="112">
        <f>$N$17</f>
        <v>24.03</v>
      </c>
    </row>
    <row r="54" spans="2:8" ht="15" customHeight="1" x14ac:dyDescent="0.2">
      <c r="B54" s="109" t="s">
        <v>102</v>
      </c>
      <c r="C54" s="110">
        <f>$I$18</f>
        <v>0</v>
      </c>
      <c r="D54" s="110">
        <f>$J$18</f>
        <v>1.861</v>
      </c>
      <c r="E54" s="111">
        <f>$K$18</f>
        <v>49.42</v>
      </c>
      <c r="F54" s="110">
        <f>$L$18</f>
        <v>0</v>
      </c>
      <c r="G54" s="110">
        <f>$M$18</f>
        <v>1.7450000000000001</v>
      </c>
      <c r="H54" s="112">
        <f>$N$18</f>
        <v>49.57</v>
      </c>
    </row>
    <row r="55" spans="2:8" ht="15" customHeight="1" x14ac:dyDescent="0.2">
      <c r="B55" s="109" t="s">
        <v>103</v>
      </c>
      <c r="C55" s="110">
        <f>$I$19</f>
        <v>0</v>
      </c>
      <c r="D55" s="110">
        <f>$J$19</f>
        <v>7.8380000000000001</v>
      </c>
      <c r="E55" s="111">
        <f>$K$19</f>
        <v>34.909999999999997</v>
      </c>
      <c r="F55" s="110">
        <f>$L$19</f>
        <v>0</v>
      </c>
      <c r="G55" s="110">
        <f>$M$19</f>
        <v>8.2050000000000001</v>
      </c>
      <c r="H55" s="112">
        <f>$N$19</f>
        <v>35.11</v>
      </c>
    </row>
    <row r="56" spans="2:8" ht="15" customHeight="1" x14ac:dyDescent="0.2">
      <c r="B56" s="113" t="s">
        <v>104</v>
      </c>
      <c r="C56" s="114">
        <f>$I$20</f>
        <v>0.93600000000000005</v>
      </c>
      <c r="D56" s="114">
        <f>$J$20</f>
        <v>53.692999999999998</v>
      </c>
      <c r="E56" s="115">
        <f>$K$20</f>
        <v>17.55</v>
      </c>
      <c r="F56" s="114">
        <f>$L$20</f>
        <v>1.0209999999999999</v>
      </c>
      <c r="G56" s="114">
        <f>$M$20</f>
        <v>56.084000000000003</v>
      </c>
      <c r="H56" s="116">
        <f>$N$20</f>
        <v>18.34</v>
      </c>
    </row>
    <row r="59" spans="2:8" ht="15" customHeight="1" x14ac:dyDescent="0.2">
      <c r="B59" s="920" t="s">
        <v>77</v>
      </c>
      <c r="C59" s="912" t="s">
        <v>227</v>
      </c>
      <c r="D59" s="912"/>
      <c r="E59" s="912"/>
      <c r="F59" s="912" t="s">
        <v>228</v>
      </c>
      <c r="G59" s="912"/>
      <c r="H59" s="904"/>
    </row>
    <row r="60" spans="2:8" ht="15" customHeight="1" x14ac:dyDescent="0.2">
      <c r="B60" s="921"/>
      <c r="C60" s="322" t="s">
        <v>78</v>
      </c>
      <c r="D60" s="913" t="s">
        <v>79</v>
      </c>
      <c r="E60" s="913"/>
      <c r="F60" s="694" t="s">
        <v>78</v>
      </c>
      <c r="G60" s="913" t="s">
        <v>79</v>
      </c>
      <c r="H60" s="907"/>
    </row>
    <row r="61" spans="2:8" ht="30" customHeight="1" x14ac:dyDescent="0.2">
      <c r="B61" s="921"/>
      <c r="C61" s="914" t="s">
        <v>325</v>
      </c>
      <c r="D61" s="914"/>
      <c r="E61" s="16" t="s">
        <v>82</v>
      </c>
      <c r="F61" s="914" t="s">
        <v>325</v>
      </c>
      <c r="G61" s="914"/>
      <c r="H61" s="17" t="s">
        <v>82</v>
      </c>
    </row>
    <row r="62" spans="2:8" ht="15" customHeight="1" x14ac:dyDescent="0.2">
      <c r="B62" s="143" t="str">
        <f>Index!$B$4</f>
        <v>Hertfordshire and North London</v>
      </c>
      <c r="C62" s="105"/>
      <c r="D62" s="105"/>
      <c r="E62" s="106"/>
      <c r="F62" s="105"/>
      <c r="G62" s="105"/>
      <c r="H62" s="106"/>
    </row>
    <row r="63" spans="2:8" ht="15" customHeight="1" x14ac:dyDescent="0.2">
      <c r="B63" s="107" t="s">
        <v>105</v>
      </c>
      <c r="C63" s="108">
        <f>$O$9</f>
        <v>2.133</v>
      </c>
      <c r="D63" s="108">
        <f>$P$9</f>
        <v>165.41300000000001</v>
      </c>
      <c r="E63" s="119">
        <f>$Q$9</f>
        <v>5.19</v>
      </c>
      <c r="F63" s="108">
        <f>$R$9</f>
        <v>2.2149999999999999</v>
      </c>
      <c r="G63" s="108">
        <f>$S$9</f>
        <v>162.18100000000001</v>
      </c>
      <c r="H63" s="120">
        <f>$T$9</f>
        <v>5.52</v>
      </c>
    </row>
    <row r="64" spans="2:8" ht="15" customHeight="1" x14ac:dyDescent="0.2">
      <c r="B64" s="109" t="s">
        <v>94</v>
      </c>
      <c r="C64" s="110">
        <f>$O$10</f>
        <v>0.159</v>
      </c>
      <c r="D64" s="110">
        <f>$P$10</f>
        <v>32.786999999999999</v>
      </c>
      <c r="E64" s="111">
        <f>$Q$10</f>
        <v>15.21</v>
      </c>
      <c r="F64" s="110">
        <f>$R$10</f>
        <v>0.19400000000000001</v>
      </c>
      <c r="G64" s="110">
        <f>$S$10</f>
        <v>31.376999999999999</v>
      </c>
      <c r="H64" s="112">
        <f>$T$10</f>
        <v>14.96</v>
      </c>
    </row>
    <row r="65" spans="2:8" ht="15" customHeight="1" x14ac:dyDescent="0.2">
      <c r="B65" s="109" t="s">
        <v>95</v>
      </c>
      <c r="C65" s="110">
        <f>$O$11</f>
        <v>0.95599999999999996</v>
      </c>
      <c r="D65" s="110">
        <f>$P$11</f>
        <v>16.093</v>
      </c>
      <c r="E65" s="111">
        <f>$Q$11</f>
        <v>24.12</v>
      </c>
      <c r="F65" s="110">
        <f>$R$11</f>
        <v>1.0669999999999999</v>
      </c>
      <c r="G65" s="110">
        <f>$S$11</f>
        <v>16.059999999999999</v>
      </c>
      <c r="H65" s="112">
        <f>$T$11</f>
        <v>23.96</v>
      </c>
    </row>
    <row r="66" spans="2:8" ht="15" customHeight="1" x14ac:dyDescent="0.2">
      <c r="B66" s="109" t="s">
        <v>96</v>
      </c>
      <c r="C66" s="110">
        <f>$O$12</f>
        <v>1.9E-2</v>
      </c>
      <c r="D66" s="110">
        <f>$P$12</f>
        <v>12.808999999999999</v>
      </c>
      <c r="E66" s="111">
        <f>$Q$12</f>
        <v>37.369999999999997</v>
      </c>
      <c r="F66" s="110">
        <f>$R$12</f>
        <v>2.4E-2</v>
      </c>
      <c r="G66" s="110">
        <f>$S$12</f>
        <v>14.348000000000001</v>
      </c>
      <c r="H66" s="112">
        <f>$T$12</f>
        <v>37.69</v>
      </c>
    </row>
    <row r="67" spans="2:8" ht="15" customHeight="1" x14ac:dyDescent="0.2">
      <c r="B67" s="109" t="s">
        <v>97</v>
      </c>
      <c r="C67" s="110">
        <f>$O$13</f>
        <v>1.2999999999999999E-2</v>
      </c>
      <c r="D67" s="110">
        <f>$P$13</f>
        <v>11.773999999999999</v>
      </c>
      <c r="E67" s="111">
        <f>$Q$13</f>
        <v>20.3</v>
      </c>
      <c r="F67" s="110">
        <f>$R$13</f>
        <v>1.4E-2</v>
      </c>
      <c r="G67" s="110">
        <f>$S$13</f>
        <v>10.661</v>
      </c>
      <c r="H67" s="112">
        <f>$T$13</f>
        <v>20.18</v>
      </c>
    </row>
    <row r="68" spans="2:8" ht="15" customHeight="1" x14ac:dyDescent="0.2">
      <c r="B68" s="109" t="s">
        <v>98</v>
      </c>
      <c r="C68" s="110">
        <f>$O$14</f>
        <v>5.8000000000000003E-2</v>
      </c>
      <c r="D68" s="110">
        <f>$P$14</f>
        <v>9.1620000000000008</v>
      </c>
      <c r="E68" s="111">
        <f>$Q$14</f>
        <v>22.66</v>
      </c>
      <c r="F68" s="110">
        <f>$R$14</f>
        <v>5.7000000000000002E-2</v>
      </c>
      <c r="G68" s="110">
        <f>$S$14</f>
        <v>8</v>
      </c>
      <c r="H68" s="112">
        <f>$T$14</f>
        <v>22.44</v>
      </c>
    </row>
    <row r="69" spans="2:8" ht="15" customHeight="1" x14ac:dyDescent="0.2">
      <c r="B69" s="109" t="s">
        <v>248</v>
      </c>
      <c r="C69" s="110">
        <f>$O$15</f>
        <v>0</v>
      </c>
      <c r="D69" s="110">
        <f>$P$15</f>
        <v>1.7809999999999999</v>
      </c>
      <c r="E69" s="111">
        <f>$Q$15</f>
        <v>82.02</v>
      </c>
      <c r="F69" s="110">
        <f>$R$15</f>
        <v>0</v>
      </c>
      <c r="G69" s="110">
        <f>$S$15</f>
        <v>1.7070000000000001</v>
      </c>
      <c r="H69" s="112">
        <f>$T$15</f>
        <v>81.87</v>
      </c>
    </row>
    <row r="70" spans="2:8" ht="15" customHeight="1" x14ac:dyDescent="0.2">
      <c r="B70" s="109" t="s">
        <v>100</v>
      </c>
      <c r="C70" s="110">
        <f>$O$16</f>
        <v>0</v>
      </c>
      <c r="D70" s="110">
        <f>$P$16</f>
        <v>1.724</v>
      </c>
      <c r="E70" s="111">
        <f>$Q$16</f>
        <v>28.05</v>
      </c>
      <c r="F70" s="110">
        <f>$R$16</f>
        <v>0</v>
      </c>
      <c r="G70" s="110">
        <f>$S$16</f>
        <v>1.4870000000000001</v>
      </c>
      <c r="H70" s="112">
        <f>$T$16</f>
        <v>28.24</v>
      </c>
    </row>
    <row r="71" spans="2:8" ht="15" customHeight="1" x14ac:dyDescent="0.2">
      <c r="B71" s="109" t="s">
        <v>101</v>
      </c>
      <c r="C71" s="110">
        <f>$O$17</f>
        <v>0</v>
      </c>
      <c r="D71" s="110">
        <f>$P$17</f>
        <v>12.851000000000001</v>
      </c>
      <c r="E71" s="111">
        <f>$Q$17</f>
        <v>23.16</v>
      </c>
      <c r="F71" s="110">
        <f>$R$17</f>
        <v>0</v>
      </c>
      <c r="G71" s="110">
        <f>$S$17</f>
        <v>12.744</v>
      </c>
      <c r="H71" s="112">
        <f>$T$17</f>
        <v>22.55</v>
      </c>
    </row>
    <row r="72" spans="2:8" ht="15" customHeight="1" x14ac:dyDescent="0.2">
      <c r="B72" s="109" t="s">
        <v>102</v>
      </c>
      <c r="C72" s="110">
        <f>$O$18</f>
        <v>0</v>
      </c>
      <c r="D72" s="110">
        <f>$P$18</f>
        <v>1.5369999999999999</v>
      </c>
      <c r="E72" s="111">
        <f>$Q$18</f>
        <v>49.9</v>
      </c>
      <c r="F72" s="110">
        <f>$R$18</f>
        <v>0</v>
      </c>
      <c r="G72" s="110">
        <f>$S$18</f>
        <v>1.262</v>
      </c>
      <c r="H72" s="112">
        <f>$T$18</f>
        <v>49.99</v>
      </c>
    </row>
    <row r="73" spans="2:8" ht="15" customHeight="1" x14ac:dyDescent="0.2">
      <c r="B73" s="109" t="s">
        <v>103</v>
      </c>
      <c r="C73" s="110">
        <f>$O$19</f>
        <v>0</v>
      </c>
      <c r="D73" s="110">
        <f>$P$19</f>
        <v>8.4629999999999992</v>
      </c>
      <c r="E73" s="111">
        <f>$Q$19</f>
        <v>35.659999999999997</v>
      </c>
      <c r="F73" s="110">
        <f>$R$19</f>
        <v>0</v>
      </c>
      <c r="G73" s="110">
        <f>$S$19</f>
        <v>8.5280000000000005</v>
      </c>
      <c r="H73" s="112">
        <f>$T$19</f>
        <v>35.840000000000003</v>
      </c>
    </row>
    <row r="74" spans="2:8" ht="15" customHeight="1" x14ac:dyDescent="0.2">
      <c r="B74" s="113" t="s">
        <v>104</v>
      </c>
      <c r="C74" s="114">
        <f>$O$20</f>
        <v>0.92700000000000005</v>
      </c>
      <c r="D74" s="114">
        <f>$P$20</f>
        <v>56.430999999999997</v>
      </c>
      <c r="E74" s="115">
        <f>$Q$20</f>
        <v>19.61</v>
      </c>
      <c r="F74" s="114">
        <f>$R$20</f>
        <v>0.85899999999999999</v>
      </c>
      <c r="G74" s="114">
        <f>$S$20</f>
        <v>56.005000000000003</v>
      </c>
      <c r="H74" s="116">
        <f>$T$20</f>
        <v>21.02</v>
      </c>
    </row>
    <row r="77" spans="2:8" ht="15" customHeight="1" x14ac:dyDescent="0.2">
      <c r="B77" s="920" t="s">
        <v>77</v>
      </c>
      <c r="C77" s="912" t="s">
        <v>332</v>
      </c>
      <c r="D77" s="912"/>
      <c r="E77" s="912"/>
      <c r="F77" s="912" t="s">
        <v>333</v>
      </c>
      <c r="G77" s="912"/>
      <c r="H77" s="904"/>
    </row>
    <row r="78" spans="2:8" ht="15" customHeight="1" x14ac:dyDescent="0.2">
      <c r="B78" s="921"/>
      <c r="C78" s="322" t="s">
        <v>78</v>
      </c>
      <c r="D78" s="913" t="s">
        <v>79</v>
      </c>
      <c r="E78" s="913"/>
      <c r="F78" s="694" t="s">
        <v>78</v>
      </c>
      <c r="G78" s="913" t="s">
        <v>79</v>
      </c>
      <c r="H78" s="907"/>
    </row>
    <row r="79" spans="2:8" ht="30" customHeight="1" x14ac:dyDescent="0.2">
      <c r="B79" s="921"/>
      <c r="C79" s="914" t="s">
        <v>325</v>
      </c>
      <c r="D79" s="914"/>
      <c r="E79" s="16" t="s">
        <v>82</v>
      </c>
      <c r="F79" s="914" t="s">
        <v>325</v>
      </c>
      <c r="G79" s="914"/>
      <c r="H79" s="17" t="s">
        <v>82</v>
      </c>
    </row>
    <row r="80" spans="2:8" ht="15" customHeight="1" x14ac:dyDescent="0.2">
      <c r="B80" s="143" t="str">
        <f>Index!$B$4</f>
        <v>Hertfordshire and North London</v>
      </c>
      <c r="C80" s="105"/>
      <c r="D80" s="105"/>
      <c r="E80" s="106"/>
      <c r="F80" s="105"/>
      <c r="G80" s="105"/>
      <c r="H80" s="106"/>
    </row>
    <row r="81" spans="2:8" ht="15" customHeight="1" x14ac:dyDescent="0.2">
      <c r="B81" s="107" t="s">
        <v>105</v>
      </c>
      <c r="C81" s="108">
        <f>$U$9</f>
        <v>1.5449999999999999</v>
      </c>
      <c r="D81" s="108">
        <f>$V$9</f>
        <v>154.99600000000001</v>
      </c>
      <c r="E81" s="119">
        <f>$W$9</f>
        <v>5.77</v>
      </c>
      <c r="F81" s="108">
        <f>$X$9</f>
        <v>1.679</v>
      </c>
      <c r="G81" s="108">
        <f>$Y$9</f>
        <v>145.726</v>
      </c>
      <c r="H81" s="120">
        <f>$Z$9</f>
        <v>5.95</v>
      </c>
    </row>
    <row r="82" spans="2:8" ht="15" customHeight="1" x14ac:dyDescent="0.2">
      <c r="B82" s="109" t="s">
        <v>94</v>
      </c>
      <c r="C82" s="110">
        <f>$U$10</f>
        <v>0.14599999999999999</v>
      </c>
      <c r="D82" s="110">
        <f>$V$10</f>
        <v>29.827000000000002</v>
      </c>
      <c r="E82" s="111">
        <f>$W$10</f>
        <v>14.79</v>
      </c>
      <c r="F82" s="110">
        <f>$X$10</f>
        <v>0.154</v>
      </c>
      <c r="G82" s="110">
        <f>$Y$10</f>
        <v>28.154</v>
      </c>
      <c r="H82" s="112">
        <f>$Z$10</f>
        <v>14.64</v>
      </c>
    </row>
    <row r="83" spans="2:8" ht="15" customHeight="1" x14ac:dyDescent="0.2">
      <c r="B83" s="109" t="s">
        <v>95</v>
      </c>
      <c r="C83" s="110">
        <f>$U$11</f>
        <v>0.55200000000000005</v>
      </c>
      <c r="D83" s="110">
        <f>$V$11</f>
        <v>15.542999999999999</v>
      </c>
      <c r="E83" s="111">
        <f>$W$11</f>
        <v>24.04</v>
      </c>
      <c r="F83" s="110">
        <f>$X$11</f>
        <v>0.63500000000000001</v>
      </c>
      <c r="G83" s="110">
        <f>$Y$11</f>
        <v>15.545</v>
      </c>
      <c r="H83" s="112">
        <f>$Z$11</f>
        <v>24.29</v>
      </c>
    </row>
    <row r="84" spans="2:8" ht="15" customHeight="1" x14ac:dyDescent="0.2">
      <c r="B84" s="109" t="s">
        <v>96</v>
      </c>
      <c r="C84" s="110">
        <f>$U$12</f>
        <v>3.3000000000000002E-2</v>
      </c>
      <c r="D84" s="110">
        <f>$V$12</f>
        <v>14.579000000000001</v>
      </c>
      <c r="E84" s="111">
        <f>$W$12</f>
        <v>37.47</v>
      </c>
      <c r="F84" s="110">
        <f>$X$12</f>
        <v>4.5999999999999999E-2</v>
      </c>
      <c r="G84" s="110">
        <f>$Y$12</f>
        <v>13.58</v>
      </c>
      <c r="H84" s="112">
        <f>$Z$12</f>
        <v>37.24</v>
      </c>
    </row>
    <row r="85" spans="2:8" ht="15" customHeight="1" x14ac:dyDescent="0.2">
      <c r="B85" s="109" t="s">
        <v>97</v>
      </c>
      <c r="C85" s="110">
        <f>$U$13</f>
        <v>1.2999999999999999E-2</v>
      </c>
      <c r="D85" s="110">
        <f>$V$13</f>
        <v>9.1170000000000009</v>
      </c>
      <c r="E85" s="111">
        <f>$W$13</f>
        <v>20.18</v>
      </c>
      <c r="F85" s="110">
        <f>$X$13</f>
        <v>2.1000000000000001E-2</v>
      </c>
      <c r="G85" s="110">
        <f>$Y$13</f>
        <v>7.7560000000000002</v>
      </c>
      <c r="H85" s="112">
        <f>$Z$13</f>
        <v>20.420000000000002</v>
      </c>
    </row>
    <row r="86" spans="2:8" ht="15" customHeight="1" x14ac:dyDescent="0.2">
      <c r="B86" s="109" t="s">
        <v>98</v>
      </c>
      <c r="C86" s="110">
        <f>$U$14</f>
        <v>5.8999999999999997E-2</v>
      </c>
      <c r="D86" s="110">
        <f>$V$14</f>
        <v>6.9459999999999997</v>
      </c>
      <c r="E86" s="111">
        <f>$W$14</f>
        <v>22.56</v>
      </c>
      <c r="F86" s="110">
        <f>$X$14</f>
        <v>6.5000000000000002E-2</v>
      </c>
      <c r="G86" s="110">
        <f>$Y$14</f>
        <v>5.883</v>
      </c>
      <c r="H86" s="112">
        <f>$Z$14</f>
        <v>22.45</v>
      </c>
    </row>
    <row r="87" spans="2:8" ht="15" customHeight="1" x14ac:dyDescent="0.2">
      <c r="B87" s="109" t="s">
        <v>248</v>
      </c>
      <c r="C87" s="110">
        <f>$U$15</f>
        <v>0</v>
      </c>
      <c r="D87" s="110">
        <f>$V$15</f>
        <v>1.6259999999999999</v>
      </c>
      <c r="E87" s="111">
        <f>$W$15</f>
        <v>81.739999999999995</v>
      </c>
      <c r="F87" s="110">
        <f>$X$15</f>
        <v>0</v>
      </c>
      <c r="G87" s="110">
        <f>$Y$15</f>
        <v>1.5429999999999999</v>
      </c>
      <c r="H87" s="112">
        <f>$Z$15</f>
        <v>81.709999999999994</v>
      </c>
    </row>
    <row r="88" spans="2:8" ht="15" customHeight="1" x14ac:dyDescent="0.2">
      <c r="B88" s="109" t="s">
        <v>100</v>
      </c>
      <c r="C88" s="110">
        <f>$U$16</f>
        <v>0</v>
      </c>
      <c r="D88" s="110">
        <f>$V$16</f>
        <v>1.236</v>
      </c>
      <c r="E88" s="111">
        <f>$W$16</f>
        <v>28.2</v>
      </c>
      <c r="F88" s="110">
        <f>$X$16</f>
        <v>0</v>
      </c>
      <c r="G88" s="110">
        <f>$Y$16</f>
        <v>0.999</v>
      </c>
      <c r="H88" s="112">
        <f>$Z$16</f>
        <v>27.84</v>
      </c>
    </row>
    <row r="89" spans="2:8" ht="15" customHeight="1" x14ac:dyDescent="0.2">
      <c r="B89" s="109" t="s">
        <v>101</v>
      </c>
      <c r="C89" s="110">
        <f>$U$17</f>
        <v>0</v>
      </c>
      <c r="D89" s="110">
        <f>$V$17</f>
        <v>12.331</v>
      </c>
      <c r="E89" s="111">
        <f>$W$17</f>
        <v>22.17</v>
      </c>
      <c r="F89" s="110">
        <f>$X$17</f>
        <v>0</v>
      </c>
      <c r="G89" s="110">
        <f>$Y$17</f>
        <v>11.73</v>
      </c>
      <c r="H89" s="112">
        <f>$Z$17</f>
        <v>21.94</v>
      </c>
    </row>
    <row r="90" spans="2:8" ht="15" customHeight="1" x14ac:dyDescent="0.2">
      <c r="B90" s="109" t="s">
        <v>102</v>
      </c>
      <c r="C90" s="110">
        <f>$U$18</f>
        <v>0</v>
      </c>
      <c r="D90" s="110">
        <f>$V$18</f>
        <v>1.0660000000000001</v>
      </c>
      <c r="E90" s="111">
        <f>$W$18</f>
        <v>50.5</v>
      </c>
      <c r="F90" s="110">
        <f>$X$18</f>
        <v>0</v>
      </c>
      <c r="G90" s="110">
        <f>$Y$18</f>
        <v>0.85699999999999998</v>
      </c>
      <c r="H90" s="112">
        <f>$Z$18</f>
        <v>51.1</v>
      </c>
    </row>
    <row r="91" spans="2:8" ht="15" customHeight="1" x14ac:dyDescent="0.2">
      <c r="B91" s="109" t="s">
        <v>103</v>
      </c>
      <c r="C91" s="110">
        <f>$U$19</f>
        <v>0</v>
      </c>
      <c r="D91" s="110">
        <f>$V$19</f>
        <v>8.3919999999999995</v>
      </c>
      <c r="E91" s="111">
        <f>$W$19</f>
        <v>35.840000000000003</v>
      </c>
      <c r="F91" s="110">
        <f>$X$19</f>
        <v>0</v>
      </c>
      <c r="G91" s="110">
        <f>$Y$19</f>
        <v>8.0909999999999993</v>
      </c>
      <c r="H91" s="112">
        <f>$Z$19</f>
        <v>35.840000000000003</v>
      </c>
    </row>
    <row r="92" spans="2:8" ht="15" customHeight="1" x14ac:dyDescent="0.2">
      <c r="B92" s="113" t="s">
        <v>104</v>
      </c>
      <c r="C92" s="114">
        <f>$U$20</f>
        <v>0.74199999999999999</v>
      </c>
      <c r="D92" s="114">
        <f>$V$20</f>
        <v>54.332999999999998</v>
      </c>
      <c r="E92" s="115">
        <f>$W$20</f>
        <v>21.8</v>
      </c>
      <c r="F92" s="114">
        <f>$X$20</f>
        <v>0.75700000000000001</v>
      </c>
      <c r="G92" s="114">
        <f>$Y$20</f>
        <v>51.588999999999999</v>
      </c>
      <c r="H92" s="116">
        <f>$Z$20</f>
        <v>22.33</v>
      </c>
    </row>
    <row r="95" spans="2:8" ht="15" customHeight="1" x14ac:dyDescent="0.2">
      <c r="B95" s="920" t="s">
        <v>77</v>
      </c>
      <c r="C95" s="912" t="s">
        <v>231</v>
      </c>
      <c r="D95" s="912"/>
      <c r="E95" s="912"/>
      <c r="F95" s="912" t="s">
        <v>232</v>
      </c>
      <c r="G95" s="912"/>
      <c r="H95" s="904"/>
    </row>
    <row r="96" spans="2:8" ht="15" customHeight="1" x14ac:dyDescent="0.2">
      <c r="B96" s="921"/>
      <c r="C96" s="322" t="s">
        <v>78</v>
      </c>
      <c r="D96" s="913" t="s">
        <v>79</v>
      </c>
      <c r="E96" s="913"/>
      <c r="F96" s="694" t="s">
        <v>78</v>
      </c>
      <c r="G96" s="913" t="s">
        <v>79</v>
      </c>
      <c r="H96" s="907"/>
    </row>
    <row r="97" spans="2:8" ht="30" customHeight="1" x14ac:dyDescent="0.2">
      <c r="B97" s="921"/>
      <c r="C97" s="914" t="s">
        <v>325</v>
      </c>
      <c r="D97" s="914"/>
      <c r="E97" s="16" t="s">
        <v>82</v>
      </c>
      <c r="F97" s="914" t="s">
        <v>325</v>
      </c>
      <c r="G97" s="914"/>
      <c r="H97" s="17" t="s">
        <v>82</v>
      </c>
    </row>
    <row r="98" spans="2:8" ht="15" customHeight="1" x14ac:dyDescent="0.2">
      <c r="B98" s="143" t="str">
        <f>Index!$B$4</f>
        <v>Hertfordshire and North London</v>
      </c>
      <c r="C98" s="105"/>
      <c r="D98" s="105"/>
      <c r="E98" s="106"/>
      <c r="F98" s="105"/>
      <c r="G98" s="105"/>
      <c r="H98" s="106"/>
    </row>
    <row r="99" spans="2:8" ht="15" customHeight="1" x14ac:dyDescent="0.2">
      <c r="B99" s="107" t="s">
        <v>105</v>
      </c>
      <c r="C99" s="108">
        <f>$AA$9</f>
        <v>1.7989999999999999</v>
      </c>
      <c r="D99" s="108">
        <f>$AB$9</f>
        <v>135.32599999999999</v>
      </c>
      <c r="E99" s="119">
        <f>$AC$9</f>
        <v>6.07</v>
      </c>
      <c r="F99" s="108">
        <f>$AD$9</f>
        <v>1.772</v>
      </c>
      <c r="G99" s="108">
        <f>$AE$9</f>
        <v>121.724</v>
      </c>
      <c r="H99" s="120">
        <f>$AF$9</f>
        <v>6.37</v>
      </c>
    </row>
    <row r="100" spans="2:8" ht="15" customHeight="1" x14ac:dyDescent="0.2">
      <c r="B100" s="109" t="s">
        <v>94</v>
      </c>
      <c r="C100" s="110">
        <f>$AA$10</f>
        <v>0.17899999999999999</v>
      </c>
      <c r="D100" s="110">
        <f>$AB$10</f>
        <v>26.134</v>
      </c>
      <c r="E100" s="111">
        <f>$AC$10</f>
        <v>14.46</v>
      </c>
      <c r="F100" s="110">
        <f>$AD$10</f>
        <v>0.189</v>
      </c>
      <c r="G100" s="110">
        <f>$AE$10</f>
        <v>23.286000000000001</v>
      </c>
      <c r="H100" s="112">
        <f>$AF$10</f>
        <v>14.92</v>
      </c>
    </row>
    <row r="101" spans="2:8" ht="15" customHeight="1" x14ac:dyDescent="0.2">
      <c r="B101" s="109" t="s">
        <v>95</v>
      </c>
      <c r="C101" s="110">
        <f>$AA$11</f>
        <v>0.83199999999999996</v>
      </c>
      <c r="D101" s="110">
        <f>$AB$11</f>
        <v>15.257999999999999</v>
      </c>
      <c r="E101" s="111">
        <f>$AC$11</f>
        <v>24.45</v>
      </c>
      <c r="F101" s="110">
        <f>$AD$11</f>
        <v>0.89800000000000002</v>
      </c>
      <c r="G101" s="110">
        <f>$AE$11</f>
        <v>14.824</v>
      </c>
      <c r="H101" s="112">
        <f>$AF$11</f>
        <v>24.65</v>
      </c>
    </row>
    <row r="102" spans="2:8" ht="15" customHeight="1" x14ac:dyDescent="0.2">
      <c r="B102" s="109" t="s">
        <v>96</v>
      </c>
      <c r="C102" s="110">
        <f>$AA$12</f>
        <v>4.5999999999999999E-2</v>
      </c>
      <c r="D102" s="110">
        <f>$AB$12</f>
        <v>12.189</v>
      </c>
      <c r="E102" s="111">
        <f>$AC$12</f>
        <v>34.700000000000003</v>
      </c>
      <c r="F102" s="110">
        <f>$AD$12</f>
        <v>4.2000000000000003E-2</v>
      </c>
      <c r="G102" s="110">
        <f>$AE$12</f>
        <v>7.8529999999999998</v>
      </c>
      <c r="H102" s="112">
        <f>$AF$12</f>
        <v>35.79</v>
      </c>
    </row>
    <row r="103" spans="2:8" ht="15" customHeight="1" x14ac:dyDescent="0.2">
      <c r="B103" s="109" t="s">
        <v>97</v>
      </c>
      <c r="C103" s="110">
        <f>$AA$13</f>
        <v>0.02</v>
      </c>
      <c r="D103" s="110">
        <f>$AB$13</f>
        <v>6.6609999999999996</v>
      </c>
      <c r="E103" s="111">
        <f>$AC$13</f>
        <v>20.440000000000001</v>
      </c>
      <c r="F103" s="110">
        <f>$AD$13</f>
        <v>1.9E-2</v>
      </c>
      <c r="G103" s="110">
        <f>$AE$13</f>
        <v>5.6319999999999997</v>
      </c>
      <c r="H103" s="112">
        <f>$AF$13</f>
        <v>20.32</v>
      </c>
    </row>
    <row r="104" spans="2:8" ht="15" customHeight="1" x14ac:dyDescent="0.2">
      <c r="B104" s="109" t="s">
        <v>98</v>
      </c>
      <c r="C104" s="110">
        <f>$AA$14</f>
        <v>6.2E-2</v>
      </c>
      <c r="D104" s="110">
        <f>$AB$14</f>
        <v>4.806</v>
      </c>
      <c r="E104" s="111">
        <f>$AC$14</f>
        <v>22.56</v>
      </c>
      <c r="F104" s="110">
        <f>$AD$14</f>
        <v>5.3999999999999999E-2</v>
      </c>
      <c r="G104" s="110">
        <f>$AE$14</f>
        <v>4.4180000000000001</v>
      </c>
      <c r="H104" s="112">
        <f>$AF$14</f>
        <v>21.9</v>
      </c>
    </row>
    <row r="105" spans="2:8" ht="15" customHeight="1" x14ac:dyDescent="0.2">
      <c r="B105" s="109" t="s">
        <v>248</v>
      </c>
      <c r="C105" s="110">
        <f>$AA$15</f>
        <v>0</v>
      </c>
      <c r="D105" s="110">
        <f>$AB$15</f>
        <v>1.4630000000000001</v>
      </c>
      <c r="E105" s="111">
        <f>$AC$15</f>
        <v>81.56</v>
      </c>
      <c r="F105" s="110">
        <f>$AD$15</f>
        <v>0</v>
      </c>
      <c r="G105" s="110">
        <f>$AE$15</f>
        <v>1.387</v>
      </c>
      <c r="H105" s="112">
        <f>$AF$15</f>
        <v>81.540000000000006</v>
      </c>
    </row>
    <row r="106" spans="2:8" ht="15" customHeight="1" x14ac:dyDescent="0.2">
      <c r="B106" s="109" t="s">
        <v>100</v>
      </c>
      <c r="C106" s="110">
        <f>$AA$16</f>
        <v>0</v>
      </c>
      <c r="D106" s="110">
        <f>$AB$16</f>
        <v>0.78</v>
      </c>
      <c r="E106" s="111">
        <f>$AC$16</f>
        <v>26.72</v>
      </c>
      <c r="F106" s="110">
        <f>$AD$16</f>
        <v>0</v>
      </c>
      <c r="G106" s="110">
        <f>$AE$16</f>
        <v>0.66200000000000003</v>
      </c>
      <c r="H106" s="112">
        <f>$AF$16</f>
        <v>26.42</v>
      </c>
    </row>
    <row r="107" spans="2:8" ht="15" customHeight="1" x14ac:dyDescent="0.2">
      <c r="B107" s="109" t="s">
        <v>101</v>
      </c>
      <c r="C107" s="110">
        <f>$AA$17</f>
        <v>0</v>
      </c>
      <c r="D107" s="110">
        <f>$AB$17</f>
        <v>10.932</v>
      </c>
      <c r="E107" s="111">
        <f>$AC$17</f>
        <v>20.98</v>
      </c>
      <c r="F107" s="110">
        <f>$AD$17</f>
        <v>0</v>
      </c>
      <c r="G107" s="110">
        <f>$AE$17</f>
        <v>10.35</v>
      </c>
      <c r="H107" s="112">
        <f>$AF$17</f>
        <v>20.69</v>
      </c>
    </row>
    <row r="108" spans="2:8" ht="15" customHeight="1" x14ac:dyDescent="0.2">
      <c r="B108" s="109" t="s">
        <v>102</v>
      </c>
      <c r="C108" s="110">
        <f>$AA$18</f>
        <v>0</v>
      </c>
      <c r="D108" s="110">
        <f>$AB$18</f>
        <v>0.70099999999999996</v>
      </c>
      <c r="E108" s="111">
        <f>$AC$18</f>
        <v>51.72</v>
      </c>
      <c r="F108" s="110">
        <f>$AD$18</f>
        <v>0</v>
      </c>
      <c r="G108" s="110">
        <f>$AE$18</f>
        <v>0.61799999999999999</v>
      </c>
      <c r="H108" s="112">
        <f>$AF$18</f>
        <v>51.68</v>
      </c>
    </row>
    <row r="109" spans="2:8" ht="15" customHeight="1" x14ac:dyDescent="0.2">
      <c r="B109" s="109" t="s">
        <v>103</v>
      </c>
      <c r="C109" s="110">
        <f>$AA$19</f>
        <v>0</v>
      </c>
      <c r="D109" s="110">
        <f>$AB$19</f>
        <v>7.6870000000000003</v>
      </c>
      <c r="E109" s="111">
        <f>$AC$19</f>
        <v>35.799999999999997</v>
      </c>
      <c r="F109" s="110">
        <f>$AD$19</f>
        <v>0</v>
      </c>
      <c r="G109" s="110">
        <f>$AE$19</f>
        <v>7.2270000000000003</v>
      </c>
      <c r="H109" s="112">
        <f>$AF$19</f>
        <v>35.69</v>
      </c>
    </row>
    <row r="110" spans="2:8" ht="15" customHeight="1" x14ac:dyDescent="0.2">
      <c r="B110" s="113" t="s">
        <v>104</v>
      </c>
      <c r="C110" s="114">
        <f>$AA$20</f>
        <v>0.65900000000000003</v>
      </c>
      <c r="D110" s="114">
        <f>$AB$20</f>
        <v>48.713999999999999</v>
      </c>
      <c r="E110" s="115">
        <f>$AC$20</f>
        <v>22.6</v>
      </c>
      <c r="F110" s="114">
        <f>$AD$20</f>
        <v>0.57099999999999995</v>
      </c>
      <c r="G110" s="114">
        <f>$AE$20</f>
        <v>45.466999999999999</v>
      </c>
      <c r="H110" s="116">
        <f>$AF$20</f>
        <v>22.72</v>
      </c>
    </row>
    <row r="113" spans="2:5" ht="15" customHeight="1" x14ac:dyDescent="0.2">
      <c r="B113" s="920" t="s">
        <v>77</v>
      </c>
      <c r="C113" s="912" t="s">
        <v>233</v>
      </c>
      <c r="D113" s="912"/>
      <c r="E113" s="904"/>
    </row>
    <row r="114" spans="2:5" ht="15" customHeight="1" x14ac:dyDescent="0.2">
      <c r="B114" s="921"/>
      <c r="C114" s="322" t="s">
        <v>78</v>
      </c>
      <c r="D114" s="913" t="s">
        <v>79</v>
      </c>
      <c r="E114" s="907"/>
    </row>
    <row r="115" spans="2:5" ht="30" customHeight="1" x14ac:dyDescent="0.2">
      <c r="B115" s="921"/>
      <c r="C115" s="914" t="s">
        <v>325</v>
      </c>
      <c r="D115" s="914"/>
      <c r="E115" s="17" t="s">
        <v>82</v>
      </c>
    </row>
    <row r="116" spans="2:5" ht="15" customHeight="1" x14ac:dyDescent="0.2">
      <c r="B116" s="143" t="str">
        <f>Index!$B$4</f>
        <v>Hertfordshire and North London</v>
      </c>
      <c r="C116" s="105"/>
      <c r="D116" s="105"/>
      <c r="E116" s="106"/>
    </row>
    <row r="117" spans="2:5" ht="15" customHeight="1" x14ac:dyDescent="0.2">
      <c r="B117" s="107" t="s">
        <v>105</v>
      </c>
      <c r="C117" s="108">
        <f>$AG$9</f>
        <v>1.708</v>
      </c>
      <c r="D117" s="108">
        <f>$AH$9</f>
        <v>113.13</v>
      </c>
      <c r="E117" s="120">
        <f>$AI$9</f>
        <v>6.34</v>
      </c>
    </row>
    <row r="118" spans="2:5" ht="15" customHeight="1" x14ac:dyDescent="0.2">
      <c r="B118" s="109" t="s">
        <v>94</v>
      </c>
      <c r="C118" s="110">
        <f>$AG$10</f>
        <v>0.19500000000000001</v>
      </c>
      <c r="D118" s="110">
        <f>$AH$10</f>
        <v>21.872</v>
      </c>
      <c r="E118" s="112">
        <f>$AI$10</f>
        <v>14.85</v>
      </c>
    </row>
    <row r="119" spans="2:5" ht="15" customHeight="1" x14ac:dyDescent="0.2">
      <c r="B119" s="109" t="s">
        <v>95</v>
      </c>
      <c r="C119" s="110">
        <f>$AG$11</f>
        <v>0.93</v>
      </c>
      <c r="D119" s="110">
        <f>$AH$11</f>
        <v>14.388</v>
      </c>
      <c r="E119" s="112">
        <f>$AI$11</f>
        <v>24.86</v>
      </c>
    </row>
    <row r="120" spans="2:5" ht="15" customHeight="1" x14ac:dyDescent="0.2">
      <c r="B120" s="109" t="s">
        <v>96</v>
      </c>
      <c r="C120" s="110">
        <f>$AG$12</f>
        <v>3.5999999999999997E-2</v>
      </c>
      <c r="D120" s="110">
        <f>$AH$12</f>
        <v>6.141</v>
      </c>
      <c r="E120" s="112">
        <f>$AI$12</f>
        <v>32.94</v>
      </c>
    </row>
    <row r="121" spans="2:5" ht="15" customHeight="1" x14ac:dyDescent="0.2">
      <c r="B121" s="109" t="s">
        <v>97</v>
      </c>
      <c r="C121" s="110">
        <f>$AG$13</f>
        <v>1.7999999999999999E-2</v>
      </c>
      <c r="D121" s="110">
        <f>$AH$13</f>
        <v>4.8529999999999998</v>
      </c>
      <c r="E121" s="112">
        <f>$AI$13</f>
        <v>20.66</v>
      </c>
    </row>
    <row r="122" spans="2:5" ht="15" customHeight="1" x14ac:dyDescent="0.2">
      <c r="B122" s="109" t="s">
        <v>98</v>
      </c>
      <c r="C122" s="110">
        <f>$AG$14</f>
        <v>4.3999999999999997E-2</v>
      </c>
      <c r="D122" s="110">
        <f>$AH$14</f>
        <v>4.3120000000000003</v>
      </c>
      <c r="E122" s="112">
        <f>$AI$14</f>
        <v>21.64</v>
      </c>
    </row>
    <row r="123" spans="2:5" ht="15" customHeight="1" x14ac:dyDescent="0.2">
      <c r="B123" s="109" t="s">
        <v>248</v>
      </c>
      <c r="C123" s="110">
        <f>$AG$15</f>
        <v>0</v>
      </c>
      <c r="D123" s="110">
        <f>$AH$15</f>
        <v>1.3080000000000001</v>
      </c>
      <c r="E123" s="112">
        <f>$AI$15</f>
        <v>81.63</v>
      </c>
    </row>
    <row r="124" spans="2:5" ht="15" customHeight="1" x14ac:dyDescent="0.2">
      <c r="B124" s="109" t="s">
        <v>100</v>
      </c>
      <c r="C124" s="110">
        <f>$AG$16</f>
        <v>0</v>
      </c>
      <c r="D124" s="110">
        <f>$AH$16</f>
        <v>0.58399999999999996</v>
      </c>
      <c r="E124" s="112">
        <f>$AI$16</f>
        <v>26.26</v>
      </c>
    </row>
    <row r="125" spans="2:5" ht="15" customHeight="1" x14ac:dyDescent="0.2">
      <c r="B125" s="109" t="s">
        <v>101</v>
      </c>
      <c r="C125" s="110">
        <f>$AG$17</f>
        <v>0</v>
      </c>
      <c r="D125" s="110">
        <f>$AH$17</f>
        <v>9.766</v>
      </c>
      <c r="E125" s="112">
        <f>$AI$17</f>
        <v>20.52</v>
      </c>
    </row>
    <row r="126" spans="2:5" ht="15" customHeight="1" x14ac:dyDescent="0.2">
      <c r="B126" s="109" t="s">
        <v>102</v>
      </c>
      <c r="C126" s="110">
        <f>$AG$18</f>
        <v>0</v>
      </c>
      <c r="D126" s="110">
        <f>$AH$18</f>
        <v>0.57499999999999996</v>
      </c>
      <c r="E126" s="112">
        <f>$AI$18</f>
        <v>50.82</v>
      </c>
    </row>
    <row r="127" spans="2:5" ht="15" customHeight="1" x14ac:dyDescent="0.2">
      <c r="B127" s="109" t="s">
        <v>103</v>
      </c>
      <c r="C127" s="110">
        <f>$AG$19</f>
        <v>0</v>
      </c>
      <c r="D127" s="110">
        <f>$AH$19</f>
        <v>6.8140000000000001</v>
      </c>
      <c r="E127" s="112">
        <f>$AI$19</f>
        <v>35.42</v>
      </c>
    </row>
    <row r="128" spans="2:5" ht="15" customHeight="1" x14ac:dyDescent="0.2">
      <c r="B128" s="113" t="s">
        <v>104</v>
      </c>
      <c r="C128" s="114">
        <f>$AG$20</f>
        <v>0.48499999999999999</v>
      </c>
      <c r="D128" s="114">
        <f>$AH$20</f>
        <v>42.517000000000003</v>
      </c>
      <c r="E128" s="116">
        <f>$AI$20</f>
        <v>22.6</v>
      </c>
    </row>
  </sheetData>
  <mergeCells count="73">
    <mergeCell ref="D114:E114"/>
    <mergeCell ref="C115:D115"/>
    <mergeCell ref="F97:G97"/>
    <mergeCell ref="B113:B115"/>
    <mergeCell ref="C113:E113"/>
    <mergeCell ref="C97:D97"/>
    <mergeCell ref="F95:H95"/>
    <mergeCell ref="G96:H96"/>
    <mergeCell ref="D96:E96"/>
    <mergeCell ref="C95:E95"/>
    <mergeCell ref="B95:B97"/>
    <mergeCell ref="G78:H78"/>
    <mergeCell ref="F79:G79"/>
    <mergeCell ref="C79:D79"/>
    <mergeCell ref="D78:E78"/>
    <mergeCell ref="B77:B79"/>
    <mergeCell ref="F77:H77"/>
    <mergeCell ref="C77:E77"/>
    <mergeCell ref="B59:B61"/>
    <mergeCell ref="F43:G43"/>
    <mergeCell ref="C43:D43"/>
    <mergeCell ref="D42:E42"/>
    <mergeCell ref="G42:H42"/>
    <mergeCell ref="B41:B43"/>
    <mergeCell ref="F41:H41"/>
    <mergeCell ref="C41:E41"/>
    <mergeCell ref="C61:D61"/>
    <mergeCell ref="F61:G61"/>
    <mergeCell ref="G60:H60"/>
    <mergeCell ref="D60:E60"/>
    <mergeCell ref="C59:E59"/>
    <mergeCell ref="F59:H59"/>
    <mergeCell ref="D24:E24"/>
    <mergeCell ref="G24:H24"/>
    <mergeCell ref="B23:B25"/>
    <mergeCell ref="C23:E23"/>
    <mergeCell ref="F23:H23"/>
    <mergeCell ref="C25:D25"/>
    <mergeCell ref="F25:G25"/>
    <mergeCell ref="AG5:AI5"/>
    <mergeCell ref="AH6:AI6"/>
    <mergeCell ref="AG7:AH7"/>
    <mergeCell ref="Y6:Z6"/>
    <mergeCell ref="V6:W6"/>
    <mergeCell ref="AD5:AF5"/>
    <mergeCell ref="AE6:AF6"/>
    <mergeCell ref="AA5:AC5"/>
    <mergeCell ref="AB6:AC6"/>
    <mergeCell ref="AA7:AB7"/>
    <mergeCell ref="AD7:AE7"/>
    <mergeCell ref="O5:Q5"/>
    <mergeCell ref="R5:T5"/>
    <mergeCell ref="U5:W5"/>
    <mergeCell ref="X5:Z5"/>
    <mergeCell ref="O7:P7"/>
    <mergeCell ref="R7:S7"/>
    <mergeCell ref="S6:T6"/>
    <mergeCell ref="P6:Q6"/>
    <mergeCell ref="U7:V7"/>
    <mergeCell ref="X7:Y7"/>
    <mergeCell ref="B5:B7"/>
    <mergeCell ref="C5:E5"/>
    <mergeCell ref="F5:H5"/>
    <mergeCell ref="I5:K5"/>
    <mergeCell ref="L5:N5"/>
    <mergeCell ref="C7:D7"/>
    <mergeCell ref="F7:G7"/>
    <mergeCell ref="I7:J7"/>
    <mergeCell ref="L7:M7"/>
    <mergeCell ref="D6:E6"/>
    <mergeCell ref="G6:H6"/>
    <mergeCell ref="J6:K6"/>
    <mergeCell ref="M6:N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71" operator="between" id="{9C312F1E-979D-47BB-91E9-4BC3FB8F448F}">
            <xm:f>Sheet1!$D$4</xm:f>
            <xm:f>Sheet1!$E$4</xm:f>
            <x14:dxf>
              <numFmt numFmtId="173" formatCode="&quot;&lt; 1&quot;"/>
            </x14:dxf>
          </x14:cfRule>
          <xm:sqref>A1:XFD8 A21:XFD26 A9:B20 AJ9:XFD20 A39:XFD44 A27:B38 I27:XFD38 A75:XFD80 A63:B74 I63:XFD74 A93:XFD98 A81:B92 I81:XFD92 A111:XFD116 A99:B110 I99:XFD110 A129:XFD1048576 A117:B128 F117:XFD128 A57:XFD62 A45:B56 I45:XFD56</xm:sqref>
        </x14:conditionalFormatting>
        <x14:conditionalFormatting xmlns:xm="http://schemas.microsoft.com/office/excel/2006/main">
          <x14:cfRule type="expression" priority="68" id="{926298AA-D893-41B5-8D63-B4D9DEEDE701}">
            <xm:f>IF($E9&gt;Sheet1!$F$4,1,)</xm:f>
            <x14:dxf>
              <font>
                <color rgb="FF808080"/>
              </font>
            </x14:dxf>
          </x14:cfRule>
          <xm:sqref>D9:E20</xm:sqref>
        </x14:conditionalFormatting>
        <x14:conditionalFormatting xmlns:xm="http://schemas.microsoft.com/office/excel/2006/main">
          <x14:cfRule type="cellIs" priority="43" operator="between" id="{A180EE68-DD7E-46FA-9488-29A92DF42E06}">
            <xm:f>Sheet1!$D$4</xm:f>
            <xm:f>Sheet1!$E$4</xm:f>
            <x14:dxf>
              <numFmt numFmtId="173" formatCode="&quot;&lt; 1&quot;"/>
            </x14:dxf>
          </x14:cfRule>
          <xm:sqref>C9:D20</xm:sqref>
        </x14:conditionalFormatting>
        <x14:conditionalFormatting xmlns:xm="http://schemas.microsoft.com/office/excel/2006/main">
          <x14:cfRule type="expression" priority="42" id="{FA5D6E6F-04F8-4F71-BAE8-1D8C018A334E}">
            <xm:f>IF($H9&gt;Sheet1!$F$4,1,)</xm:f>
            <x14:dxf>
              <font>
                <color rgb="FF808080"/>
              </font>
            </x14:dxf>
          </x14:cfRule>
          <xm:sqref>G9:H20</xm:sqref>
        </x14:conditionalFormatting>
        <x14:conditionalFormatting xmlns:xm="http://schemas.microsoft.com/office/excel/2006/main">
          <x14:cfRule type="cellIs" priority="41" operator="between" id="{63B3266A-0A7E-4D66-AD67-58644EEE3424}">
            <xm:f>Sheet1!$D$4</xm:f>
            <xm:f>Sheet1!$E$4</xm:f>
            <x14:dxf>
              <numFmt numFmtId="173" formatCode="&quot;&lt; 1&quot;"/>
            </x14:dxf>
          </x14:cfRule>
          <xm:sqref>F9:G20</xm:sqref>
        </x14:conditionalFormatting>
        <x14:conditionalFormatting xmlns:xm="http://schemas.microsoft.com/office/excel/2006/main">
          <x14:cfRule type="expression" priority="40" id="{6C6A3D2E-0D91-4883-A903-8292889E5550}">
            <xm:f>IF($E27&gt;Sheet1!$F$4,1,)</xm:f>
            <x14:dxf>
              <font>
                <color rgb="FF808080"/>
              </font>
            </x14:dxf>
          </x14:cfRule>
          <xm:sqref>D27:E38</xm:sqref>
        </x14:conditionalFormatting>
        <x14:conditionalFormatting xmlns:xm="http://schemas.microsoft.com/office/excel/2006/main">
          <x14:cfRule type="cellIs" priority="39" operator="between" id="{DA17C51E-8773-4EDF-A832-6DF769E6B68A}">
            <xm:f>Sheet1!$D$4</xm:f>
            <xm:f>Sheet1!$E$4</xm:f>
            <x14:dxf>
              <numFmt numFmtId="173" formatCode="&quot;&lt; 1&quot;"/>
            </x14:dxf>
          </x14:cfRule>
          <xm:sqref>C27:D38</xm:sqref>
        </x14:conditionalFormatting>
        <x14:conditionalFormatting xmlns:xm="http://schemas.microsoft.com/office/excel/2006/main">
          <x14:cfRule type="expression" priority="38" id="{A98F00AB-EF56-459B-BB2D-9505D7D070BD}">
            <xm:f>IF($H27&gt;Sheet1!$F$4,1,)</xm:f>
            <x14:dxf>
              <font>
                <color rgb="FF808080"/>
              </font>
            </x14:dxf>
          </x14:cfRule>
          <xm:sqref>G27:H38</xm:sqref>
        </x14:conditionalFormatting>
        <x14:conditionalFormatting xmlns:xm="http://schemas.microsoft.com/office/excel/2006/main">
          <x14:cfRule type="cellIs" priority="37" operator="between" id="{A5E185DA-C3FF-46BA-AC3B-8C002AA4B602}">
            <xm:f>Sheet1!$D$4</xm:f>
            <xm:f>Sheet1!$E$4</xm:f>
            <x14:dxf>
              <numFmt numFmtId="173" formatCode="&quot;&lt; 1&quot;"/>
            </x14:dxf>
          </x14:cfRule>
          <xm:sqref>F27:G38</xm:sqref>
        </x14:conditionalFormatting>
        <x14:conditionalFormatting xmlns:xm="http://schemas.microsoft.com/office/excel/2006/main">
          <x14:cfRule type="expression" priority="36" id="{518AF84B-5388-4DBA-8B67-56519F529017}">
            <xm:f>IF($E45&gt;Sheet1!$F$4,1,)</xm:f>
            <x14:dxf>
              <font>
                <color rgb="FF808080"/>
              </font>
            </x14:dxf>
          </x14:cfRule>
          <xm:sqref>D45:E56</xm:sqref>
        </x14:conditionalFormatting>
        <x14:conditionalFormatting xmlns:xm="http://schemas.microsoft.com/office/excel/2006/main">
          <x14:cfRule type="cellIs" priority="35" operator="between" id="{72DC22FE-C340-4AAB-96E0-2A23EBDFF8AA}">
            <xm:f>Sheet1!$D$4</xm:f>
            <xm:f>Sheet1!$E$4</xm:f>
            <x14:dxf>
              <numFmt numFmtId="173" formatCode="&quot;&lt; 1&quot;"/>
            </x14:dxf>
          </x14:cfRule>
          <xm:sqref>C45:D56</xm:sqref>
        </x14:conditionalFormatting>
        <x14:conditionalFormatting xmlns:xm="http://schemas.microsoft.com/office/excel/2006/main">
          <x14:cfRule type="expression" priority="34" id="{3A5FB935-943C-45EF-8815-4ADE5382B6A8}">
            <xm:f>IF($H45&gt;Sheet1!$F$4,1,)</xm:f>
            <x14:dxf>
              <font>
                <color rgb="FF808080"/>
              </font>
            </x14:dxf>
          </x14:cfRule>
          <xm:sqref>G45:H56</xm:sqref>
        </x14:conditionalFormatting>
        <x14:conditionalFormatting xmlns:xm="http://schemas.microsoft.com/office/excel/2006/main">
          <x14:cfRule type="cellIs" priority="33" operator="between" id="{1638B6CF-9C87-4BBF-8F17-FF3EE10F0CAC}">
            <xm:f>Sheet1!$D$4</xm:f>
            <xm:f>Sheet1!$E$4</xm:f>
            <x14:dxf>
              <numFmt numFmtId="173" formatCode="&quot;&lt; 1&quot;"/>
            </x14:dxf>
          </x14:cfRule>
          <xm:sqref>F45:G56</xm:sqref>
        </x14:conditionalFormatting>
        <x14:conditionalFormatting xmlns:xm="http://schemas.microsoft.com/office/excel/2006/main">
          <x14:cfRule type="expression" priority="32" id="{F4F76563-AF8B-4558-BFD4-5F04BAD69FD2}">
            <xm:f>IF($E63&gt;Sheet1!$F$4,1,)</xm:f>
            <x14:dxf>
              <font>
                <color rgb="FF808080"/>
              </font>
            </x14:dxf>
          </x14:cfRule>
          <xm:sqref>D63:E74</xm:sqref>
        </x14:conditionalFormatting>
        <x14:conditionalFormatting xmlns:xm="http://schemas.microsoft.com/office/excel/2006/main">
          <x14:cfRule type="cellIs" priority="31" operator="between" id="{46C5D485-DBAB-4B4B-8B1A-12341F8A917F}">
            <xm:f>Sheet1!$D$4</xm:f>
            <xm:f>Sheet1!$E$4</xm:f>
            <x14:dxf>
              <numFmt numFmtId="173" formatCode="&quot;&lt; 1&quot;"/>
            </x14:dxf>
          </x14:cfRule>
          <xm:sqref>C63:D74</xm:sqref>
        </x14:conditionalFormatting>
        <x14:conditionalFormatting xmlns:xm="http://schemas.microsoft.com/office/excel/2006/main">
          <x14:cfRule type="expression" priority="30" id="{16C8103A-47B7-4A44-B57E-6283AB1EAC9E}">
            <xm:f>IF($H63&gt;Sheet1!$F$4,1,)</xm:f>
            <x14:dxf>
              <font>
                <color rgb="FF808080"/>
              </font>
            </x14:dxf>
          </x14:cfRule>
          <xm:sqref>G63:H74</xm:sqref>
        </x14:conditionalFormatting>
        <x14:conditionalFormatting xmlns:xm="http://schemas.microsoft.com/office/excel/2006/main">
          <x14:cfRule type="cellIs" priority="29" operator="between" id="{AA7FB73B-F562-4A8D-B7AD-4DCC7DAC4FB3}">
            <xm:f>Sheet1!$D$4</xm:f>
            <xm:f>Sheet1!$E$4</xm:f>
            <x14:dxf>
              <numFmt numFmtId="173" formatCode="&quot;&lt; 1&quot;"/>
            </x14:dxf>
          </x14:cfRule>
          <xm:sqref>F63:G74</xm:sqref>
        </x14:conditionalFormatting>
        <x14:conditionalFormatting xmlns:xm="http://schemas.microsoft.com/office/excel/2006/main">
          <x14:cfRule type="expression" priority="28" id="{AE9AAC1E-1ACF-4EC2-914B-0782B7586043}">
            <xm:f>IF($E81&gt;Sheet1!$F$4,1,)</xm:f>
            <x14:dxf>
              <font>
                <color rgb="FF808080"/>
              </font>
            </x14:dxf>
          </x14:cfRule>
          <xm:sqref>D81:E92</xm:sqref>
        </x14:conditionalFormatting>
        <x14:conditionalFormatting xmlns:xm="http://schemas.microsoft.com/office/excel/2006/main">
          <x14:cfRule type="cellIs" priority="27" operator="between" id="{AB964D96-9CAF-49B0-B873-58DA186B9475}">
            <xm:f>Sheet1!$D$4</xm:f>
            <xm:f>Sheet1!$E$4</xm:f>
            <x14:dxf>
              <numFmt numFmtId="173" formatCode="&quot;&lt; 1&quot;"/>
            </x14:dxf>
          </x14:cfRule>
          <xm:sqref>C81:D92</xm:sqref>
        </x14:conditionalFormatting>
        <x14:conditionalFormatting xmlns:xm="http://schemas.microsoft.com/office/excel/2006/main">
          <x14:cfRule type="expression" priority="26" id="{888BEC75-F8BE-4469-8AFC-141E46BD5029}">
            <xm:f>IF($H81&gt;Sheet1!$F$4,1,)</xm:f>
            <x14:dxf>
              <font>
                <color rgb="FF808080"/>
              </font>
            </x14:dxf>
          </x14:cfRule>
          <xm:sqref>G81:H92</xm:sqref>
        </x14:conditionalFormatting>
        <x14:conditionalFormatting xmlns:xm="http://schemas.microsoft.com/office/excel/2006/main">
          <x14:cfRule type="cellIs" priority="25" operator="between" id="{09AB2906-CC45-42FE-BC6D-F56EE45F9C16}">
            <xm:f>Sheet1!$D$4</xm:f>
            <xm:f>Sheet1!$E$4</xm:f>
            <x14:dxf>
              <numFmt numFmtId="173" formatCode="&quot;&lt; 1&quot;"/>
            </x14:dxf>
          </x14:cfRule>
          <xm:sqref>F81:G92</xm:sqref>
        </x14:conditionalFormatting>
        <x14:conditionalFormatting xmlns:xm="http://schemas.microsoft.com/office/excel/2006/main">
          <x14:cfRule type="expression" priority="24" id="{B1534DF9-2452-4CCC-B71D-2081551EEB5C}">
            <xm:f>IF($E99&gt;Sheet1!$F$4,1,)</xm:f>
            <x14:dxf>
              <font>
                <color rgb="FF808080"/>
              </font>
            </x14:dxf>
          </x14:cfRule>
          <xm:sqref>D99:E110</xm:sqref>
        </x14:conditionalFormatting>
        <x14:conditionalFormatting xmlns:xm="http://schemas.microsoft.com/office/excel/2006/main">
          <x14:cfRule type="cellIs" priority="23" operator="between" id="{56EB6E7C-DF23-4731-B419-212180ECA0BE}">
            <xm:f>Sheet1!$D$4</xm:f>
            <xm:f>Sheet1!$E$4</xm:f>
            <x14:dxf>
              <numFmt numFmtId="173" formatCode="&quot;&lt; 1&quot;"/>
            </x14:dxf>
          </x14:cfRule>
          <xm:sqref>C99:D110</xm:sqref>
        </x14:conditionalFormatting>
        <x14:conditionalFormatting xmlns:xm="http://schemas.microsoft.com/office/excel/2006/main">
          <x14:cfRule type="expression" priority="22" id="{7CF6B4B5-C7FF-4918-9418-0781F0EADB0B}">
            <xm:f>IF($H99&gt;Sheet1!$F$4,1,)</xm:f>
            <x14:dxf>
              <font>
                <color rgb="FF808080"/>
              </font>
            </x14:dxf>
          </x14:cfRule>
          <xm:sqref>G99:H110</xm:sqref>
        </x14:conditionalFormatting>
        <x14:conditionalFormatting xmlns:xm="http://schemas.microsoft.com/office/excel/2006/main">
          <x14:cfRule type="cellIs" priority="21" operator="between" id="{837342A0-FDAF-444A-A30D-010F229A43C5}">
            <xm:f>Sheet1!$D$4</xm:f>
            <xm:f>Sheet1!$E$4</xm:f>
            <x14:dxf>
              <numFmt numFmtId="173" formatCode="&quot;&lt; 1&quot;"/>
            </x14:dxf>
          </x14:cfRule>
          <xm:sqref>F99:G110</xm:sqref>
        </x14:conditionalFormatting>
        <x14:conditionalFormatting xmlns:xm="http://schemas.microsoft.com/office/excel/2006/main">
          <x14:cfRule type="expression" priority="20" id="{B552A740-415D-49D9-91FD-0DA3999EE2E9}">
            <xm:f>IF($E117&gt;Sheet1!$F$4,1,)</xm:f>
            <x14:dxf>
              <font>
                <color rgb="FF808080"/>
              </font>
            </x14:dxf>
          </x14:cfRule>
          <xm:sqref>D117:E128</xm:sqref>
        </x14:conditionalFormatting>
        <x14:conditionalFormatting xmlns:xm="http://schemas.microsoft.com/office/excel/2006/main">
          <x14:cfRule type="cellIs" priority="19" operator="between" id="{BA552E32-22B8-4EDE-8B76-8987549904A1}">
            <xm:f>Sheet1!$D$4</xm:f>
            <xm:f>Sheet1!$E$4</xm:f>
            <x14:dxf>
              <numFmt numFmtId="173" formatCode="&quot;&lt; 1&quot;"/>
            </x14:dxf>
          </x14:cfRule>
          <xm:sqref>C117:D128</xm:sqref>
        </x14:conditionalFormatting>
        <x14:conditionalFormatting xmlns:xm="http://schemas.microsoft.com/office/excel/2006/main">
          <x14:cfRule type="expression" priority="18" id="{91A6CF00-3569-4CAD-98ED-D6176F0A9B9A}">
            <xm:f>IF($K9&gt;Sheet1!$F$4,1,)</xm:f>
            <x14:dxf>
              <font>
                <color rgb="FF808080"/>
              </font>
            </x14:dxf>
          </x14:cfRule>
          <xm:sqref>J9:K20</xm:sqref>
        </x14:conditionalFormatting>
        <x14:conditionalFormatting xmlns:xm="http://schemas.microsoft.com/office/excel/2006/main">
          <x14:cfRule type="cellIs" priority="17" operator="between" id="{AD4A5E07-1A60-41F4-AA3D-34878864BFC6}">
            <xm:f>Sheet1!$D$4</xm:f>
            <xm:f>Sheet1!$E$4</xm:f>
            <x14:dxf>
              <numFmt numFmtId="173" formatCode="&quot;&lt; 1&quot;"/>
            </x14:dxf>
          </x14:cfRule>
          <xm:sqref>I9:J20</xm:sqref>
        </x14:conditionalFormatting>
        <x14:conditionalFormatting xmlns:xm="http://schemas.microsoft.com/office/excel/2006/main">
          <x14:cfRule type="expression" priority="16" id="{B5A6B788-1820-449B-B9A0-DC7D8B6E0ECC}">
            <xm:f>IF($N9&gt;Sheet1!$F$4,1,)</xm:f>
            <x14:dxf>
              <font>
                <color rgb="FF808080"/>
              </font>
            </x14:dxf>
          </x14:cfRule>
          <xm:sqref>M9:N20</xm:sqref>
        </x14:conditionalFormatting>
        <x14:conditionalFormatting xmlns:xm="http://schemas.microsoft.com/office/excel/2006/main">
          <x14:cfRule type="cellIs" priority="15" operator="between" id="{377174DB-D80D-40CF-B8B8-F856D2B70EA8}">
            <xm:f>Sheet1!$D$4</xm:f>
            <xm:f>Sheet1!$E$4</xm:f>
            <x14:dxf>
              <numFmt numFmtId="173" formatCode="&quot;&lt; 1&quot;"/>
            </x14:dxf>
          </x14:cfRule>
          <xm:sqref>L9:M20</xm:sqref>
        </x14:conditionalFormatting>
        <x14:conditionalFormatting xmlns:xm="http://schemas.microsoft.com/office/excel/2006/main">
          <x14:cfRule type="expression" priority="14" id="{1C48200F-C45D-40C7-B973-55835617AEE9}">
            <xm:f>IF($Q9&gt;Sheet1!$F$4,1,)</xm:f>
            <x14:dxf>
              <font>
                <color rgb="FF808080"/>
              </font>
            </x14:dxf>
          </x14:cfRule>
          <xm:sqref>P9:Q20</xm:sqref>
        </x14:conditionalFormatting>
        <x14:conditionalFormatting xmlns:xm="http://schemas.microsoft.com/office/excel/2006/main">
          <x14:cfRule type="cellIs" priority="13" operator="between" id="{CAA90295-6E99-45F6-B82F-26E83A120249}">
            <xm:f>Sheet1!$D$4</xm:f>
            <xm:f>Sheet1!$E$4</xm:f>
            <x14:dxf>
              <numFmt numFmtId="173" formatCode="&quot;&lt; 1&quot;"/>
            </x14:dxf>
          </x14:cfRule>
          <xm:sqref>O9:P20</xm:sqref>
        </x14:conditionalFormatting>
        <x14:conditionalFormatting xmlns:xm="http://schemas.microsoft.com/office/excel/2006/main">
          <x14:cfRule type="expression" priority="12" id="{4E228D56-77E6-4F73-AE7A-C79AF1ABB87B}">
            <xm:f>IF($T9&gt;Sheet1!$F$4,1,)</xm:f>
            <x14:dxf>
              <font>
                <color rgb="FF808080"/>
              </font>
            </x14:dxf>
          </x14:cfRule>
          <xm:sqref>S9:T20</xm:sqref>
        </x14:conditionalFormatting>
        <x14:conditionalFormatting xmlns:xm="http://schemas.microsoft.com/office/excel/2006/main">
          <x14:cfRule type="cellIs" priority="11" operator="between" id="{D11A9F8C-BA8C-4FE1-A1F6-B506A41F3913}">
            <xm:f>Sheet1!$D$4</xm:f>
            <xm:f>Sheet1!$E$4</xm:f>
            <x14:dxf>
              <numFmt numFmtId="173" formatCode="&quot;&lt; 1&quot;"/>
            </x14:dxf>
          </x14:cfRule>
          <xm:sqref>R9:S20</xm:sqref>
        </x14:conditionalFormatting>
        <x14:conditionalFormatting xmlns:xm="http://schemas.microsoft.com/office/excel/2006/main">
          <x14:cfRule type="expression" priority="10" id="{197F6C5A-09E5-4D12-8EF4-8E34461DF429}">
            <xm:f>IF($W9&gt;Sheet1!$F$4,1,)</xm:f>
            <x14:dxf>
              <font>
                <color rgb="FF808080"/>
              </font>
            </x14:dxf>
          </x14:cfRule>
          <xm:sqref>V9:W20</xm:sqref>
        </x14:conditionalFormatting>
        <x14:conditionalFormatting xmlns:xm="http://schemas.microsoft.com/office/excel/2006/main">
          <x14:cfRule type="cellIs" priority="9" operator="between" id="{F84EAC31-F770-4D69-9825-26E1FD967B14}">
            <xm:f>Sheet1!$D$4</xm:f>
            <xm:f>Sheet1!$E$4</xm:f>
            <x14:dxf>
              <numFmt numFmtId="173" formatCode="&quot;&lt; 1&quot;"/>
            </x14:dxf>
          </x14:cfRule>
          <xm:sqref>U9:V20</xm:sqref>
        </x14:conditionalFormatting>
        <x14:conditionalFormatting xmlns:xm="http://schemas.microsoft.com/office/excel/2006/main">
          <x14:cfRule type="expression" priority="8" id="{D645236D-1FF5-4B2A-B9C5-70B49D91C1CB}">
            <xm:f>IF($Z9&gt;Sheet1!$F$4,1,)</xm:f>
            <x14:dxf>
              <font>
                <color rgb="FF808080"/>
              </font>
            </x14:dxf>
          </x14:cfRule>
          <xm:sqref>Y9:Z20</xm:sqref>
        </x14:conditionalFormatting>
        <x14:conditionalFormatting xmlns:xm="http://schemas.microsoft.com/office/excel/2006/main">
          <x14:cfRule type="cellIs" priority="7" operator="between" id="{29985F9A-D597-4A76-A1A7-B91414822DBC}">
            <xm:f>Sheet1!$D$4</xm:f>
            <xm:f>Sheet1!$E$4</xm:f>
            <x14:dxf>
              <numFmt numFmtId="173" formatCode="&quot;&lt; 1&quot;"/>
            </x14:dxf>
          </x14:cfRule>
          <xm:sqref>X9:Y20</xm:sqref>
        </x14:conditionalFormatting>
        <x14:conditionalFormatting xmlns:xm="http://schemas.microsoft.com/office/excel/2006/main">
          <x14:cfRule type="expression" priority="6" id="{C6A6D0DB-9727-47F1-B6FF-D809CCB87F79}">
            <xm:f>IF($AC9&gt;Sheet1!$F$4,1,)</xm:f>
            <x14:dxf>
              <font>
                <color rgb="FF808080"/>
              </font>
            </x14:dxf>
          </x14:cfRule>
          <xm:sqref>AB9:AC20</xm:sqref>
        </x14:conditionalFormatting>
        <x14:conditionalFormatting xmlns:xm="http://schemas.microsoft.com/office/excel/2006/main">
          <x14:cfRule type="cellIs" priority="5" operator="between" id="{46FAB064-448D-4B5D-BBFA-5C345C490CA9}">
            <xm:f>Sheet1!$D$4</xm:f>
            <xm:f>Sheet1!$E$4</xm:f>
            <x14:dxf>
              <numFmt numFmtId="173" formatCode="&quot;&lt; 1&quot;"/>
            </x14:dxf>
          </x14:cfRule>
          <xm:sqref>AA9:AB20</xm:sqref>
        </x14:conditionalFormatting>
        <x14:conditionalFormatting xmlns:xm="http://schemas.microsoft.com/office/excel/2006/main">
          <x14:cfRule type="expression" priority="4" id="{201E86E3-1DB4-4536-919D-E5C21F86E432}">
            <xm:f>IF($AF9&gt;Sheet1!$F$4,1,)</xm:f>
            <x14:dxf>
              <font>
                <color rgb="FF808080"/>
              </font>
            </x14:dxf>
          </x14:cfRule>
          <xm:sqref>AE9:AF20</xm:sqref>
        </x14:conditionalFormatting>
        <x14:conditionalFormatting xmlns:xm="http://schemas.microsoft.com/office/excel/2006/main">
          <x14:cfRule type="cellIs" priority="3" operator="between" id="{EDB48FA9-7489-4581-97FE-4A7A448CA722}">
            <xm:f>Sheet1!$D$4</xm:f>
            <xm:f>Sheet1!$E$4</xm:f>
            <x14:dxf>
              <numFmt numFmtId="173" formatCode="&quot;&lt; 1&quot;"/>
            </x14:dxf>
          </x14:cfRule>
          <xm:sqref>AD9:AE20</xm:sqref>
        </x14:conditionalFormatting>
        <x14:conditionalFormatting xmlns:xm="http://schemas.microsoft.com/office/excel/2006/main">
          <x14:cfRule type="expression" priority="2" id="{0DFF1B0E-804B-49D3-8C86-A3954902FA7E}">
            <xm:f>IF($AI9&gt;Sheet1!$F$4,1,)</xm:f>
            <x14:dxf>
              <font>
                <color rgb="FF808080"/>
              </font>
            </x14:dxf>
          </x14:cfRule>
          <xm:sqref>AH9:AI20</xm:sqref>
        </x14:conditionalFormatting>
        <x14:conditionalFormatting xmlns:xm="http://schemas.microsoft.com/office/excel/2006/main">
          <x14:cfRule type="cellIs" priority="1" operator="between" id="{F438F65F-C278-4BEE-9360-D36AE7DE956C}">
            <xm:f>Sheet1!$D$4</xm:f>
            <xm:f>Sheet1!$E$4</xm:f>
            <x14:dxf>
              <numFmt numFmtId="173" formatCode="&quot;&lt; 1&quot;"/>
            </x14:dxf>
          </x14:cfRule>
          <xm:sqref>AG9:AH20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Index!$E$90</f>
        <v>Tree health - ash</v>
      </c>
    </row>
  </sheetData>
  <hyperlinks>
    <hyperlink ref="A1" location="Index!B90" display="Return to index"/>
  </hyperlink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7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236</v>
      </c>
      <c r="C3" t="s">
        <v>397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12 data'!$C$13</f>
        <v>0</v>
      </c>
      <c r="D8" s="650">
        <f>'Section 12 data'!$D$13</f>
        <v>0.25440000000000002</v>
      </c>
      <c r="E8" s="202">
        <f>'Section 12 data'!$E$13</f>
        <v>50.32</v>
      </c>
      <c r="F8" s="651">
        <f>SUM(C8,D8)</f>
        <v>0.25440000000000002</v>
      </c>
    </row>
    <row r="9" spans="2:6" ht="15" customHeight="1" x14ac:dyDescent="0.2">
      <c r="B9" s="100" t="s">
        <v>335</v>
      </c>
      <c r="C9" s="649">
        <f>'Section 12 data'!$C$14</f>
        <v>0</v>
      </c>
      <c r="D9" s="650">
        <f>'Section 12 data'!$D$14</f>
        <v>0.41372000000000003</v>
      </c>
      <c r="E9" s="202">
        <f>'Section 12 data'!$E$14</f>
        <v>40.520000000000003</v>
      </c>
      <c r="F9" s="651">
        <f t="shared" ref="F9:F15" si="0">SUM(C9,D9)</f>
        <v>0.41372000000000003</v>
      </c>
    </row>
    <row r="10" spans="2:6" ht="15" customHeight="1" x14ac:dyDescent="0.2">
      <c r="B10" s="99" t="s">
        <v>336</v>
      </c>
      <c r="C10" s="649">
        <f>'Section 12 data'!$C$15</f>
        <v>7.5000000000000002E-4</v>
      </c>
      <c r="D10" s="650">
        <f>'Section 12 data'!$D$15</f>
        <v>0.36783000000000005</v>
      </c>
      <c r="E10" s="202">
        <f>'Section 12 data'!$E$15</f>
        <v>31.636969391817903</v>
      </c>
      <c r="F10" s="651">
        <f t="shared" si="0"/>
        <v>0.36858000000000002</v>
      </c>
    </row>
    <row r="11" spans="2:6" ht="15" customHeight="1" x14ac:dyDescent="0.2">
      <c r="B11" s="99" t="s">
        <v>337</v>
      </c>
      <c r="C11" s="649">
        <f>'Section 12 data'!$C$16</f>
        <v>4.7000000000000004E-4</v>
      </c>
      <c r="D11" s="650">
        <f>'Section 12 data'!$D$16</f>
        <v>0.83381999999999989</v>
      </c>
      <c r="E11" s="202">
        <f>'Section 12 data'!$E$16</f>
        <v>32.16840649913663</v>
      </c>
      <c r="F11" s="651">
        <f t="shared" si="0"/>
        <v>0.83428999999999987</v>
      </c>
    </row>
    <row r="12" spans="2:6" ht="15" customHeight="1" x14ac:dyDescent="0.2">
      <c r="B12" s="99" t="s">
        <v>338</v>
      </c>
      <c r="C12" s="649">
        <f>'Section 12 data'!$C$17</f>
        <v>9.5299999999999985E-3</v>
      </c>
      <c r="D12" s="650">
        <f>'Section 12 data'!$D$17</f>
        <v>0.30531000000000003</v>
      </c>
      <c r="E12" s="202">
        <f>'Section 12 data'!$E$17</f>
        <v>66.98</v>
      </c>
      <c r="F12" s="651">
        <f t="shared" si="0"/>
        <v>0.31484000000000001</v>
      </c>
    </row>
    <row r="13" spans="2:6" ht="15" customHeight="1" x14ac:dyDescent="0.2">
      <c r="B13" s="99" t="s">
        <v>339</v>
      </c>
      <c r="C13" s="649">
        <f>'Section 12 data'!$C$18</f>
        <v>1.8799999999999999E-3</v>
      </c>
      <c r="D13" s="650">
        <f>'Section 12 data'!$D$18</f>
        <v>6.8879999999999997E-2</v>
      </c>
      <c r="E13" s="202">
        <f>'Section 12 data'!$E$18</f>
        <v>59.64</v>
      </c>
      <c r="F13" s="651">
        <f t="shared" si="0"/>
        <v>7.0760000000000003E-2</v>
      </c>
    </row>
    <row r="14" spans="2:6" ht="15" customHeight="1" x14ac:dyDescent="0.2">
      <c r="B14" s="99" t="s">
        <v>268</v>
      </c>
      <c r="C14" s="649">
        <f>'Section 12 data'!$C$19</f>
        <v>0</v>
      </c>
      <c r="D14" s="650">
        <f>'Section 12 data'!$D$19</f>
        <v>0</v>
      </c>
      <c r="E14" s="202">
        <f>'Section 12 data'!$E$19</f>
        <v>0</v>
      </c>
      <c r="F14" s="651">
        <f t="shared" si="0"/>
        <v>0</v>
      </c>
    </row>
    <row r="15" spans="2:6" ht="15" customHeight="1" x14ac:dyDescent="0.2">
      <c r="B15" s="101" t="s">
        <v>80</v>
      </c>
      <c r="C15" s="102">
        <f>'Section 12 data'!$C$8</f>
        <v>1.2619999999999999E-2</v>
      </c>
      <c r="D15" s="102">
        <f>'Section 12 data'!$D$8</f>
        <v>2.24396</v>
      </c>
      <c r="E15" s="318">
        <f>'Section 12 data'!$E$8</f>
        <v>19.920000000000002</v>
      </c>
      <c r="F15" s="102">
        <f t="shared" si="0"/>
        <v>2.25658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906D4CA-F8BA-4D19-BEB0-CA5B6248F3FA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FA197BFA-39C3-4361-BFF0-E6043DE449B8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2:X184"/>
  <sheetViews>
    <sheetView topLeftCell="F1"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0.375" bestFit="1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</cols>
  <sheetData>
    <row r="2" spans="1:20" ht="13.5" thickBot="1" x14ac:dyDescent="0.25"/>
    <row r="3" spans="1:20" x14ac:dyDescent="0.2">
      <c r="A3" s="275"/>
      <c r="B3" s="800" t="s">
        <v>482</v>
      </c>
      <c r="C3" s="803"/>
      <c r="D3" s="803"/>
      <c r="E3" s="803"/>
      <c r="F3" s="804"/>
      <c r="H3" s="800" t="s">
        <v>482</v>
      </c>
      <c r="I3" s="801"/>
      <c r="J3" s="801"/>
      <c r="K3" s="801"/>
      <c r="L3" s="801"/>
      <c r="M3" s="801"/>
      <c r="N3" s="802"/>
      <c r="P3" s="800" t="s">
        <v>482</v>
      </c>
      <c r="Q3" s="803"/>
      <c r="R3" s="803"/>
      <c r="S3" s="803"/>
      <c r="T3" s="804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92</v>
      </c>
      <c r="C5" s="302">
        <v>2013</v>
      </c>
      <c r="D5" s="291">
        <v>50.957999999999998</v>
      </c>
      <c r="E5" s="331"/>
      <c r="F5" s="339"/>
      <c r="G5" s="323"/>
      <c r="H5" s="334" t="s">
        <v>92</v>
      </c>
      <c r="I5" s="302">
        <v>2013</v>
      </c>
      <c r="J5" s="278">
        <v>895.16200000000003</v>
      </c>
      <c r="K5" s="278">
        <v>17.489999999999998</v>
      </c>
      <c r="L5" s="291">
        <f t="shared" ref="L5:L15" si="0">(K5*J5)/100</f>
        <v>156.5638338</v>
      </c>
      <c r="M5" s="331"/>
      <c r="N5" s="339"/>
      <c r="O5" s="323"/>
      <c r="P5" s="334" t="s">
        <v>92</v>
      </c>
      <c r="Q5" s="302">
        <v>2013</v>
      </c>
      <c r="R5" s="291">
        <f>D5+J5</f>
        <v>946.12</v>
      </c>
      <c r="S5" s="331"/>
      <c r="T5" s="339"/>
    </row>
    <row r="6" spans="1:20" x14ac:dyDescent="0.2">
      <c r="A6" s="275"/>
      <c r="B6" s="289"/>
      <c r="C6" s="290">
        <v>2017</v>
      </c>
      <c r="D6" s="281">
        <v>58.476999999999997</v>
      </c>
      <c r="E6" s="332"/>
      <c r="F6" s="340"/>
      <c r="G6" s="323"/>
      <c r="H6" s="335"/>
      <c r="I6" s="290">
        <v>2017</v>
      </c>
      <c r="J6" s="279">
        <v>934.06</v>
      </c>
      <c r="K6" s="279">
        <v>18.100000000000001</v>
      </c>
      <c r="L6" s="281">
        <f t="shared" si="0"/>
        <v>169.06486000000001</v>
      </c>
      <c r="M6" s="332"/>
      <c r="N6" s="340"/>
      <c r="O6" s="323"/>
      <c r="P6" s="335"/>
      <c r="Q6" s="290">
        <v>2017</v>
      </c>
      <c r="R6" s="281">
        <f t="shared" ref="R6:R15" si="1">D6+J6</f>
        <v>992.53699999999992</v>
      </c>
      <c r="S6" s="332"/>
      <c r="T6" s="340"/>
    </row>
    <row r="7" spans="1:20" x14ac:dyDescent="0.2">
      <c r="A7" s="275"/>
      <c r="B7" s="289"/>
      <c r="C7" s="290">
        <v>2022</v>
      </c>
      <c r="D7" s="281">
        <v>66.335999999999999</v>
      </c>
      <c r="E7" s="332"/>
      <c r="F7" s="340"/>
      <c r="G7" s="323"/>
      <c r="H7" s="335"/>
      <c r="I7" s="290">
        <v>2022</v>
      </c>
      <c r="J7" s="279">
        <v>791.22400000000005</v>
      </c>
      <c r="K7" s="279">
        <v>21.41</v>
      </c>
      <c r="L7" s="281">
        <f t="shared" si="0"/>
        <v>169.40105840000001</v>
      </c>
      <c r="M7" s="332"/>
      <c r="N7" s="340"/>
      <c r="O7" s="323"/>
      <c r="P7" s="335"/>
      <c r="Q7" s="290">
        <v>2022</v>
      </c>
      <c r="R7" s="281">
        <f t="shared" si="1"/>
        <v>857.56000000000006</v>
      </c>
      <c r="S7" s="332"/>
      <c r="T7" s="340"/>
    </row>
    <row r="8" spans="1:20" x14ac:dyDescent="0.2">
      <c r="A8" s="275"/>
      <c r="B8" s="289"/>
      <c r="C8" s="290">
        <v>2027</v>
      </c>
      <c r="D8" s="281">
        <v>74.632999999999996</v>
      </c>
      <c r="E8" s="332"/>
      <c r="F8" s="340"/>
      <c r="G8" s="323"/>
      <c r="H8" s="335"/>
      <c r="I8" s="290">
        <v>2027</v>
      </c>
      <c r="J8" s="279">
        <v>676.29399999999998</v>
      </c>
      <c r="K8" s="279">
        <v>24.53</v>
      </c>
      <c r="L8" s="281">
        <f t="shared" si="0"/>
        <v>165.89491820000001</v>
      </c>
      <c r="M8" s="332"/>
      <c r="N8" s="340"/>
      <c r="O8" s="323"/>
      <c r="P8" s="335"/>
      <c r="Q8" s="290">
        <v>2027</v>
      </c>
      <c r="R8" s="281">
        <f t="shared" si="1"/>
        <v>750.92700000000002</v>
      </c>
      <c r="S8" s="332"/>
      <c r="T8" s="340"/>
    </row>
    <row r="9" spans="1:20" x14ac:dyDescent="0.2">
      <c r="A9" s="275"/>
      <c r="B9" s="289"/>
      <c r="C9" s="290">
        <v>2032</v>
      </c>
      <c r="D9" s="281">
        <v>76.852000000000004</v>
      </c>
      <c r="E9" s="332"/>
      <c r="F9" s="340"/>
      <c r="G9" s="323"/>
      <c r="H9" s="335"/>
      <c r="I9" s="290">
        <v>2032</v>
      </c>
      <c r="J9" s="279">
        <v>682.95799999999997</v>
      </c>
      <c r="K9" s="279">
        <v>25.35</v>
      </c>
      <c r="L9" s="281">
        <f t="shared" si="0"/>
        <v>173.129853</v>
      </c>
      <c r="M9" s="332"/>
      <c r="N9" s="340"/>
      <c r="O9" s="323"/>
      <c r="P9" s="335"/>
      <c r="Q9" s="290">
        <v>2032</v>
      </c>
      <c r="R9" s="281">
        <f t="shared" si="1"/>
        <v>759.81</v>
      </c>
      <c r="S9" s="332"/>
      <c r="T9" s="340"/>
    </row>
    <row r="10" spans="1:20" x14ac:dyDescent="0.2">
      <c r="A10" s="275"/>
      <c r="B10" s="289"/>
      <c r="C10" s="290">
        <v>2037</v>
      </c>
      <c r="D10" s="281">
        <v>74.983000000000004</v>
      </c>
      <c r="E10" s="332"/>
      <c r="F10" s="340"/>
      <c r="G10" s="323"/>
      <c r="H10" s="335"/>
      <c r="I10" s="290">
        <v>2037</v>
      </c>
      <c r="J10" s="279">
        <v>524.90499999999997</v>
      </c>
      <c r="K10" s="279">
        <v>22.69</v>
      </c>
      <c r="L10" s="281">
        <f>(K10*J10)/100</f>
        <v>119.10094450000001</v>
      </c>
      <c r="M10" s="332"/>
      <c r="N10" s="340"/>
      <c r="O10" s="323"/>
      <c r="P10" s="335"/>
      <c r="Q10" s="290">
        <v>2037</v>
      </c>
      <c r="R10" s="281">
        <f>D10+J10</f>
        <v>599.88799999999992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44.311</v>
      </c>
      <c r="E11" s="332"/>
      <c r="F11" s="340"/>
      <c r="G11" s="323"/>
      <c r="H11" s="335"/>
      <c r="I11" s="290">
        <v>2042</v>
      </c>
      <c r="J11" s="279">
        <v>338.92200000000003</v>
      </c>
      <c r="K11" s="279">
        <v>25.47</v>
      </c>
      <c r="L11" s="281">
        <f>(K11*J11)/100</f>
        <v>86.323433399999999</v>
      </c>
      <c r="M11" s="332"/>
      <c r="N11" s="340"/>
      <c r="O11" s="323"/>
      <c r="P11" s="335"/>
      <c r="Q11" s="290">
        <v>2042</v>
      </c>
      <c r="R11" s="281">
        <f>D11+J11</f>
        <v>383.233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48.722999999999999</v>
      </c>
      <c r="E12" s="332"/>
      <c r="F12" s="340"/>
      <c r="G12" s="323"/>
      <c r="H12" s="335"/>
      <c r="I12" s="290">
        <v>2047</v>
      </c>
      <c r="J12" s="279">
        <v>390.60899999999998</v>
      </c>
      <c r="K12" s="279">
        <v>23.35</v>
      </c>
      <c r="L12" s="281">
        <f>(K12*J12)/100</f>
        <v>91.207201499999996</v>
      </c>
      <c r="M12" s="332"/>
      <c r="N12" s="340"/>
      <c r="O12" s="323"/>
      <c r="P12" s="335"/>
      <c r="Q12" s="290">
        <v>2047</v>
      </c>
      <c r="R12" s="281">
        <f>D12+J12</f>
        <v>439.33199999999999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51.951000000000001</v>
      </c>
      <c r="E13" s="332"/>
      <c r="F13" s="340"/>
      <c r="G13" s="323"/>
      <c r="H13" s="335"/>
      <c r="I13" s="290">
        <v>2052</v>
      </c>
      <c r="J13" s="279">
        <v>334.15100000000001</v>
      </c>
      <c r="K13" s="279">
        <v>19.690000000000001</v>
      </c>
      <c r="L13" s="281">
        <f>(K13*J13)/100</f>
        <v>65.794331900000003</v>
      </c>
      <c r="M13" s="332"/>
      <c r="N13" s="340"/>
      <c r="O13" s="323"/>
      <c r="P13" s="335"/>
      <c r="Q13" s="290">
        <v>2052</v>
      </c>
      <c r="R13" s="281">
        <f>D13+J13</f>
        <v>386.10200000000003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55.564</v>
      </c>
      <c r="E14" s="332"/>
      <c r="F14" s="340"/>
      <c r="G14" s="323"/>
      <c r="H14" s="335"/>
      <c r="I14" s="290">
        <v>2057</v>
      </c>
      <c r="J14" s="279">
        <v>347.86599999999999</v>
      </c>
      <c r="K14" s="279">
        <v>19.7</v>
      </c>
      <c r="L14" s="281">
        <f>(K14*J14)/100</f>
        <v>68.529601999999997</v>
      </c>
      <c r="M14" s="332"/>
      <c r="N14" s="340"/>
      <c r="O14" s="323"/>
      <c r="P14" s="335"/>
      <c r="Q14" s="290">
        <v>2057</v>
      </c>
      <c r="R14" s="281">
        <f>D14+J14</f>
        <v>403.43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35.637</v>
      </c>
      <c r="E15" s="333"/>
      <c r="F15" s="341"/>
      <c r="G15" s="323"/>
      <c r="H15" s="336"/>
      <c r="I15" s="295">
        <v>2062</v>
      </c>
      <c r="J15" s="337">
        <v>415.83199999999999</v>
      </c>
      <c r="K15" s="337">
        <v>18.690000000000001</v>
      </c>
      <c r="L15" s="296">
        <f t="shared" si="0"/>
        <v>77.719000800000003</v>
      </c>
      <c r="M15" s="333"/>
      <c r="N15" s="341"/>
      <c r="O15" s="323"/>
      <c r="P15" s="336"/>
      <c r="Q15" s="295">
        <v>2062</v>
      </c>
      <c r="R15" s="296">
        <f t="shared" si="1"/>
        <v>451.46899999999999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x14ac:dyDescent="0.2">
      <c r="A18" s="275"/>
      <c r="B18" s="800" t="s">
        <v>483</v>
      </c>
      <c r="C18" s="805"/>
      <c r="D18" s="805"/>
      <c r="E18" s="805"/>
      <c r="F18" s="806"/>
      <c r="H18" s="800" t="s">
        <v>483</v>
      </c>
      <c r="I18" s="801"/>
      <c r="J18" s="801"/>
      <c r="K18" s="801"/>
      <c r="L18" s="801"/>
      <c r="M18" s="801"/>
      <c r="N18" s="802"/>
      <c r="P18" s="800" t="s">
        <v>483</v>
      </c>
      <c r="Q18" s="805"/>
      <c r="R18" s="805"/>
      <c r="S18" s="805"/>
      <c r="T18" s="806"/>
    </row>
    <row r="19" spans="1:20" ht="13.5" thickBot="1" x14ac:dyDescent="0.25">
      <c r="A19" s="275"/>
      <c r="B19" s="283" t="s">
        <v>78</v>
      </c>
      <c r="C19" s="284" t="s">
        <v>480</v>
      </c>
      <c r="D19" s="284" t="s">
        <v>377</v>
      </c>
      <c r="E19" s="287" t="s">
        <v>479</v>
      </c>
      <c r="F19" s="285" t="s">
        <v>378</v>
      </c>
      <c r="H19" s="286" t="s">
        <v>308</v>
      </c>
      <c r="I19" s="284" t="s">
        <v>480</v>
      </c>
      <c r="J19" s="284" t="s">
        <v>377</v>
      </c>
      <c r="K19" s="287" t="s">
        <v>82</v>
      </c>
      <c r="L19" s="287" t="s">
        <v>309</v>
      </c>
      <c r="M19" s="287" t="s">
        <v>479</v>
      </c>
      <c r="N19" s="288" t="s">
        <v>378</v>
      </c>
      <c r="P19" s="283" t="s">
        <v>486</v>
      </c>
      <c r="Q19" s="284" t="s">
        <v>480</v>
      </c>
      <c r="R19" s="284" t="s">
        <v>377</v>
      </c>
      <c r="S19" s="287" t="s">
        <v>479</v>
      </c>
      <c r="T19" s="285" t="s">
        <v>378</v>
      </c>
    </row>
    <row r="20" spans="1:20" x14ac:dyDescent="0.2">
      <c r="A20" s="275"/>
      <c r="B20" s="301" t="s">
        <v>92</v>
      </c>
      <c r="C20" s="302" t="s">
        <v>331</v>
      </c>
      <c r="D20" s="291">
        <v>55.21</v>
      </c>
      <c r="E20" s="293">
        <v>4</v>
      </c>
      <c r="F20" s="329">
        <f>D20*E20</f>
        <v>220.84</v>
      </c>
      <c r="H20" s="301" t="s">
        <v>92</v>
      </c>
      <c r="I20" s="302" t="s">
        <v>331</v>
      </c>
      <c r="J20" s="292">
        <v>922.53700000000003</v>
      </c>
      <c r="K20" s="292">
        <v>17.809999999999999</v>
      </c>
      <c r="L20" s="293">
        <f t="shared" ref="L20:L30" si="2">(K20*J20)/100</f>
        <v>164.3038397</v>
      </c>
      <c r="M20" s="293">
        <v>4</v>
      </c>
      <c r="N20" s="329">
        <f>J20*M20</f>
        <v>3690.1480000000001</v>
      </c>
      <c r="P20" s="301" t="s">
        <v>92</v>
      </c>
      <c r="Q20" s="302" t="s">
        <v>331</v>
      </c>
      <c r="R20" s="291">
        <f>D20+J20</f>
        <v>977.74700000000007</v>
      </c>
      <c r="S20" s="293">
        <v>4</v>
      </c>
      <c r="T20" s="329">
        <f>R20*S20</f>
        <v>3910.9880000000003</v>
      </c>
    </row>
    <row r="21" spans="1:20" x14ac:dyDescent="0.2">
      <c r="A21" s="275"/>
      <c r="B21" s="289"/>
      <c r="C21" s="290" t="s">
        <v>222</v>
      </c>
      <c r="D21" s="281">
        <v>62.914999999999999</v>
      </c>
      <c r="E21" s="282">
        <v>5</v>
      </c>
      <c r="F21" s="280">
        <f t="shared" ref="F21:F30" si="3">D21*E21</f>
        <v>314.57499999999999</v>
      </c>
      <c r="H21" s="289"/>
      <c r="I21" s="290" t="s">
        <v>222</v>
      </c>
      <c r="J21" s="277">
        <v>869.86900000000003</v>
      </c>
      <c r="K21" s="277">
        <v>19.03</v>
      </c>
      <c r="L21" s="282">
        <f t="shared" si="2"/>
        <v>165.53607070000001</v>
      </c>
      <c r="M21" s="282">
        <v>5</v>
      </c>
      <c r="N21" s="280">
        <f t="shared" ref="N21:N30" si="4">J21*M21</f>
        <v>4349.3450000000003</v>
      </c>
      <c r="P21" s="289"/>
      <c r="Q21" s="290" t="s">
        <v>222</v>
      </c>
      <c r="R21" s="281">
        <f t="shared" ref="R21:R30" si="5">D21+J21</f>
        <v>932.78399999999999</v>
      </c>
      <c r="S21" s="282">
        <v>5</v>
      </c>
      <c r="T21" s="280">
        <f t="shared" ref="T21:T30" si="6">R21*S21</f>
        <v>4663.92</v>
      </c>
    </row>
    <row r="22" spans="1:20" x14ac:dyDescent="0.2">
      <c r="A22" s="275"/>
      <c r="B22" s="289"/>
      <c r="C22" s="290" t="s">
        <v>225</v>
      </c>
      <c r="D22" s="281">
        <v>71.599999999999994</v>
      </c>
      <c r="E22" s="282">
        <v>5</v>
      </c>
      <c r="F22" s="280">
        <f t="shared" si="3"/>
        <v>358</v>
      </c>
      <c r="H22" s="289"/>
      <c r="I22" s="290" t="s">
        <v>225</v>
      </c>
      <c r="J22" s="277">
        <v>697.58699999999999</v>
      </c>
      <c r="K22" s="277">
        <v>22.72</v>
      </c>
      <c r="L22" s="282">
        <f t="shared" si="2"/>
        <v>158.49176639999999</v>
      </c>
      <c r="M22" s="282">
        <v>5</v>
      </c>
      <c r="N22" s="280">
        <f t="shared" si="4"/>
        <v>3487.9349999999999</v>
      </c>
      <c r="P22" s="289"/>
      <c r="Q22" s="290" t="s">
        <v>225</v>
      </c>
      <c r="R22" s="281">
        <f t="shared" si="5"/>
        <v>769.18700000000001</v>
      </c>
      <c r="S22" s="282">
        <v>5</v>
      </c>
      <c r="T22" s="280">
        <f t="shared" si="6"/>
        <v>3845.9349999999999</v>
      </c>
    </row>
    <row r="23" spans="1:20" x14ac:dyDescent="0.2">
      <c r="A23" s="275"/>
      <c r="B23" s="289"/>
      <c r="C23" s="290" t="s">
        <v>226</v>
      </c>
      <c r="D23" s="281">
        <v>75.543999999999997</v>
      </c>
      <c r="E23" s="282">
        <v>5</v>
      </c>
      <c r="F23" s="280">
        <f t="shared" si="3"/>
        <v>377.71999999999997</v>
      </c>
      <c r="H23" s="289"/>
      <c r="I23" s="290" t="s">
        <v>226</v>
      </c>
      <c r="J23" s="277">
        <v>674.92100000000005</v>
      </c>
      <c r="K23" s="277">
        <v>24.78</v>
      </c>
      <c r="L23" s="282">
        <f t="shared" si="2"/>
        <v>167.24542380000003</v>
      </c>
      <c r="M23" s="282">
        <v>5</v>
      </c>
      <c r="N23" s="280">
        <f t="shared" si="4"/>
        <v>3374.6050000000005</v>
      </c>
      <c r="P23" s="289"/>
      <c r="Q23" s="290" t="s">
        <v>226</v>
      </c>
      <c r="R23" s="281">
        <f t="shared" si="5"/>
        <v>750.46500000000003</v>
      </c>
      <c r="S23" s="282">
        <v>5</v>
      </c>
      <c r="T23" s="280">
        <f t="shared" si="6"/>
        <v>3752.3250000000003</v>
      </c>
    </row>
    <row r="24" spans="1:20" x14ac:dyDescent="0.2">
      <c r="A24" s="275"/>
      <c r="B24" s="289"/>
      <c r="C24" s="290" t="s">
        <v>227</v>
      </c>
      <c r="D24" s="281">
        <v>76.349999999999994</v>
      </c>
      <c r="E24" s="282">
        <v>5</v>
      </c>
      <c r="F24" s="280">
        <f t="shared" si="3"/>
        <v>381.75</v>
      </c>
      <c r="H24" s="289"/>
      <c r="I24" s="290" t="s">
        <v>227</v>
      </c>
      <c r="J24" s="277">
        <v>521.42999999999995</v>
      </c>
      <c r="K24" s="277">
        <v>22.61</v>
      </c>
      <c r="L24" s="282">
        <f t="shared" si="2"/>
        <v>117.89532299999999</v>
      </c>
      <c r="M24" s="282">
        <v>5</v>
      </c>
      <c r="N24" s="280">
        <f t="shared" si="4"/>
        <v>2607.1499999999996</v>
      </c>
      <c r="P24" s="289"/>
      <c r="Q24" s="290" t="s">
        <v>227</v>
      </c>
      <c r="R24" s="281">
        <f t="shared" si="5"/>
        <v>597.78</v>
      </c>
      <c r="S24" s="282">
        <v>5</v>
      </c>
      <c r="T24" s="280">
        <f t="shared" si="6"/>
        <v>2988.8999999999996</v>
      </c>
    </row>
    <row r="25" spans="1:20" x14ac:dyDescent="0.2">
      <c r="A25" s="275"/>
      <c r="B25" s="289"/>
      <c r="C25" s="290" t="s">
        <v>228</v>
      </c>
      <c r="D25" s="281">
        <v>65.826999999999998</v>
      </c>
      <c r="E25" s="282">
        <v>5</v>
      </c>
      <c r="F25" s="280">
        <f>D25*E25</f>
        <v>329.13499999999999</v>
      </c>
      <c r="H25" s="289"/>
      <c r="I25" s="290" t="s">
        <v>228</v>
      </c>
      <c r="J25" s="277">
        <v>403.87299999999999</v>
      </c>
      <c r="K25" s="277">
        <v>22.29</v>
      </c>
      <c r="L25" s="282">
        <f>(K25*J25)/100</f>
        <v>90.023291699999987</v>
      </c>
      <c r="M25" s="282">
        <v>5</v>
      </c>
      <c r="N25" s="280">
        <f>J25*M25</f>
        <v>2019.365</v>
      </c>
      <c r="P25" s="289"/>
      <c r="Q25" s="290" t="s">
        <v>228</v>
      </c>
      <c r="R25" s="281">
        <f>D25+J25</f>
        <v>469.7</v>
      </c>
      <c r="S25" s="282">
        <v>5</v>
      </c>
      <c r="T25" s="280">
        <f>R25*S25</f>
        <v>2348.5</v>
      </c>
    </row>
    <row r="26" spans="1:20" x14ac:dyDescent="0.2">
      <c r="A26" s="275"/>
      <c r="B26" s="289"/>
      <c r="C26" s="290" t="s">
        <v>332</v>
      </c>
      <c r="D26" s="281">
        <v>46.866</v>
      </c>
      <c r="E26" s="282">
        <v>5</v>
      </c>
      <c r="F26" s="280">
        <f>D26*E26</f>
        <v>234.32999999999998</v>
      </c>
      <c r="H26" s="289"/>
      <c r="I26" s="290" t="s">
        <v>332</v>
      </c>
      <c r="J26" s="277">
        <v>376.36700000000002</v>
      </c>
      <c r="K26" s="277">
        <v>24.25</v>
      </c>
      <c r="L26" s="282">
        <f>(K26*J26)/100</f>
        <v>91.268997500000012</v>
      </c>
      <c r="M26" s="282">
        <v>5</v>
      </c>
      <c r="N26" s="280">
        <f>J26*M26</f>
        <v>1881.835</v>
      </c>
      <c r="P26" s="289"/>
      <c r="Q26" s="290" t="s">
        <v>332</v>
      </c>
      <c r="R26" s="281">
        <f>D26+J26</f>
        <v>423.233</v>
      </c>
      <c r="S26" s="282">
        <v>5</v>
      </c>
      <c r="T26" s="280">
        <f>R26*S26</f>
        <v>2116.165</v>
      </c>
    </row>
    <row r="27" spans="1:20" x14ac:dyDescent="0.2">
      <c r="A27" s="275"/>
      <c r="B27" s="289"/>
      <c r="C27" s="290" t="s">
        <v>333</v>
      </c>
      <c r="D27" s="281">
        <v>50.24</v>
      </c>
      <c r="E27" s="282">
        <v>5</v>
      </c>
      <c r="F27" s="280">
        <f>D27*E27</f>
        <v>251.20000000000002</v>
      </c>
      <c r="H27" s="289"/>
      <c r="I27" s="290" t="s">
        <v>333</v>
      </c>
      <c r="J27" s="277">
        <v>402.26400000000001</v>
      </c>
      <c r="K27" s="277">
        <v>21.47</v>
      </c>
      <c r="L27" s="282">
        <f>(K27*J27)/100</f>
        <v>86.366080800000006</v>
      </c>
      <c r="M27" s="282">
        <v>5</v>
      </c>
      <c r="N27" s="280">
        <f>J27*M27</f>
        <v>2011.3200000000002</v>
      </c>
      <c r="P27" s="289"/>
      <c r="Q27" s="290" t="s">
        <v>333</v>
      </c>
      <c r="R27" s="281">
        <f>D27+J27</f>
        <v>452.50400000000002</v>
      </c>
      <c r="S27" s="282">
        <v>5</v>
      </c>
      <c r="T27" s="280">
        <f>R27*S27</f>
        <v>2262.52</v>
      </c>
    </row>
    <row r="28" spans="1:20" x14ac:dyDescent="0.2">
      <c r="A28" s="275"/>
      <c r="B28" s="289"/>
      <c r="C28" s="290" t="s">
        <v>231</v>
      </c>
      <c r="D28" s="281">
        <v>54.426000000000002</v>
      </c>
      <c r="E28" s="282">
        <v>5</v>
      </c>
      <c r="F28" s="280">
        <f>D28*E28</f>
        <v>272.13</v>
      </c>
      <c r="H28" s="289"/>
      <c r="I28" s="290" t="s">
        <v>231</v>
      </c>
      <c r="J28" s="277">
        <v>360.31400000000002</v>
      </c>
      <c r="K28" s="277">
        <v>18.77</v>
      </c>
      <c r="L28" s="282">
        <f>(K28*J28)/100</f>
        <v>67.630937799999998</v>
      </c>
      <c r="M28" s="282">
        <v>5</v>
      </c>
      <c r="N28" s="280">
        <f>J28*M28</f>
        <v>1801.5700000000002</v>
      </c>
      <c r="P28" s="289"/>
      <c r="Q28" s="290" t="s">
        <v>231</v>
      </c>
      <c r="R28" s="281">
        <f>D28+J28</f>
        <v>414.74</v>
      </c>
      <c r="S28" s="282">
        <v>5</v>
      </c>
      <c r="T28" s="280">
        <f>R28*S28</f>
        <v>2073.6999999999998</v>
      </c>
    </row>
    <row r="29" spans="1:20" x14ac:dyDescent="0.2">
      <c r="A29" s="275"/>
      <c r="B29" s="289"/>
      <c r="C29" s="290" t="s">
        <v>232</v>
      </c>
      <c r="D29" s="281">
        <v>44.185000000000002</v>
      </c>
      <c r="E29" s="282">
        <v>5</v>
      </c>
      <c r="F29" s="280">
        <f>D29*E29</f>
        <v>220.92500000000001</v>
      </c>
      <c r="H29" s="289"/>
      <c r="I29" s="290" t="s">
        <v>232</v>
      </c>
      <c r="J29" s="277">
        <v>391.14800000000002</v>
      </c>
      <c r="K29" s="277">
        <v>19.03</v>
      </c>
      <c r="L29" s="282">
        <f>(K29*J29)/100</f>
        <v>74.435464400000015</v>
      </c>
      <c r="M29" s="282">
        <v>5</v>
      </c>
      <c r="N29" s="280">
        <f>J29*M29</f>
        <v>1955.7400000000002</v>
      </c>
      <c r="P29" s="289"/>
      <c r="Q29" s="290" t="s">
        <v>232</v>
      </c>
      <c r="R29" s="281">
        <f>D29+J29</f>
        <v>435.33300000000003</v>
      </c>
      <c r="S29" s="282">
        <v>5</v>
      </c>
      <c r="T29" s="280">
        <f>R29*S29</f>
        <v>2176.665</v>
      </c>
    </row>
    <row r="30" spans="1:20" ht="13.5" thickBot="1" x14ac:dyDescent="0.25">
      <c r="A30" s="275"/>
      <c r="B30" s="294"/>
      <c r="C30" s="295" t="s">
        <v>233</v>
      </c>
      <c r="D30" s="296">
        <v>36.475000000000001</v>
      </c>
      <c r="E30" s="298">
        <v>5</v>
      </c>
      <c r="F30" s="330">
        <f t="shared" si="3"/>
        <v>182.375</v>
      </c>
      <c r="H30" s="294"/>
      <c r="I30" s="295" t="s">
        <v>233</v>
      </c>
      <c r="J30" s="297">
        <v>463.61500000000001</v>
      </c>
      <c r="K30" s="297">
        <v>18.329999999999998</v>
      </c>
      <c r="L30" s="298">
        <f t="shared" si="2"/>
        <v>84.980629499999992</v>
      </c>
      <c r="M30" s="298">
        <v>5</v>
      </c>
      <c r="N30" s="330">
        <f t="shared" si="4"/>
        <v>2318.0749999999998</v>
      </c>
      <c r="P30" s="294"/>
      <c r="Q30" s="295" t="s">
        <v>233</v>
      </c>
      <c r="R30" s="296">
        <f t="shared" si="5"/>
        <v>500.09000000000003</v>
      </c>
      <c r="S30" s="298">
        <v>5</v>
      </c>
      <c r="T30" s="330">
        <f t="shared" si="6"/>
        <v>2500.4500000000003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x14ac:dyDescent="0.2">
      <c r="A33" s="275"/>
      <c r="B33" s="800" t="s">
        <v>484</v>
      </c>
      <c r="C33" s="803"/>
      <c r="D33" s="803"/>
      <c r="E33" s="803"/>
      <c r="F33" s="804"/>
      <c r="H33" s="800" t="s">
        <v>484</v>
      </c>
      <c r="I33" s="801"/>
      <c r="J33" s="801"/>
      <c r="K33" s="801"/>
      <c r="L33" s="801"/>
      <c r="M33" s="801"/>
      <c r="N33" s="802"/>
      <c r="P33" s="800" t="s">
        <v>484</v>
      </c>
      <c r="Q33" s="803"/>
      <c r="R33" s="803"/>
      <c r="S33" s="803"/>
      <c r="T33" s="804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92</v>
      </c>
      <c r="C35" s="302" t="s">
        <v>331</v>
      </c>
      <c r="D35" s="291">
        <v>2.359</v>
      </c>
      <c r="E35" s="293">
        <v>4</v>
      </c>
      <c r="F35" s="329">
        <f>D35*E35</f>
        <v>9.4359999999999999</v>
      </c>
      <c r="H35" s="301" t="s">
        <v>92</v>
      </c>
      <c r="I35" s="302" t="s">
        <v>331</v>
      </c>
      <c r="J35" s="292">
        <v>36.777999999999999</v>
      </c>
      <c r="K35" s="292">
        <v>18.829999999999998</v>
      </c>
      <c r="L35" s="293">
        <f t="shared" ref="L35:L45" si="7">(K35*J35)/100</f>
        <v>6.9252973999999998</v>
      </c>
      <c r="M35" s="293">
        <v>4</v>
      </c>
      <c r="N35" s="329">
        <f>J35*M35</f>
        <v>147.11199999999999</v>
      </c>
      <c r="P35" s="301" t="s">
        <v>92</v>
      </c>
      <c r="Q35" s="302" t="s">
        <v>331</v>
      </c>
      <c r="R35" s="291">
        <f>D35+J35</f>
        <v>39.137</v>
      </c>
      <c r="S35" s="293">
        <v>4</v>
      </c>
      <c r="T35" s="329">
        <f>R35*S35</f>
        <v>156.548</v>
      </c>
    </row>
    <row r="36" spans="1:20" x14ac:dyDescent="0.2">
      <c r="A36" s="275"/>
      <c r="B36" s="289"/>
      <c r="C36" s="290" t="s">
        <v>222</v>
      </c>
      <c r="D36" s="281">
        <v>2.214</v>
      </c>
      <c r="E36" s="282">
        <v>5</v>
      </c>
      <c r="F36" s="280">
        <f t="shared" ref="F36:F45" si="8">D36*E36</f>
        <v>11.07</v>
      </c>
      <c r="H36" s="289"/>
      <c r="I36" s="290" t="s">
        <v>222</v>
      </c>
      <c r="J36" s="277">
        <v>33.469000000000001</v>
      </c>
      <c r="K36" s="277">
        <v>19.420000000000002</v>
      </c>
      <c r="L36" s="282">
        <f t="shared" si="7"/>
        <v>6.4996798000000009</v>
      </c>
      <c r="M36" s="282">
        <v>5</v>
      </c>
      <c r="N36" s="280">
        <f t="shared" ref="N36:N45" si="9">J36*M36</f>
        <v>167.345</v>
      </c>
      <c r="P36" s="289"/>
      <c r="Q36" s="290" t="s">
        <v>222</v>
      </c>
      <c r="R36" s="281">
        <f t="shared" ref="R36:R45" si="10">D36+J36</f>
        <v>35.683</v>
      </c>
      <c r="S36" s="282">
        <v>5</v>
      </c>
      <c r="T36" s="280">
        <f t="shared" ref="T36:T45" si="11">R36*S36</f>
        <v>178.41499999999999</v>
      </c>
    </row>
    <row r="37" spans="1:20" x14ac:dyDescent="0.2">
      <c r="A37" s="275"/>
      <c r="B37" s="289"/>
      <c r="C37" s="290" t="s">
        <v>225</v>
      </c>
      <c r="D37" s="281">
        <v>2.1459999999999999</v>
      </c>
      <c r="E37" s="282">
        <v>5</v>
      </c>
      <c r="F37" s="280">
        <f t="shared" si="8"/>
        <v>10.73</v>
      </c>
      <c r="H37" s="289"/>
      <c r="I37" s="290" t="s">
        <v>225</v>
      </c>
      <c r="J37" s="277">
        <v>25.771000000000001</v>
      </c>
      <c r="K37" s="277">
        <v>22.12</v>
      </c>
      <c r="L37" s="282">
        <f t="shared" si="7"/>
        <v>5.7005452000000005</v>
      </c>
      <c r="M37" s="282">
        <v>5</v>
      </c>
      <c r="N37" s="280">
        <f t="shared" si="9"/>
        <v>128.85500000000002</v>
      </c>
      <c r="P37" s="289"/>
      <c r="Q37" s="290" t="s">
        <v>225</v>
      </c>
      <c r="R37" s="281">
        <f t="shared" si="10"/>
        <v>27.917000000000002</v>
      </c>
      <c r="S37" s="282">
        <v>5</v>
      </c>
      <c r="T37" s="280">
        <f t="shared" si="11"/>
        <v>139.58500000000001</v>
      </c>
    </row>
    <row r="38" spans="1:20" x14ac:dyDescent="0.2">
      <c r="A38" s="275"/>
      <c r="B38" s="289"/>
      <c r="C38" s="290" t="s">
        <v>226</v>
      </c>
      <c r="D38" s="281">
        <v>2.02</v>
      </c>
      <c r="E38" s="282">
        <v>5</v>
      </c>
      <c r="F38" s="280">
        <f t="shared" si="8"/>
        <v>10.1</v>
      </c>
      <c r="H38" s="289"/>
      <c r="I38" s="290" t="s">
        <v>226</v>
      </c>
      <c r="J38" s="277">
        <v>23.196999999999999</v>
      </c>
      <c r="K38" s="277">
        <v>23.07</v>
      </c>
      <c r="L38" s="282">
        <f t="shared" si="7"/>
        <v>5.351547899999999</v>
      </c>
      <c r="M38" s="282">
        <v>5</v>
      </c>
      <c r="N38" s="280">
        <f t="shared" si="9"/>
        <v>115.985</v>
      </c>
      <c r="P38" s="289"/>
      <c r="Q38" s="290" t="s">
        <v>226</v>
      </c>
      <c r="R38" s="281">
        <f t="shared" si="10"/>
        <v>25.216999999999999</v>
      </c>
      <c r="S38" s="282">
        <v>5</v>
      </c>
      <c r="T38" s="280">
        <f t="shared" si="11"/>
        <v>126.08499999999999</v>
      </c>
    </row>
    <row r="39" spans="1:20" x14ac:dyDescent="0.2">
      <c r="A39" s="275"/>
      <c r="B39" s="289"/>
      <c r="C39" s="290" t="s">
        <v>227</v>
      </c>
      <c r="D39" s="281">
        <v>1.9690000000000001</v>
      </c>
      <c r="E39" s="282">
        <v>5</v>
      </c>
      <c r="F39" s="280">
        <f t="shared" si="8"/>
        <v>9.8450000000000006</v>
      </c>
      <c r="H39" s="289"/>
      <c r="I39" s="290" t="s">
        <v>227</v>
      </c>
      <c r="J39" s="277">
        <v>21.369</v>
      </c>
      <c r="K39" s="277">
        <v>18.600000000000001</v>
      </c>
      <c r="L39" s="282">
        <f t="shared" si="7"/>
        <v>3.9746340000000004</v>
      </c>
      <c r="M39" s="282">
        <v>5</v>
      </c>
      <c r="N39" s="280">
        <f t="shared" si="9"/>
        <v>106.845</v>
      </c>
      <c r="P39" s="289"/>
      <c r="Q39" s="290" t="s">
        <v>227</v>
      </c>
      <c r="R39" s="281">
        <f t="shared" si="10"/>
        <v>23.338000000000001</v>
      </c>
      <c r="S39" s="282">
        <v>5</v>
      </c>
      <c r="T39" s="280">
        <f t="shared" si="11"/>
        <v>116.69</v>
      </c>
    </row>
    <row r="40" spans="1:20" x14ac:dyDescent="0.2">
      <c r="A40" s="275"/>
      <c r="B40" s="289"/>
      <c r="C40" s="290" t="s">
        <v>228</v>
      </c>
      <c r="D40" s="281">
        <v>1.8939999999999999</v>
      </c>
      <c r="E40" s="282">
        <v>5</v>
      </c>
      <c r="F40" s="280">
        <f t="shared" si="8"/>
        <v>9.4699999999999989</v>
      </c>
      <c r="H40" s="289"/>
      <c r="I40" s="290" t="s">
        <v>228</v>
      </c>
      <c r="J40" s="277">
        <v>21.231999999999999</v>
      </c>
      <c r="K40" s="277">
        <v>17.7</v>
      </c>
      <c r="L40" s="282">
        <f t="shared" si="7"/>
        <v>3.7580640000000001</v>
      </c>
      <c r="M40" s="282">
        <v>5</v>
      </c>
      <c r="N40" s="280">
        <f t="shared" si="9"/>
        <v>106.16</v>
      </c>
      <c r="P40" s="289"/>
      <c r="Q40" s="290" t="s">
        <v>228</v>
      </c>
      <c r="R40" s="281">
        <f t="shared" si="10"/>
        <v>23.125999999999998</v>
      </c>
      <c r="S40" s="282">
        <v>5</v>
      </c>
      <c r="T40" s="280">
        <f t="shared" si="11"/>
        <v>115.63</v>
      </c>
    </row>
    <row r="41" spans="1:20" x14ac:dyDescent="0.2">
      <c r="A41" s="275"/>
      <c r="B41" s="289"/>
      <c r="C41" s="290" t="s">
        <v>332</v>
      </c>
      <c r="D41" s="281">
        <v>1.5269999999999999</v>
      </c>
      <c r="E41" s="282">
        <v>5</v>
      </c>
      <c r="F41" s="280">
        <f t="shared" si="8"/>
        <v>7.6349999999999998</v>
      </c>
      <c r="H41" s="289"/>
      <c r="I41" s="290" t="s">
        <v>332</v>
      </c>
      <c r="J41" s="277">
        <v>21.391999999999999</v>
      </c>
      <c r="K41" s="277">
        <v>18.89</v>
      </c>
      <c r="L41" s="282">
        <f t="shared" si="7"/>
        <v>4.0409487999999998</v>
      </c>
      <c r="M41" s="282">
        <v>5</v>
      </c>
      <c r="N41" s="280">
        <f t="shared" si="9"/>
        <v>106.96</v>
      </c>
      <c r="P41" s="289"/>
      <c r="Q41" s="290" t="s">
        <v>332</v>
      </c>
      <c r="R41" s="281">
        <f t="shared" si="10"/>
        <v>22.919</v>
      </c>
      <c r="S41" s="282">
        <v>5</v>
      </c>
      <c r="T41" s="280">
        <f t="shared" si="11"/>
        <v>114.595</v>
      </c>
    </row>
    <row r="42" spans="1:20" x14ac:dyDescent="0.2">
      <c r="A42" s="275"/>
      <c r="B42" s="289"/>
      <c r="C42" s="290" t="s">
        <v>333</v>
      </c>
      <c r="D42" s="281">
        <v>1.5760000000000001</v>
      </c>
      <c r="E42" s="282">
        <v>5</v>
      </c>
      <c r="F42" s="280">
        <f t="shared" si="8"/>
        <v>7.8800000000000008</v>
      </c>
      <c r="H42" s="289"/>
      <c r="I42" s="290" t="s">
        <v>333</v>
      </c>
      <c r="J42" s="277">
        <v>25.074000000000002</v>
      </c>
      <c r="K42" s="277">
        <v>18.059999999999999</v>
      </c>
      <c r="L42" s="282">
        <f t="shared" si="7"/>
        <v>4.5283644000000001</v>
      </c>
      <c r="M42" s="282">
        <v>5</v>
      </c>
      <c r="N42" s="280">
        <f t="shared" si="9"/>
        <v>125.37</v>
      </c>
      <c r="P42" s="289"/>
      <c r="Q42" s="290" t="s">
        <v>333</v>
      </c>
      <c r="R42" s="281">
        <f t="shared" si="10"/>
        <v>26.650000000000002</v>
      </c>
      <c r="S42" s="282">
        <v>5</v>
      </c>
      <c r="T42" s="280">
        <f t="shared" si="11"/>
        <v>133.25</v>
      </c>
    </row>
    <row r="43" spans="1:20" x14ac:dyDescent="0.2">
      <c r="A43" s="275"/>
      <c r="B43" s="289"/>
      <c r="C43" s="290" t="s">
        <v>231</v>
      </c>
      <c r="D43" s="281">
        <v>1.6040000000000001</v>
      </c>
      <c r="E43" s="282">
        <v>5</v>
      </c>
      <c r="F43" s="280">
        <f t="shared" si="8"/>
        <v>8.02</v>
      </c>
      <c r="H43" s="289"/>
      <c r="I43" s="290" t="s">
        <v>231</v>
      </c>
      <c r="J43" s="277">
        <v>26.914999999999999</v>
      </c>
      <c r="K43" s="277">
        <v>17.21</v>
      </c>
      <c r="L43" s="282">
        <f t="shared" si="7"/>
        <v>4.6320715000000003</v>
      </c>
      <c r="M43" s="282">
        <v>5</v>
      </c>
      <c r="N43" s="280">
        <f t="shared" si="9"/>
        <v>134.57499999999999</v>
      </c>
      <c r="P43" s="289"/>
      <c r="Q43" s="290" t="s">
        <v>231</v>
      </c>
      <c r="R43" s="281">
        <f t="shared" si="10"/>
        <v>28.518999999999998</v>
      </c>
      <c r="S43" s="282">
        <v>5</v>
      </c>
      <c r="T43" s="280">
        <f t="shared" si="11"/>
        <v>142.595</v>
      </c>
    </row>
    <row r="44" spans="1:20" x14ac:dyDescent="0.2">
      <c r="A44" s="275"/>
      <c r="B44" s="289"/>
      <c r="C44" s="290" t="s">
        <v>232</v>
      </c>
      <c r="D44" s="281">
        <v>1.472</v>
      </c>
      <c r="E44" s="282">
        <v>5</v>
      </c>
      <c r="F44" s="280">
        <f t="shared" si="8"/>
        <v>7.3599999999999994</v>
      </c>
      <c r="H44" s="289"/>
      <c r="I44" s="290" t="s">
        <v>232</v>
      </c>
      <c r="J44" s="277">
        <v>28.91</v>
      </c>
      <c r="K44" s="277">
        <v>18.47</v>
      </c>
      <c r="L44" s="282">
        <f t="shared" si="7"/>
        <v>5.3396769999999991</v>
      </c>
      <c r="M44" s="282">
        <v>5</v>
      </c>
      <c r="N44" s="280">
        <f t="shared" si="9"/>
        <v>144.55000000000001</v>
      </c>
      <c r="P44" s="289"/>
      <c r="Q44" s="290" t="s">
        <v>232</v>
      </c>
      <c r="R44" s="281">
        <f t="shared" si="10"/>
        <v>30.382000000000001</v>
      </c>
      <c r="S44" s="282">
        <v>5</v>
      </c>
      <c r="T44" s="280">
        <f t="shared" si="11"/>
        <v>151.91</v>
      </c>
    </row>
    <row r="45" spans="1:20" ht="13.5" thickBot="1" x14ac:dyDescent="0.25">
      <c r="A45" s="275"/>
      <c r="B45" s="294"/>
      <c r="C45" s="295" t="s">
        <v>233</v>
      </c>
      <c r="D45" s="296">
        <v>1.3620000000000001</v>
      </c>
      <c r="E45" s="298">
        <v>5</v>
      </c>
      <c r="F45" s="330">
        <f t="shared" si="8"/>
        <v>6.8100000000000005</v>
      </c>
      <c r="H45" s="294"/>
      <c r="I45" s="295" t="s">
        <v>233</v>
      </c>
      <c r="J45" s="297">
        <v>32.759</v>
      </c>
      <c r="K45" s="297">
        <v>18.350000000000001</v>
      </c>
      <c r="L45" s="298">
        <f t="shared" si="7"/>
        <v>6.0112765000000001</v>
      </c>
      <c r="M45" s="298">
        <v>5</v>
      </c>
      <c r="N45" s="330">
        <f t="shared" si="9"/>
        <v>163.79500000000002</v>
      </c>
      <c r="P45" s="294"/>
      <c r="Q45" s="295" t="s">
        <v>233</v>
      </c>
      <c r="R45" s="296">
        <f t="shared" si="10"/>
        <v>34.121000000000002</v>
      </c>
      <c r="S45" s="298">
        <v>5</v>
      </c>
      <c r="T45" s="330">
        <f t="shared" si="11"/>
        <v>170.60500000000002</v>
      </c>
    </row>
    <row r="47" spans="1:20" ht="13.5" thickBot="1" x14ac:dyDescent="0.25"/>
    <row r="48" spans="1:20" x14ac:dyDescent="0.2">
      <c r="A48" s="275"/>
      <c r="B48" s="800" t="s">
        <v>485</v>
      </c>
      <c r="C48" s="803"/>
      <c r="D48" s="803"/>
      <c r="E48" s="803"/>
      <c r="F48" s="804"/>
      <c r="H48" s="800" t="s">
        <v>485</v>
      </c>
      <c r="I48" s="801"/>
      <c r="J48" s="801"/>
      <c r="K48" s="801"/>
      <c r="L48" s="801"/>
      <c r="M48" s="801"/>
      <c r="N48" s="802"/>
      <c r="P48" s="800" t="s">
        <v>485</v>
      </c>
      <c r="Q48" s="803"/>
      <c r="R48" s="803"/>
      <c r="S48" s="803"/>
      <c r="T48" s="804"/>
    </row>
    <row r="49" spans="1:20" ht="13.5" thickBot="1" x14ac:dyDescent="0.25">
      <c r="A49" s="275"/>
      <c r="B49" s="283" t="s">
        <v>78</v>
      </c>
      <c r="C49" s="284" t="s">
        <v>480</v>
      </c>
      <c r="D49" s="284" t="s">
        <v>377</v>
      </c>
      <c r="E49" s="287" t="s">
        <v>479</v>
      </c>
      <c r="F49" s="285" t="s">
        <v>378</v>
      </c>
      <c r="H49" s="286" t="s">
        <v>308</v>
      </c>
      <c r="I49" s="284" t="s">
        <v>480</v>
      </c>
      <c r="J49" s="284" t="s">
        <v>377</v>
      </c>
      <c r="K49" s="287" t="s">
        <v>82</v>
      </c>
      <c r="L49" s="287" t="s">
        <v>309</v>
      </c>
      <c r="M49" s="287" t="s">
        <v>479</v>
      </c>
      <c r="N49" s="288" t="s">
        <v>378</v>
      </c>
      <c r="P49" s="283" t="s">
        <v>486</v>
      </c>
      <c r="Q49" s="284" t="s">
        <v>480</v>
      </c>
      <c r="R49" s="284" t="s">
        <v>377</v>
      </c>
      <c r="S49" s="287" t="s">
        <v>479</v>
      </c>
      <c r="T49" s="285" t="s">
        <v>378</v>
      </c>
    </row>
    <row r="50" spans="1:20" x14ac:dyDescent="0.2">
      <c r="A50" s="275"/>
      <c r="B50" s="301" t="s">
        <v>92</v>
      </c>
      <c r="C50" s="302" t="s">
        <v>331</v>
      </c>
      <c r="D50" s="291">
        <v>2.827</v>
      </c>
      <c r="E50" s="293">
        <v>4</v>
      </c>
      <c r="F50" s="329">
        <f>D50*E50</f>
        <v>11.308</v>
      </c>
      <c r="H50" s="301" t="s">
        <v>92</v>
      </c>
      <c r="I50" s="302" t="s">
        <v>331</v>
      </c>
      <c r="J50" s="292">
        <v>27.053000000000001</v>
      </c>
      <c r="K50" s="292">
        <v>17.91</v>
      </c>
      <c r="L50" s="293">
        <f t="shared" ref="L50:L60" si="12">(K50*J50)/100</f>
        <v>4.8451922999999999</v>
      </c>
      <c r="M50" s="293">
        <v>4</v>
      </c>
      <c r="N50" s="329">
        <f>J50*M50</f>
        <v>108.212</v>
      </c>
      <c r="P50" s="301" t="s">
        <v>92</v>
      </c>
      <c r="Q50" s="302" t="s">
        <v>331</v>
      </c>
      <c r="R50" s="291">
        <f>D50+J50</f>
        <v>29.880000000000003</v>
      </c>
      <c r="S50" s="293">
        <v>4</v>
      </c>
      <c r="T50" s="329">
        <f>R50*S50</f>
        <v>119.52000000000001</v>
      </c>
    </row>
    <row r="51" spans="1:20" x14ac:dyDescent="0.2">
      <c r="A51" s="275"/>
      <c r="B51" s="289"/>
      <c r="C51" s="290" t="s">
        <v>222</v>
      </c>
      <c r="D51" s="281">
        <v>7.97</v>
      </c>
      <c r="E51" s="282">
        <v>5</v>
      </c>
      <c r="F51" s="280">
        <f t="shared" ref="F51:F60" si="13">D51*E51</f>
        <v>39.85</v>
      </c>
      <c r="H51" s="289"/>
      <c r="I51" s="290" t="s">
        <v>222</v>
      </c>
      <c r="J51" s="277">
        <v>62.036000000000001</v>
      </c>
      <c r="K51" s="277">
        <v>21.65</v>
      </c>
      <c r="L51" s="282">
        <f t="shared" si="12"/>
        <v>13.430793999999999</v>
      </c>
      <c r="M51" s="282">
        <v>5</v>
      </c>
      <c r="N51" s="280">
        <f t="shared" ref="N51:N60" si="14">J51*M51</f>
        <v>310.18</v>
      </c>
      <c r="P51" s="289"/>
      <c r="Q51" s="290" t="s">
        <v>222</v>
      </c>
      <c r="R51" s="281">
        <f t="shared" ref="R51:R60" si="15">D51+J51</f>
        <v>70.006</v>
      </c>
      <c r="S51" s="282">
        <v>5</v>
      </c>
      <c r="T51" s="280">
        <f t="shared" ref="T51:T60" si="16">R51*S51</f>
        <v>350.03</v>
      </c>
    </row>
    <row r="52" spans="1:20" x14ac:dyDescent="0.2">
      <c r="A52" s="275"/>
      <c r="B52" s="289"/>
      <c r="C52" s="290" t="s">
        <v>225</v>
      </c>
      <c r="D52" s="281">
        <v>6.3460000000000001</v>
      </c>
      <c r="E52" s="282">
        <v>5</v>
      </c>
      <c r="F52" s="280">
        <f t="shared" si="13"/>
        <v>31.73</v>
      </c>
      <c r="H52" s="289"/>
      <c r="I52" s="290" t="s">
        <v>225</v>
      </c>
      <c r="J52" s="277">
        <v>48.756999999999998</v>
      </c>
      <c r="K52" s="277">
        <v>30.01</v>
      </c>
      <c r="L52" s="282">
        <f t="shared" si="12"/>
        <v>14.6319757</v>
      </c>
      <c r="M52" s="282">
        <v>5</v>
      </c>
      <c r="N52" s="280">
        <f t="shared" si="14"/>
        <v>243.785</v>
      </c>
      <c r="P52" s="289"/>
      <c r="Q52" s="290" t="s">
        <v>225</v>
      </c>
      <c r="R52" s="281">
        <f t="shared" si="15"/>
        <v>55.102999999999994</v>
      </c>
      <c r="S52" s="282">
        <v>5</v>
      </c>
      <c r="T52" s="280">
        <f t="shared" si="16"/>
        <v>275.51499999999999</v>
      </c>
    </row>
    <row r="53" spans="1:20" x14ac:dyDescent="0.2">
      <c r="A53" s="275"/>
      <c r="B53" s="289"/>
      <c r="C53" s="290" t="s">
        <v>226</v>
      </c>
      <c r="D53" s="281">
        <v>4.5709999999999997</v>
      </c>
      <c r="E53" s="282">
        <v>5</v>
      </c>
      <c r="F53" s="280">
        <f t="shared" si="13"/>
        <v>22.854999999999997</v>
      </c>
      <c r="H53" s="289"/>
      <c r="I53" s="290" t="s">
        <v>226</v>
      </c>
      <c r="J53" s="277">
        <v>21.864000000000001</v>
      </c>
      <c r="K53" s="277">
        <v>23.89</v>
      </c>
      <c r="L53" s="282">
        <f t="shared" si="12"/>
        <v>5.2233096000000003</v>
      </c>
      <c r="M53" s="282">
        <v>5</v>
      </c>
      <c r="N53" s="280">
        <f t="shared" si="14"/>
        <v>109.32000000000001</v>
      </c>
      <c r="P53" s="289"/>
      <c r="Q53" s="290" t="s">
        <v>226</v>
      </c>
      <c r="R53" s="281">
        <f t="shared" si="15"/>
        <v>26.435000000000002</v>
      </c>
      <c r="S53" s="282">
        <v>5</v>
      </c>
      <c r="T53" s="280">
        <f t="shared" si="16"/>
        <v>132.17500000000001</v>
      </c>
    </row>
    <row r="54" spans="1:20" x14ac:dyDescent="0.2">
      <c r="A54" s="275"/>
      <c r="B54" s="289"/>
      <c r="C54" s="290" t="s">
        <v>227</v>
      </c>
      <c r="D54" s="281">
        <v>5.9619999999999997</v>
      </c>
      <c r="E54" s="282">
        <v>5</v>
      </c>
      <c r="F54" s="280">
        <f t="shared" si="13"/>
        <v>29.81</v>
      </c>
      <c r="H54" s="289"/>
      <c r="I54" s="290" t="s">
        <v>227</v>
      </c>
      <c r="J54" s="277">
        <v>52.98</v>
      </c>
      <c r="K54" s="277">
        <v>58.36</v>
      </c>
      <c r="L54" s="282">
        <f t="shared" si="12"/>
        <v>30.919127999999997</v>
      </c>
      <c r="M54" s="282">
        <v>5</v>
      </c>
      <c r="N54" s="280">
        <f t="shared" si="14"/>
        <v>264.89999999999998</v>
      </c>
      <c r="P54" s="289"/>
      <c r="Q54" s="290" t="s">
        <v>227</v>
      </c>
      <c r="R54" s="281">
        <f t="shared" si="15"/>
        <v>58.941999999999993</v>
      </c>
      <c r="S54" s="282">
        <v>5</v>
      </c>
      <c r="T54" s="280">
        <f t="shared" si="16"/>
        <v>294.70999999999998</v>
      </c>
    </row>
    <row r="55" spans="1:20" x14ac:dyDescent="0.2">
      <c r="A55" s="275"/>
      <c r="B55" s="289"/>
      <c r="C55" s="290" t="s">
        <v>228</v>
      </c>
      <c r="D55" s="281">
        <v>5.3179999999999996</v>
      </c>
      <c r="E55" s="282">
        <v>5</v>
      </c>
      <c r="F55" s="280">
        <f t="shared" si="13"/>
        <v>26.589999999999996</v>
      </c>
      <c r="H55" s="289"/>
      <c r="I55" s="290" t="s">
        <v>228</v>
      </c>
      <c r="J55" s="277">
        <v>58.429000000000002</v>
      </c>
      <c r="K55" s="277">
        <v>33.86</v>
      </c>
      <c r="L55" s="282">
        <f t="shared" si="12"/>
        <v>19.7840594</v>
      </c>
      <c r="M55" s="282">
        <v>5</v>
      </c>
      <c r="N55" s="280">
        <f t="shared" si="14"/>
        <v>292.14499999999998</v>
      </c>
      <c r="P55" s="289"/>
      <c r="Q55" s="290" t="s">
        <v>228</v>
      </c>
      <c r="R55" s="281">
        <f t="shared" si="15"/>
        <v>63.747</v>
      </c>
      <c r="S55" s="282">
        <v>5</v>
      </c>
      <c r="T55" s="280">
        <f t="shared" si="16"/>
        <v>318.73500000000001</v>
      </c>
    </row>
    <row r="56" spans="1:20" x14ac:dyDescent="0.2">
      <c r="A56" s="275"/>
      <c r="B56" s="289"/>
      <c r="C56" s="290" t="s">
        <v>332</v>
      </c>
      <c r="D56" s="281">
        <v>3.9620000000000002</v>
      </c>
      <c r="E56" s="282">
        <v>5</v>
      </c>
      <c r="F56" s="280">
        <f t="shared" si="13"/>
        <v>19.810000000000002</v>
      </c>
      <c r="H56" s="772"/>
      <c r="I56" s="290" t="s">
        <v>332</v>
      </c>
      <c r="J56" s="277">
        <v>11.055</v>
      </c>
      <c r="K56" s="277">
        <v>23.5</v>
      </c>
      <c r="L56" s="282">
        <f t="shared" si="12"/>
        <v>2.597925</v>
      </c>
      <c r="M56" s="282">
        <v>5</v>
      </c>
      <c r="N56" s="280">
        <f t="shared" si="14"/>
        <v>55.274999999999999</v>
      </c>
      <c r="P56" s="289"/>
      <c r="Q56" s="290" t="s">
        <v>332</v>
      </c>
      <c r="R56" s="281">
        <f t="shared" si="15"/>
        <v>15.016999999999999</v>
      </c>
      <c r="S56" s="282">
        <v>5</v>
      </c>
      <c r="T56" s="280">
        <f t="shared" si="16"/>
        <v>75.084999999999994</v>
      </c>
    </row>
    <row r="57" spans="1:20" x14ac:dyDescent="0.2">
      <c r="A57" s="275"/>
      <c r="B57" s="289"/>
      <c r="C57" s="290" t="s">
        <v>333</v>
      </c>
      <c r="D57" s="281">
        <v>5.4340000000000002</v>
      </c>
      <c r="E57" s="282">
        <v>5</v>
      </c>
      <c r="F57" s="280">
        <f t="shared" si="13"/>
        <v>27.17</v>
      </c>
      <c r="H57" s="772"/>
      <c r="I57" s="290" t="s">
        <v>333</v>
      </c>
      <c r="J57" s="277">
        <v>36.366</v>
      </c>
      <c r="K57" s="277">
        <v>41.85</v>
      </c>
      <c r="L57" s="282">
        <f t="shared" si="12"/>
        <v>15.219171000000001</v>
      </c>
      <c r="M57" s="282">
        <v>5</v>
      </c>
      <c r="N57" s="280">
        <f t="shared" si="14"/>
        <v>181.82999999999998</v>
      </c>
      <c r="P57" s="289"/>
      <c r="Q57" s="290" t="s">
        <v>333</v>
      </c>
      <c r="R57" s="281">
        <f t="shared" si="15"/>
        <v>41.8</v>
      </c>
      <c r="S57" s="282">
        <v>5</v>
      </c>
      <c r="T57" s="280">
        <f t="shared" si="16"/>
        <v>209</v>
      </c>
    </row>
    <row r="58" spans="1:20" x14ac:dyDescent="0.2">
      <c r="A58" s="275"/>
      <c r="B58" s="289"/>
      <c r="C58" s="290" t="s">
        <v>231</v>
      </c>
      <c r="D58" s="281">
        <v>2.8580000000000001</v>
      </c>
      <c r="E58" s="282">
        <v>5</v>
      </c>
      <c r="F58" s="280">
        <f t="shared" si="13"/>
        <v>14.290000000000001</v>
      </c>
      <c r="H58" s="772"/>
      <c r="I58" s="290" t="s">
        <v>231</v>
      </c>
      <c r="J58" s="277">
        <v>24.172000000000001</v>
      </c>
      <c r="K58" s="277">
        <v>29.73</v>
      </c>
      <c r="L58" s="282">
        <f t="shared" si="12"/>
        <v>7.1863355999999996</v>
      </c>
      <c r="M58" s="282">
        <v>5</v>
      </c>
      <c r="N58" s="280">
        <f t="shared" si="14"/>
        <v>120.86</v>
      </c>
      <c r="P58" s="289"/>
      <c r="Q58" s="290" t="s">
        <v>231</v>
      </c>
      <c r="R58" s="281">
        <f t="shared" si="15"/>
        <v>27.03</v>
      </c>
      <c r="S58" s="282">
        <v>5</v>
      </c>
      <c r="T58" s="280">
        <f t="shared" si="16"/>
        <v>135.15</v>
      </c>
    </row>
    <row r="59" spans="1:20" x14ac:dyDescent="0.2">
      <c r="A59" s="275"/>
      <c r="B59" s="289"/>
      <c r="C59" s="290" t="s">
        <v>232</v>
      </c>
      <c r="D59" s="281">
        <v>2.714</v>
      </c>
      <c r="E59" s="282">
        <v>5</v>
      </c>
      <c r="F59" s="280">
        <f t="shared" si="13"/>
        <v>13.57</v>
      </c>
      <c r="H59" s="772"/>
      <c r="I59" s="290" t="s">
        <v>232</v>
      </c>
      <c r="J59" s="277">
        <v>15.317</v>
      </c>
      <c r="K59" s="277">
        <v>20.91</v>
      </c>
      <c r="L59" s="282">
        <f t="shared" si="12"/>
        <v>3.2027847000000005</v>
      </c>
      <c r="M59" s="282">
        <v>5</v>
      </c>
      <c r="N59" s="280">
        <f t="shared" si="14"/>
        <v>76.585000000000008</v>
      </c>
      <c r="P59" s="289"/>
      <c r="Q59" s="290" t="s">
        <v>232</v>
      </c>
      <c r="R59" s="281">
        <f t="shared" si="15"/>
        <v>18.030999999999999</v>
      </c>
      <c r="S59" s="282">
        <v>5</v>
      </c>
      <c r="T59" s="280">
        <f t="shared" si="16"/>
        <v>90.155000000000001</v>
      </c>
    </row>
    <row r="60" spans="1:20" ht="13.5" thickBot="1" x14ac:dyDescent="0.25">
      <c r="A60" s="275"/>
      <c r="B60" s="294"/>
      <c r="C60" s="295" t="s">
        <v>233</v>
      </c>
      <c r="D60" s="296">
        <v>2.891</v>
      </c>
      <c r="E60" s="298">
        <v>5</v>
      </c>
      <c r="F60" s="330">
        <f t="shared" si="13"/>
        <v>14.455</v>
      </c>
      <c r="H60" s="773"/>
      <c r="I60" s="295" t="s">
        <v>233</v>
      </c>
      <c r="J60" s="297">
        <v>17.748999999999999</v>
      </c>
      <c r="K60" s="297">
        <v>18.61</v>
      </c>
      <c r="L60" s="298">
        <f t="shared" si="12"/>
        <v>3.3030888999999997</v>
      </c>
      <c r="M60" s="298">
        <v>5</v>
      </c>
      <c r="N60" s="330">
        <f t="shared" si="14"/>
        <v>88.74499999999999</v>
      </c>
      <c r="P60" s="294"/>
      <c r="Q60" s="295" t="s">
        <v>233</v>
      </c>
      <c r="R60" s="296">
        <f t="shared" si="15"/>
        <v>20.64</v>
      </c>
      <c r="S60" s="298">
        <v>5</v>
      </c>
      <c r="T60" s="330">
        <f t="shared" si="16"/>
        <v>103.2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1" t="s">
        <v>739</v>
      </c>
      <c r="C63" s="722" t="s">
        <v>331</v>
      </c>
      <c r="D63" s="722" t="s">
        <v>222</v>
      </c>
      <c r="E63" s="722" t="s">
        <v>225</v>
      </c>
      <c r="F63" s="722" t="s">
        <v>226</v>
      </c>
      <c r="G63" s="722" t="s">
        <v>227</v>
      </c>
      <c r="H63" s="722" t="s">
        <v>228</v>
      </c>
      <c r="I63" s="722" t="s">
        <v>332</v>
      </c>
      <c r="J63" s="722" t="s">
        <v>333</v>
      </c>
      <c r="K63" s="722" t="s">
        <v>231</v>
      </c>
      <c r="L63" s="722" t="s">
        <v>232</v>
      </c>
      <c r="M63" s="744" t="s">
        <v>233</v>
      </c>
    </row>
    <row r="64" spans="1:20" x14ac:dyDescent="0.2">
      <c r="B64" s="792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93"/>
      <c r="C65" s="724" t="s">
        <v>325</v>
      </c>
      <c r="D65" s="724" t="s">
        <v>325</v>
      </c>
      <c r="E65" s="724" t="s">
        <v>325</v>
      </c>
      <c r="F65" s="724" t="s">
        <v>325</v>
      </c>
      <c r="G65" s="724" t="s">
        <v>325</v>
      </c>
      <c r="H65" s="724" t="s">
        <v>325</v>
      </c>
      <c r="I65" s="724" t="s">
        <v>325</v>
      </c>
      <c r="J65" s="724" t="s">
        <v>325</v>
      </c>
      <c r="K65" s="724" t="s">
        <v>325</v>
      </c>
      <c r="L65" s="724" t="s">
        <v>325</v>
      </c>
      <c r="M65" s="746" t="s">
        <v>325</v>
      </c>
    </row>
    <row r="66" spans="2:24" x14ac:dyDescent="0.2">
      <c r="B66" s="725" t="s">
        <v>92</v>
      </c>
      <c r="C66" s="726">
        <v>0.47899999999999998</v>
      </c>
      <c r="D66" s="726">
        <v>0.64900000000000002</v>
      </c>
      <c r="E66" s="726">
        <v>0.48699999999999999</v>
      </c>
      <c r="F66" s="726">
        <v>1.6120000000000001</v>
      </c>
      <c r="G66" s="726">
        <v>2.3420000000000001</v>
      </c>
      <c r="H66" s="726">
        <v>8.0280000000000005</v>
      </c>
      <c r="I66" s="726">
        <v>0.64400000000000002</v>
      </c>
      <c r="J66" s="726">
        <v>0.93</v>
      </c>
      <c r="K66" s="726">
        <v>0.88200000000000001</v>
      </c>
      <c r="L66" s="726">
        <v>5.4580000000000002</v>
      </c>
      <c r="M66" s="727">
        <v>1.105</v>
      </c>
    </row>
    <row r="67" spans="2:24" x14ac:dyDescent="0.2">
      <c r="B67" s="728" t="s">
        <v>84</v>
      </c>
      <c r="C67" s="729">
        <v>0</v>
      </c>
      <c r="D67" s="729">
        <v>0</v>
      </c>
      <c r="E67" s="729">
        <v>0</v>
      </c>
      <c r="F67" s="729">
        <v>0</v>
      </c>
      <c r="G67" s="729">
        <v>8.0000000000000002E-3</v>
      </c>
      <c r="H67" s="729">
        <v>8.0000000000000002E-3</v>
      </c>
      <c r="I67" s="729">
        <v>8.9999999999999993E-3</v>
      </c>
      <c r="J67" s="729">
        <v>8.9999999999999993E-3</v>
      </c>
      <c r="K67" s="729">
        <v>8.9999999999999993E-3</v>
      </c>
      <c r="L67" s="729">
        <v>8.9999999999999993E-3</v>
      </c>
      <c r="M67" s="730">
        <v>8.0000000000000002E-3</v>
      </c>
    </row>
    <row r="68" spans="2:24" x14ac:dyDescent="0.2">
      <c r="B68" s="728" t="s">
        <v>85</v>
      </c>
      <c r="C68" s="729">
        <v>0</v>
      </c>
      <c r="D68" s="729">
        <v>0</v>
      </c>
      <c r="E68" s="729">
        <v>4.0000000000000001E-3</v>
      </c>
      <c r="F68" s="729">
        <v>0.02</v>
      </c>
      <c r="G68" s="729">
        <v>6.8000000000000005E-2</v>
      </c>
      <c r="H68" s="729">
        <v>0.53100000000000003</v>
      </c>
      <c r="I68" s="729">
        <v>1.2999999999999999E-2</v>
      </c>
      <c r="J68" s="729">
        <v>5.0999999999999997E-2</v>
      </c>
      <c r="K68" s="729">
        <v>0.05</v>
      </c>
      <c r="L68" s="729">
        <v>0.83299999999999996</v>
      </c>
      <c r="M68" s="730">
        <v>6.7000000000000004E-2</v>
      </c>
    </row>
    <row r="69" spans="2:24" x14ac:dyDescent="0.2">
      <c r="B69" s="728" t="s">
        <v>86</v>
      </c>
      <c r="C69" s="729">
        <v>0.22</v>
      </c>
      <c r="D69" s="729">
        <v>0.34100000000000003</v>
      </c>
      <c r="E69" s="729">
        <v>0.153</v>
      </c>
      <c r="F69" s="729">
        <v>1.0149999999999999</v>
      </c>
      <c r="G69" s="729">
        <v>0.79100000000000004</v>
      </c>
      <c r="H69" s="729">
        <v>2.085</v>
      </c>
      <c r="I69" s="729">
        <v>0.18</v>
      </c>
      <c r="J69" s="729">
        <v>0.26700000000000002</v>
      </c>
      <c r="K69" s="729">
        <v>0.17799999999999999</v>
      </c>
      <c r="L69" s="729">
        <v>1.8</v>
      </c>
      <c r="M69" s="730">
        <v>0.29099999999999998</v>
      </c>
    </row>
    <row r="70" spans="2:24" x14ac:dyDescent="0.2">
      <c r="B70" s="728" t="s">
        <v>87</v>
      </c>
      <c r="C70" s="729">
        <v>0.11799999999999999</v>
      </c>
      <c r="D70" s="729">
        <v>9.8000000000000004E-2</v>
      </c>
      <c r="E70" s="729">
        <v>0.111</v>
      </c>
      <c r="F70" s="729">
        <v>0.16</v>
      </c>
      <c r="G70" s="729">
        <v>0.54200000000000004</v>
      </c>
      <c r="H70" s="729">
        <v>1.603</v>
      </c>
      <c r="I70" s="729">
        <v>4.2999999999999997E-2</v>
      </c>
      <c r="J70" s="729">
        <v>4.4999999999999998E-2</v>
      </c>
      <c r="K70" s="729">
        <v>0.25900000000000001</v>
      </c>
      <c r="L70" s="729">
        <v>0.308</v>
      </c>
      <c r="M70" s="730">
        <v>0.106</v>
      </c>
    </row>
    <row r="71" spans="2:24" x14ac:dyDescent="0.2">
      <c r="B71" s="728" t="s">
        <v>88</v>
      </c>
      <c r="C71" s="729">
        <v>0.14099999999999999</v>
      </c>
      <c r="D71" s="729">
        <v>0.21</v>
      </c>
      <c r="E71" s="729">
        <v>0.19900000000000001</v>
      </c>
      <c r="F71" s="729">
        <v>0.28799999999999998</v>
      </c>
      <c r="G71" s="729">
        <v>0.755</v>
      </c>
      <c r="H71" s="729">
        <v>2.0619999999999998</v>
      </c>
      <c r="I71" s="729">
        <v>0.20599999999999999</v>
      </c>
      <c r="J71" s="729">
        <v>0.26600000000000001</v>
      </c>
      <c r="K71" s="729">
        <v>0.23100000000000001</v>
      </c>
      <c r="L71" s="729">
        <v>1.538</v>
      </c>
      <c r="M71" s="730">
        <v>0.39600000000000002</v>
      </c>
    </row>
    <row r="72" spans="2:24" x14ac:dyDescent="0.2">
      <c r="B72" s="728" t="s">
        <v>89</v>
      </c>
      <c r="C72" s="729">
        <v>0</v>
      </c>
      <c r="D72" s="729">
        <v>0</v>
      </c>
      <c r="E72" s="729">
        <v>0</v>
      </c>
      <c r="F72" s="729">
        <v>2E-3</v>
      </c>
      <c r="G72" s="729">
        <v>1.2999999999999999E-2</v>
      </c>
      <c r="H72" s="729">
        <v>7.0000000000000007E-2</v>
      </c>
      <c r="I72" s="729">
        <v>2.1000000000000001E-2</v>
      </c>
      <c r="J72" s="729">
        <v>2.4E-2</v>
      </c>
      <c r="K72" s="729">
        <v>2.1999999999999999E-2</v>
      </c>
      <c r="L72" s="729">
        <v>0.38600000000000001</v>
      </c>
      <c r="M72" s="730">
        <v>2.3E-2</v>
      </c>
    </row>
    <row r="73" spans="2:24" x14ac:dyDescent="0.2">
      <c r="B73" s="728" t="s">
        <v>90</v>
      </c>
      <c r="C73" s="729">
        <v>0</v>
      </c>
      <c r="D73" s="729">
        <v>0</v>
      </c>
      <c r="E73" s="729">
        <v>0</v>
      </c>
      <c r="F73" s="729">
        <v>0</v>
      </c>
      <c r="G73" s="729">
        <v>0</v>
      </c>
      <c r="H73" s="729">
        <v>0</v>
      </c>
      <c r="I73" s="729">
        <v>0</v>
      </c>
      <c r="J73" s="729">
        <v>0</v>
      </c>
      <c r="K73" s="729">
        <v>0</v>
      </c>
      <c r="L73" s="729">
        <v>0</v>
      </c>
      <c r="M73" s="730">
        <v>0</v>
      </c>
    </row>
    <row r="74" spans="2:24" x14ac:dyDescent="0.2">
      <c r="B74" s="728" t="s">
        <v>91</v>
      </c>
      <c r="C74" s="729">
        <v>0</v>
      </c>
      <c r="D74" s="729">
        <v>0</v>
      </c>
      <c r="E74" s="729">
        <v>1.9E-2</v>
      </c>
      <c r="F74" s="729">
        <v>0.125</v>
      </c>
      <c r="G74" s="729">
        <v>0.16500000000000001</v>
      </c>
      <c r="H74" s="729">
        <v>1.67</v>
      </c>
      <c r="I74" s="729">
        <v>0.17199999999999999</v>
      </c>
      <c r="J74" s="729">
        <v>0.26800000000000002</v>
      </c>
      <c r="K74" s="729">
        <v>0.13300000000000001</v>
      </c>
      <c r="L74" s="729">
        <v>0.58399999999999996</v>
      </c>
      <c r="M74" s="730">
        <v>0.214</v>
      </c>
    </row>
    <row r="75" spans="2:24" x14ac:dyDescent="0.2">
      <c r="B75" s="747"/>
      <c r="C75" s="748"/>
      <c r="D75" s="748"/>
      <c r="E75" s="748"/>
      <c r="F75" s="748"/>
      <c r="G75" s="748"/>
      <c r="H75" s="748"/>
      <c r="I75" s="748"/>
      <c r="J75" s="748"/>
      <c r="K75" s="748"/>
      <c r="L75" s="748"/>
      <c r="M75" s="749"/>
    </row>
    <row r="76" spans="2:24" x14ac:dyDescent="0.2">
      <c r="B76" s="747"/>
      <c r="C76" s="748"/>
      <c r="D76" s="748"/>
      <c r="E76" s="748"/>
      <c r="F76" s="748"/>
      <c r="G76" s="748"/>
      <c r="H76" s="748"/>
      <c r="I76" s="748"/>
      <c r="J76" s="748"/>
      <c r="K76" s="748"/>
      <c r="L76" s="748"/>
      <c r="M76" s="749"/>
    </row>
    <row r="77" spans="2:24" ht="13.5" thickBot="1" x14ac:dyDescent="0.25">
      <c r="B77" s="750"/>
      <c r="C77" s="751"/>
      <c r="D77" s="751"/>
      <c r="E77" s="751"/>
      <c r="F77" s="751"/>
      <c r="G77" s="751"/>
      <c r="H77" s="751"/>
      <c r="I77" s="751"/>
      <c r="J77" s="751"/>
      <c r="K77" s="751"/>
      <c r="L77" s="751"/>
      <c r="M77" s="752"/>
    </row>
    <row r="80" spans="2:24" x14ac:dyDescent="0.2">
      <c r="B80" s="791" t="s">
        <v>739</v>
      </c>
      <c r="C80" s="794" t="s">
        <v>331</v>
      </c>
      <c r="D80" s="795"/>
      <c r="E80" s="794" t="s">
        <v>222</v>
      </c>
      <c r="F80" s="795"/>
      <c r="G80" s="794" t="s">
        <v>225</v>
      </c>
      <c r="H80" s="795"/>
      <c r="I80" s="794" t="s">
        <v>226</v>
      </c>
      <c r="J80" s="795"/>
      <c r="K80" s="794" t="s">
        <v>227</v>
      </c>
      <c r="L80" s="795"/>
      <c r="M80" s="794" t="s">
        <v>228</v>
      </c>
      <c r="N80" s="795"/>
      <c r="O80" s="794" t="s">
        <v>332</v>
      </c>
      <c r="P80" s="795"/>
      <c r="Q80" s="794" t="s">
        <v>333</v>
      </c>
      <c r="R80" s="795"/>
      <c r="S80" s="794" t="s">
        <v>231</v>
      </c>
      <c r="T80" s="795"/>
      <c r="U80" s="794" t="s">
        <v>232</v>
      </c>
      <c r="V80" s="795"/>
      <c r="W80" s="794" t="s">
        <v>233</v>
      </c>
      <c r="X80" s="796"/>
    </row>
    <row r="81" spans="2:24" x14ac:dyDescent="0.2">
      <c r="B81" s="792"/>
      <c r="C81" s="797" t="s">
        <v>79</v>
      </c>
      <c r="D81" s="798"/>
      <c r="E81" s="797" t="s">
        <v>79</v>
      </c>
      <c r="F81" s="798"/>
      <c r="G81" s="797" t="s">
        <v>79</v>
      </c>
      <c r="H81" s="798"/>
      <c r="I81" s="797" t="s">
        <v>79</v>
      </c>
      <c r="J81" s="798"/>
      <c r="K81" s="797" t="s">
        <v>79</v>
      </c>
      <c r="L81" s="798"/>
      <c r="M81" s="797" t="s">
        <v>79</v>
      </c>
      <c r="N81" s="798"/>
      <c r="O81" s="797"/>
      <c r="P81" s="798"/>
      <c r="Q81" s="797"/>
      <c r="R81" s="798"/>
      <c r="S81" s="797"/>
      <c r="T81" s="798"/>
      <c r="U81" s="797"/>
      <c r="V81" s="798"/>
      <c r="W81" s="797"/>
      <c r="X81" s="799"/>
    </row>
    <row r="82" spans="2:24" ht="41.25" thickBot="1" x14ac:dyDescent="0.25">
      <c r="B82" s="793"/>
      <c r="C82" s="724" t="s">
        <v>325</v>
      </c>
      <c r="D82" s="733" t="s">
        <v>82</v>
      </c>
      <c r="E82" s="724" t="s">
        <v>325</v>
      </c>
      <c r="F82" s="734" t="s">
        <v>82</v>
      </c>
      <c r="G82" s="724" t="s">
        <v>325</v>
      </c>
      <c r="H82" s="734" t="s">
        <v>82</v>
      </c>
      <c r="I82" s="724" t="s">
        <v>325</v>
      </c>
      <c r="J82" s="734" t="s">
        <v>82</v>
      </c>
      <c r="K82" s="724" t="s">
        <v>325</v>
      </c>
      <c r="L82" s="734" t="s">
        <v>82</v>
      </c>
      <c r="M82" s="724" t="s">
        <v>325</v>
      </c>
      <c r="N82" s="734" t="s">
        <v>82</v>
      </c>
      <c r="O82" s="724" t="s">
        <v>325</v>
      </c>
      <c r="P82" s="733" t="s">
        <v>82</v>
      </c>
      <c r="Q82" s="724" t="s">
        <v>325</v>
      </c>
      <c r="R82" s="733" t="s">
        <v>82</v>
      </c>
      <c r="S82" s="724" t="s">
        <v>325</v>
      </c>
      <c r="T82" s="733" t="s">
        <v>82</v>
      </c>
      <c r="U82" s="724" t="s">
        <v>325</v>
      </c>
      <c r="V82" s="733" t="s">
        <v>82</v>
      </c>
      <c r="W82" s="724" t="s">
        <v>325</v>
      </c>
      <c r="X82" s="733" t="s">
        <v>82</v>
      </c>
    </row>
    <row r="83" spans="2:24" x14ac:dyDescent="0.2">
      <c r="B83" s="725" t="s">
        <v>92</v>
      </c>
      <c r="C83" s="726">
        <v>27.053000000000001</v>
      </c>
      <c r="D83" s="735">
        <v>17.91</v>
      </c>
      <c r="E83" s="726">
        <v>62.036000000000001</v>
      </c>
      <c r="F83" s="735">
        <v>21.65</v>
      </c>
      <c r="G83" s="726">
        <v>48.756999999999998</v>
      </c>
      <c r="H83" s="735">
        <v>30.01</v>
      </c>
      <c r="I83" s="726">
        <v>21.864000000000001</v>
      </c>
      <c r="J83" s="735">
        <v>23.89</v>
      </c>
      <c r="K83" s="726">
        <v>52.98</v>
      </c>
      <c r="L83" s="735">
        <v>58.36</v>
      </c>
      <c r="M83" s="726">
        <v>58.429000000000002</v>
      </c>
      <c r="N83" s="735">
        <v>33.86</v>
      </c>
      <c r="O83" s="726">
        <v>11.055</v>
      </c>
      <c r="P83" s="735">
        <v>23.5</v>
      </c>
      <c r="Q83" s="726">
        <v>36.366</v>
      </c>
      <c r="R83" s="735">
        <v>41.85</v>
      </c>
      <c r="S83" s="726">
        <v>24.172000000000001</v>
      </c>
      <c r="T83" s="735">
        <v>29.73</v>
      </c>
      <c r="U83" s="726">
        <v>15.317</v>
      </c>
      <c r="V83" s="735">
        <v>20.91</v>
      </c>
      <c r="W83" s="726">
        <v>17.748999999999999</v>
      </c>
      <c r="X83" s="736">
        <v>18.61</v>
      </c>
    </row>
    <row r="84" spans="2:24" x14ac:dyDescent="0.2">
      <c r="B84" s="728" t="s">
        <v>84</v>
      </c>
      <c r="C84" s="729">
        <v>0</v>
      </c>
      <c r="D84" s="737">
        <v>0</v>
      </c>
      <c r="E84" s="729">
        <v>3.1E-2</v>
      </c>
      <c r="F84" s="737">
        <v>92.58</v>
      </c>
      <c r="G84" s="729">
        <v>3.1E-2</v>
      </c>
      <c r="H84" s="737">
        <v>92.58</v>
      </c>
      <c r="I84" s="729">
        <v>2.8000000000000001E-2</v>
      </c>
      <c r="J84" s="737">
        <v>92.58</v>
      </c>
      <c r="K84" s="729">
        <v>0.63500000000000001</v>
      </c>
      <c r="L84" s="737">
        <v>62.19</v>
      </c>
      <c r="M84" s="729">
        <v>0.30299999999999999</v>
      </c>
      <c r="N84" s="737">
        <v>77.84</v>
      </c>
      <c r="O84" s="729">
        <v>0.55200000000000005</v>
      </c>
      <c r="P84" s="737">
        <v>53.64</v>
      </c>
      <c r="Q84" s="729">
        <v>0.93300000000000005</v>
      </c>
      <c r="R84" s="737">
        <v>37</v>
      </c>
      <c r="S84" s="729">
        <v>0.95799999999999996</v>
      </c>
      <c r="T84" s="737">
        <v>36.04</v>
      </c>
      <c r="U84" s="729">
        <v>1.048</v>
      </c>
      <c r="V84" s="737">
        <v>33.17</v>
      </c>
      <c r="W84" s="729">
        <v>1.3640000000000001</v>
      </c>
      <c r="X84" s="738">
        <v>27.22</v>
      </c>
    </row>
    <row r="85" spans="2:24" x14ac:dyDescent="0.2">
      <c r="B85" s="728" t="s">
        <v>85</v>
      </c>
      <c r="C85" s="729">
        <v>6.5629999999999997</v>
      </c>
      <c r="D85" s="737">
        <v>36.450000000000003</v>
      </c>
      <c r="E85" s="729">
        <v>8.048</v>
      </c>
      <c r="F85" s="737">
        <v>36.89</v>
      </c>
      <c r="G85" s="729">
        <v>30.228000000000002</v>
      </c>
      <c r="H85" s="737">
        <v>47.06</v>
      </c>
      <c r="I85" s="729">
        <v>4.3280000000000003</v>
      </c>
      <c r="J85" s="737">
        <v>34.86</v>
      </c>
      <c r="K85" s="729">
        <v>8.3680000000000003</v>
      </c>
      <c r="L85" s="737">
        <v>49.18</v>
      </c>
      <c r="M85" s="729">
        <v>12.882999999999999</v>
      </c>
      <c r="N85" s="737">
        <v>52.01</v>
      </c>
      <c r="O85" s="729">
        <v>3.16</v>
      </c>
      <c r="P85" s="737">
        <v>41.4</v>
      </c>
      <c r="Q85" s="729">
        <v>24.452999999999999</v>
      </c>
      <c r="R85" s="737">
        <v>60.46</v>
      </c>
      <c r="S85" s="729">
        <v>13.295999999999999</v>
      </c>
      <c r="T85" s="737">
        <v>52.22</v>
      </c>
      <c r="U85" s="729">
        <v>3.9449999999999998</v>
      </c>
      <c r="V85" s="737">
        <v>32.96</v>
      </c>
      <c r="W85" s="729">
        <v>4.266</v>
      </c>
      <c r="X85" s="738">
        <v>30.61</v>
      </c>
    </row>
    <row r="86" spans="2:24" x14ac:dyDescent="0.2">
      <c r="B86" s="728" t="s">
        <v>86</v>
      </c>
      <c r="C86" s="729">
        <v>0.27100000000000002</v>
      </c>
      <c r="D86" s="737">
        <v>96.61</v>
      </c>
      <c r="E86" s="729">
        <v>4.7130000000000001</v>
      </c>
      <c r="F86" s="737">
        <v>65.650000000000006</v>
      </c>
      <c r="G86" s="729">
        <v>4.22</v>
      </c>
      <c r="H86" s="737">
        <v>69.37</v>
      </c>
      <c r="I86" s="729">
        <v>2.5150000000000001</v>
      </c>
      <c r="J86" s="737">
        <v>91.58</v>
      </c>
      <c r="K86" s="729">
        <v>34.220999999999997</v>
      </c>
      <c r="L86" s="737">
        <v>91.58</v>
      </c>
      <c r="M86" s="729">
        <v>5.0000000000000001E-3</v>
      </c>
      <c r="N86" s="737">
        <v>80.53</v>
      </c>
      <c r="O86" s="729">
        <v>7.0000000000000001E-3</v>
      </c>
      <c r="P86" s="737">
        <v>61.84</v>
      </c>
      <c r="Q86" s="729">
        <v>8.9999999999999993E-3</v>
      </c>
      <c r="R86" s="737">
        <v>61.77</v>
      </c>
      <c r="S86" s="729">
        <v>8.9999999999999993E-3</v>
      </c>
      <c r="T86" s="737">
        <v>61.77</v>
      </c>
      <c r="U86" s="729">
        <v>6.8000000000000005E-2</v>
      </c>
      <c r="V86" s="737">
        <v>79.02</v>
      </c>
      <c r="W86" s="729">
        <v>6.8000000000000005E-2</v>
      </c>
      <c r="X86" s="738">
        <v>79.02</v>
      </c>
    </row>
    <row r="87" spans="2:24" x14ac:dyDescent="0.2">
      <c r="B87" s="728" t="s">
        <v>87</v>
      </c>
      <c r="C87" s="729">
        <v>4.3769999999999998</v>
      </c>
      <c r="D87" s="737">
        <v>48.88</v>
      </c>
      <c r="E87" s="729">
        <v>3.3290000000000002</v>
      </c>
      <c r="F87" s="737">
        <v>50.58</v>
      </c>
      <c r="G87" s="729">
        <v>3.0150000000000001</v>
      </c>
      <c r="H87" s="737">
        <v>54.7</v>
      </c>
      <c r="I87" s="729">
        <v>2.69</v>
      </c>
      <c r="J87" s="737">
        <v>60.13</v>
      </c>
      <c r="K87" s="729">
        <v>2.593</v>
      </c>
      <c r="L87" s="737">
        <v>61.49</v>
      </c>
      <c r="M87" s="729">
        <v>20.475000000000001</v>
      </c>
      <c r="N87" s="737">
        <v>54.09</v>
      </c>
      <c r="O87" s="729">
        <v>0.20799999999999999</v>
      </c>
      <c r="P87" s="737">
        <v>47.88</v>
      </c>
      <c r="Q87" s="729">
        <v>0.39900000000000002</v>
      </c>
      <c r="R87" s="737">
        <v>29.33</v>
      </c>
      <c r="S87" s="729">
        <v>0.432</v>
      </c>
      <c r="T87" s="737">
        <v>27.69</v>
      </c>
      <c r="U87" s="729">
        <v>0.46100000000000002</v>
      </c>
      <c r="V87" s="737">
        <v>26.5</v>
      </c>
      <c r="W87" s="729">
        <v>0.995</v>
      </c>
      <c r="X87" s="738">
        <v>34.4</v>
      </c>
    </row>
    <row r="88" spans="2:24" x14ac:dyDescent="0.2">
      <c r="B88" s="728" t="s">
        <v>88</v>
      </c>
      <c r="C88" s="729">
        <v>10.542</v>
      </c>
      <c r="D88" s="737">
        <v>31.42</v>
      </c>
      <c r="E88" s="729">
        <v>31.376999999999999</v>
      </c>
      <c r="F88" s="737">
        <v>40.4</v>
      </c>
      <c r="G88" s="729">
        <v>7.4580000000000002</v>
      </c>
      <c r="H88" s="737">
        <v>39.17</v>
      </c>
      <c r="I88" s="729">
        <v>5.9429999999999996</v>
      </c>
      <c r="J88" s="737">
        <v>42.22</v>
      </c>
      <c r="K88" s="729">
        <v>5.7869999999999999</v>
      </c>
      <c r="L88" s="737">
        <v>42</v>
      </c>
      <c r="M88" s="729">
        <v>4.4580000000000002</v>
      </c>
      <c r="N88" s="737">
        <v>45.04</v>
      </c>
      <c r="O88" s="729">
        <v>3.9009999999999998</v>
      </c>
      <c r="P88" s="737">
        <v>47.39</v>
      </c>
      <c r="Q88" s="729">
        <v>3.7850000000000001</v>
      </c>
      <c r="R88" s="737">
        <v>46.75</v>
      </c>
      <c r="S88" s="729">
        <v>3.7309999999999999</v>
      </c>
      <c r="T88" s="737">
        <v>45.24</v>
      </c>
      <c r="U88" s="729">
        <v>3.9049999999999998</v>
      </c>
      <c r="V88" s="737">
        <v>44.17</v>
      </c>
      <c r="W88" s="729">
        <v>3.1909999999999998</v>
      </c>
      <c r="X88" s="738">
        <v>34.9</v>
      </c>
    </row>
    <row r="89" spans="2:24" x14ac:dyDescent="0.2">
      <c r="B89" s="728" t="s">
        <v>89</v>
      </c>
      <c r="C89" s="729">
        <v>1.45</v>
      </c>
      <c r="D89" s="737">
        <v>62.19</v>
      </c>
      <c r="E89" s="729">
        <v>10.545999999999999</v>
      </c>
      <c r="F89" s="737">
        <v>61.99</v>
      </c>
      <c r="G89" s="729">
        <v>2.7E-2</v>
      </c>
      <c r="H89" s="737">
        <v>64.08</v>
      </c>
      <c r="I89" s="729">
        <v>2.7E-2</v>
      </c>
      <c r="J89" s="737">
        <v>64.08</v>
      </c>
      <c r="K89" s="729">
        <v>0.14399999999999999</v>
      </c>
      <c r="L89" s="737">
        <v>66.459999999999994</v>
      </c>
      <c r="M89" s="729">
        <v>0.30099999999999999</v>
      </c>
      <c r="N89" s="737">
        <v>36.08</v>
      </c>
      <c r="O89" s="729">
        <v>1.825</v>
      </c>
      <c r="P89" s="737">
        <v>28.51</v>
      </c>
      <c r="Q89" s="729">
        <v>2.0459999999999998</v>
      </c>
      <c r="R89" s="737">
        <v>26.38</v>
      </c>
      <c r="S89" s="729">
        <v>2.5129999999999999</v>
      </c>
      <c r="T89" s="737">
        <v>22.57</v>
      </c>
      <c r="U89" s="729">
        <v>2.5350000000000001</v>
      </c>
      <c r="V89" s="737">
        <v>23.68</v>
      </c>
      <c r="W89" s="729">
        <v>2.633</v>
      </c>
      <c r="X89" s="738">
        <v>23.4</v>
      </c>
    </row>
    <row r="90" spans="2:24" x14ac:dyDescent="0.2">
      <c r="B90" s="728" t="s">
        <v>90</v>
      </c>
      <c r="C90" s="729">
        <v>0</v>
      </c>
      <c r="D90" s="737">
        <v>0</v>
      </c>
      <c r="E90" s="729">
        <v>0</v>
      </c>
      <c r="F90" s="737">
        <v>0</v>
      </c>
      <c r="G90" s="729">
        <v>0</v>
      </c>
      <c r="H90" s="737">
        <v>0</v>
      </c>
      <c r="I90" s="729">
        <v>0</v>
      </c>
      <c r="J90" s="737">
        <v>0</v>
      </c>
      <c r="K90" s="729">
        <v>0</v>
      </c>
      <c r="L90" s="737">
        <v>0</v>
      </c>
      <c r="M90" s="729">
        <v>2E-3</v>
      </c>
      <c r="N90" s="737">
        <v>80.53</v>
      </c>
      <c r="O90" s="729">
        <v>2E-3</v>
      </c>
      <c r="P90" s="737">
        <v>80.53</v>
      </c>
      <c r="Q90" s="729">
        <v>2E-3</v>
      </c>
      <c r="R90" s="737">
        <v>80.53</v>
      </c>
      <c r="S90" s="729">
        <v>2E-3</v>
      </c>
      <c r="T90" s="737">
        <v>80.53</v>
      </c>
      <c r="U90" s="729">
        <v>2E-3</v>
      </c>
      <c r="V90" s="737">
        <v>80.53</v>
      </c>
      <c r="W90" s="729">
        <v>2E-3</v>
      </c>
      <c r="X90" s="738">
        <v>80.53</v>
      </c>
    </row>
    <row r="91" spans="2:24" x14ac:dyDescent="0.2">
      <c r="B91" s="728" t="s">
        <v>91</v>
      </c>
      <c r="C91" s="729">
        <v>3.851</v>
      </c>
      <c r="D91" s="737">
        <v>54.42</v>
      </c>
      <c r="E91" s="729">
        <v>3.992</v>
      </c>
      <c r="F91" s="737">
        <v>52.66</v>
      </c>
      <c r="G91" s="729">
        <v>3.778</v>
      </c>
      <c r="H91" s="737">
        <v>49.76</v>
      </c>
      <c r="I91" s="729">
        <v>6.3319999999999999</v>
      </c>
      <c r="J91" s="737">
        <v>61.2</v>
      </c>
      <c r="K91" s="729">
        <v>1.232</v>
      </c>
      <c r="L91" s="737">
        <v>39.479999999999997</v>
      </c>
      <c r="M91" s="729">
        <v>20.003</v>
      </c>
      <c r="N91" s="737">
        <v>72.36</v>
      </c>
      <c r="O91" s="729">
        <v>1.4</v>
      </c>
      <c r="P91" s="737">
        <v>24.64</v>
      </c>
      <c r="Q91" s="729">
        <v>4.7380000000000004</v>
      </c>
      <c r="R91" s="737">
        <v>48.37</v>
      </c>
      <c r="S91" s="729">
        <v>3.2290000000000001</v>
      </c>
      <c r="T91" s="737">
        <v>26.74</v>
      </c>
      <c r="U91" s="729">
        <v>3.3519999999999999</v>
      </c>
      <c r="V91" s="737">
        <v>28.36</v>
      </c>
      <c r="W91" s="729">
        <v>5.23</v>
      </c>
      <c r="X91" s="738">
        <v>29.05</v>
      </c>
    </row>
    <row r="92" spans="2:24" x14ac:dyDescent="0.2">
      <c r="B92" s="747"/>
      <c r="C92" s="748"/>
      <c r="D92" s="753"/>
      <c r="E92" s="748"/>
      <c r="F92" s="753"/>
      <c r="G92" s="748"/>
      <c r="H92" s="753"/>
      <c r="I92" s="748"/>
      <c r="J92" s="753"/>
      <c r="K92" s="748"/>
      <c r="L92" s="753"/>
      <c r="M92" s="748"/>
      <c r="N92" s="753"/>
      <c r="O92" s="748"/>
      <c r="P92" s="753"/>
      <c r="Q92" s="748"/>
      <c r="R92" s="753"/>
      <c r="S92" s="748"/>
      <c r="T92" s="753"/>
      <c r="U92" s="748"/>
      <c r="V92" s="753"/>
      <c r="W92" s="748"/>
      <c r="X92" s="754"/>
    </row>
    <row r="93" spans="2:24" x14ac:dyDescent="0.2">
      <c r="B93" s="747"/>
      <c r="C93" s="748"/>
      <c r="D93" s="753"/>
      <c r="E93" s="748"/>
      <c r="F93" s="753"/>
      <c r="G93" s="748"/>
      <c r="H93" s="753"/>
      <c r="I93" s="748"/>
      <c r="J93" s="753"/>
      <c r="K93" s="748"/>
      <c r="L93" s="753"/>
      <c r="M93" s="748"/>
      <c r="N93" s="753"/>
      <c r="O93" s="748"/>
      <c r="P93" s="753"/>
      <c r="Q93" s="748"/>
      <c r="R93" s="753"/>
      <c r="S93" s="748"/>
      <c r="T93" s="753"/>
      <c r="U93" s="748"/>
      <c r="V93" s="753"/>
      <c r="W93" s="748"/>
      <c r="X93" s="754"/>
    </row>
    <row r="94" spans="2:24" ht="13.5" thickBot="1" x14ac:dyDescent="0.25">
      <c r="B94" s="750"/>
      <c r="C94" s="751"/>
      <c r="D94" s="755"/>
      <c r="E94" s="751"/>
      <c r="F94" s="755"/>
      <c r="G94" s="751"/>
      <c r="H94" s="755"/>
      <c r="I94" s="751"/>
      <c r="J94" s="755"/>
      <c r="K94" s="751"/>
      <c r="L94" s="755"/>
      <c r="M94" s="751"/>
      <c r="N94" s="755"/>
      <c r="O94" s="751"/>
      <c r="P94" s="755"/>
      <c r="Q94" s="751"/>
      <c r="R94" s="755"/>
      <c r="S94" s="751"/>
      <c r="T94" s="755"/>
      <c r="U94" s="751"/>
      <c r="V94" s="755"/>
      <c r="W94" s="751"/>
      <c r="X94" s="756"/>
    </row>
    <row r="97" spans="2:14" x14ac:dyDescent="0.2">
      <c r="B97" s="791" t="s">
        <v>739</v>
      </c>
      <c r="C97" s="722" t="s">
        <v>331</v>
      </c>
      <c r="D97" s="722" t="s">
        <v>222</v>
      </c>
      <c r="E97" s="722" t="s">
        <v>225</v>
      </c>
      <c r="F97" s="722" t="s">
        <v>226</v>
      </c>
      <c r="G97" s="722" t="s">
        <v>227</v>
      </c>
      <c r="H97" s="722" t="s">
        <v>228</v>
      </c>
      <c r="I97" s="722" t="s">
        <v>332</v>
      </c>
      <c r="J97" s="722" t="s">
        <v>333</v>
      </c>
      <c r="K97" s="722" t="s">
        <v>231</v>
      </c>
      <c r="L97" s="722" t="s">
        <v>232</v>
      </c>
      <c r="M97" s="722" t="s">
        <v>233</v>
      </c>
      <c r="N97" s="741"/>
    </row>
    <row r="98" spans="2:14" x14ac:dyDescent="0.2">
      <c r="B98" s="792"/>
      <c r="C98" s="721" t="s">
        <v>308</v>
      </c>
      <c r="D98" s="721" t="s">
        <v>308</v>
      </c>
      <c r="E98" s="721" t="s">
        <v>308</v>
      </c>
      <c r="F98" s="721" t="s">
        <v>308</v>
      </c>
      <c r="G98" s="721" t="s">
        <v>308</v>
      </c>
      <c r="H98" s="721" t="s">
        <v>308</v>
      </c>
      <c r="I98" s="721" t="s">
        <v>308</v>
      </c>
      <c r="J98" s="721" t="s">
        <v>308</v>
      </c>
      <c r="K98" s="721" t="s">
        <v>308</v>
      </c>
      <c r="L98" s="721" t="s">
        <v>308</v>
      </c>
      <c r="M98" s="723" t="s">
        <v>308</v>
      </c>
      <c r="N98" s="742"/>
    </row>
    <row r="99" spans="2:14" ht="41.25" thickBot="1" x14ac:dyDescent="0.25">
      <c r="B99" s="793"/>
      <c r="C99" s="724" t="s">
        <v>325</v>
      </c>
      <c r="D99" s="724" t="s">
        <v>325</v>
      </c>
      <c r="E99" s="724" t="s">
        <v>325</v>
      </c>
      <c r="F99" s="724" t="s">
        <v>325</v>
      </c>
      <c r="G99" s="724" t="s">
        <v>325</v>
      </c>
      <c r="H99" s="724" t="s">
        <v>325</v>
      </c>
      <c r="I99" s="724" t="s">
        <v>325</v>
      </c>
      <c r="J99" s="724" t="s">
        <v>325</v>
      </c>
      <c r="K99" s="724" t="s">
        <v>325</v>
      </c>
      <c r="L99" s="724" t="s">
        <v>325</v>
      </c>
      <c r="M99" s="724" t="s">
        <v>325</v>
      </c>
      <c r="N99" s="743"/>
    </row>
    <row r="100" spans="2:14" x14ac:dyDescent="0.2">
      <c r="B100" s="757" t="s">
        <v>92</v>
      </c>
      <c r="C100" s="758">
        <f t="shared" ref="C100:C108" si="17">C83</f>
        <v>27.053000000000001</v>
      </c>
      <c r="D100" s="758">
        <f t="shared" ref="D100:D108" si="18">E83</f>
        <v>62.036000000000001</v>
      </c>
      <c r="E100" s="758">
        <f t="shared" ref="E100:E108" si="19">G83</f>
        <v>48.756999999999998</v>
      </c>
      <c r="F100" s="758">
        <f t="shared" ref="F100:F108" si="20">I83</f>
        <v>21.864000000000001</v>
      </c>
      <c r="G100" s="758">
        <f t="shared" ref="G100:G108" si="21">K83</f>
        <v>52.98</v>
      </c>
      <c r="H100" s="758">
        <f t="shared" ref="H100:H108" si="22">M83</f>
        <v>58.429000000000002</v>
      </c>
      <c r="I100" s="758">
        <f t="shared" ref="I100:I108" si="23">O83</f>
        <v>11.055</v>
      </c>
      <c r="J100" s="758">
        <f t="shared" ref="J100:J108" si="24">Q83</f>
        <v>36.366</v>
      </c>
      <c r="K100" s="758">
        <f t="shared" ref="K100:K108" si="25">S83</f>
        <v>24.172000000000001</v>
      </c>
      <c r="L100" s="758">
        <f t="shared" ref="L100:L108" si="26">U83</f>
        <v>15.317</v>
      </c>
      <c r="M100" s="759">
        <f t="shared" ref="M100:M108" si="27">W83</f>
        <v>17.748999999999999</v>
      </c>
      <c r="N100" s="726"/>
    </row>
    <row r="101" spans="2:14" x14ac:dyDescent="0.2">
      <c r="B101" s="747" t="s">
        <v>84</v>
      </c>
      <c r="C101" s="748">
        <f t="shared" si="17"/>
        <v>0</v>
      </c>
      <c r="D101" s="748">
        <f t="shared" si="18"/>
        <v>3.1E-2</v>
      </c>
      <c r="E101" s="748">
        <f t="shared" si="19"/>
        <v>3.1E-2</v>
      </c>
      <c r="F101" s="748">
        <f t="shared" si="20"/>
        <v>2.8000000000000001E-2</v>
      </c>
      <c r="G101" s="748">
        <f t="shared" si="21"/>
        <v>0.63500000000000001</v>
      </c>
      <c r="H101" s="748">
        <f t="shared" si="22"/>
        <v>0.30299999999999999</v>
      </c>
      <c r="I101" s="748">
        <f t="shared" si="23"/>
        <v>0.55200000000000005</v>
      </c>
      <c r="J101" s="748">
        <f t="shared" si="24"/>
        <v>0.93300000000000005</v>
      </c>
      <c r="K101" s="748">
        <f t="shared" si="25"/>
        <v>0.95799999999999996</v>
      </c>
      <c r="L101" s="748">
        <f t="shared" si="26"/>
        <v>1.048</v>
      </c>
      <c r="M101" s="749">
        <f t="shared" si="27"/>
        <v>1.3640000000000001</v>
      </c>
      <c r="N101" s="729"/>
    </row>
    <row r="102" spans="2:14" x14ac:dyDescent="0.2">
      <c r="B102" s="747" t="s">
        <v>85</v>
      </c>
      <c r="C102" s="748">
        <f t="shared" si="17"/>
        <v>6.5629999999999997</v>
      </c>
      <c r="D102" s="748">
        <f t="shared" si="18"/>
        <v>8.048</v>
      </c>
      <c r="E102" s="748">
        <f t="shared" si="19"/>
        <v>30.228000000000002</v>
      </c>
      <c r="F102" s="748">
        <f t="shared" si="20"/>
        <v>4.3280000000000003</v>
      </c>
      <c r="G102" s="748">
        <f t="shared" si="21"/>
        <v>8.3680000000000003</v>
      </c>
      <c r="H102" s="748">
        <f t="shared" si="22"/>
        <v>12.882999999999999</v>
      </c>
      <c r="I102" s="748">
        <f t="shared" si="23"/>
        <v>3.16</v>
      </c>
      <c r="J102" s="748">
        <f t="shared" si="24"/>
        <v>24.452999999999999</v>
      </c>
      <c r="K102" s="748">
        <f t="shared" si="25"/>
        <v>13.295999999999999</v>
      </c>
      <c r="L102" s="748">
        <f t="shared" si="26"/>
        <v>3.9449999999999998</v>
      </c>
      <c r="M102" s="749">
        <f t="shared" si="27"/>
        <v>4.266</v>
      </c>
      <c r="N102" s="729"/>
    </row>
    <row r="103" spans="2:14" x14ac:dyDescent="0.2">
      <c r="B103" s="747" t="s">
        <v>86</v>
      </c>
      <c r="C103" s="748">
        <f t="shared" si="17"/>
        <v>0.27100000000000002</v>
      </c>
      <c r="D103" s="748">
        <f t="shared" si="18"/>
        <v>4.7130000000000001</v>
      </c>
      <c r="E103" s="748">
        <f t="shared" si="19"/>
        <v>4.22</v>
      </c>
      <c r="F103" s="748">
        <f t="shared" si="20"/>
        <v>2.5150000000000001</v>
      </c>
      <c r="G103" s="748">
        <f t="shared" si="21"/>
        <v>34.220999999999997</v>
      </c>
      <c r="H103" s="748">
        <f t="shared" si="22"/>
        <v>5.0000000000000001E-3</v>
      </c>
      <c r="I103" s="748">
        <f t="shared" si="23"/>
        <v>7.0000000000000001E-3</v>
      </c>
      <c r="J103" s="748">
        <f t="shared" si="24"/>
        <v>8.9999999999999993E-3</v>
      </c>
      <c r="K103" s="748">
        <f t="shared" si="25"/>
        <v>8.9999999999999993E-3</v>
      </c>
      <c r="L103" s="748">
        <f t="shared" si="26"/>
        <v>6.8000000000000005E-2</v>
      </c>
      <c r="M103" s="749">
        <f t="shared" si="27"/>
        <v>6.8000000000000005E-2</v>
      </c>
      <c r="N103" s="729"/>
    </row>
    <row r="104" spans="2:14" x14ac:dyDescent="0.2">
      <c r="B104" s="747" t="s">
        <v>87</v>
      </c>
      <c r="C104" s="748">
        <f t="shared" si="17"/>
        <v>4.3769999999999998</v>
      </c>
      <c r="D104" s="748">
        <f t="shared" si="18"/>
        <v>3.3290000000000002</v>
      </c>
      <c r="E104" s="748">
        <f t="shared" si="19"/>
        <v>3.0150000000000001</v>
      </c>
      <c r="F104" s="748">
        <f t="shared" si="20"/>
        <v>2.69</v>
      </c>
      <c r="G104" s="748">
        <f t="shared" si="21"/>
        <v>2.593</v>
      </c>
      <c r="H104" s="748">
        <f t="shared" si="22"/>
        <v>20.475000000000001</v>
      </c>
      <c r="I104" s="748">
        <f t="shared" si="23"/>
        <v>0.20799999999999999</v>
      </c>
      <c r="J104" s="748">
        <f t="shared" si="24"/>
        <v>0.39900000000000002</v>
      </c>
      <c r="K104" s="748">
        <f t="shared" si="25"/>
        <v>0.432</v>
      </c>
      <c r="L104" s="748">
        <f t="shared" si="26"/>
        <v>0.46100000000000002</v>
      </c>
      <c r="M104" s="749">
        <f t="shared" si="27"/>
        <v>0.995</v>
      </c>
      <c r="N104" s="729"/>
    </row>
    <row r="105" spans="2:14" x14ac:dyDescent="0.2">
      <c r="B105" s="747" t="s">
        <v>88</v>
      </c>
      <c r="C105" s="748">
        <f t="shared" si="17"/>
        <v>10.542</v>
      </c>
      <c r="D105" s="748">
        <f t="shared" si="18"/>
        <v>31.376999999999999</v>
      </c>
      <c r="E105" s="748">
        <f t="shared" si="19"/>
        <v>7.4580000000000002</v>
      </c>
      <c r="F105" s="748">
        <f t="shared" si="20"/>
        <v>5.9429999999999996</v>
      </c>
      <c r="G105" s="748">
        <f t="shared" si="21"/>
        <v>5.7869999999999999</v>
      </c>
      <c r="H105" s="748">
        <f t="shared" si="22"/>
        <v>4.4580000000000002</v>
      </c>
      <c r="I105" s="748">
        <f t="shared" si="23"/>
        <v>3.9009999999999998</v>
      </c>
      <c r="J105" s="748">
        <f t="shared" si="24"/>
        <v>3.7850000000000001</v>
      </c>
      <c r="K105" s="748">
        <f t="shared" si="25"/>
        <v>3.7309999999999999</v>
      </c>
      <c r="L105" s="748">
        <f t="shared" si="26"/>
        <v>3.9049999999999998</v>
      </c>
      <c r="M105" s="749">
        <f t="shared" si="27"/>
        <v>3.1909999999999998</v>
      </c>
      <c r="N105" s="729"/>
    </row>
    <row r="106" spans="2:14" x14ac:dyDescent="0.2">
      <c r="B106" s="747" t="s">
        <v>89</v>
      </c>
      <c r="C106" s="748">
        <f t="shared" si="17"/>
        <v>1.45</v>
      </c>
      <c r="D106" s="748">
        <f t="shared" si="18"/>
        <v>10.545999999999999</v>
      </c>
      <c r="E106" s="748">
        <f t="shared" si="19"/>
        <v>2.7E-2</v>
      </c>
      <c r="F106" s="748">
        <f t="shared" si="20"/>
        <v>2.7E-2</v>
      </c>
      <c r="G106" s="748">
        <f t="shared" si="21"/>
        <v>0.14399999999999999</v>
      </c>
      <c r="H106" s="748">
        <f t="shared" si="22"/>
        <v>0.30099999999999999</v>
      </c>
      <c r="I106" s="748">
        <f t="shared" si="23"/>
        <v>1.825</v>
      </c>
      <c r="J106" s="748">
        <f t="shared" si="24"/>
        <v>2.0459999999999998</v>
      </c>
      <c r="K106" s="748">
        <f t="shared" si="25"/>
        <v>2.5129999999999999</v>
      </c>
      <c r="L106" s="748">
        <f t="shared" si="26"/>
        <v>2.5350000000000001</v>
      </c>
      <c r="M106" s="749">
        <f t="shared" si="27"/>
        <v>2.633</v>
      </c>
      <c r="N106" s="729"/>
    </row>
    <row r="107" spans="2:14" x14ac:dyDescent="0.2">
      <c r="B107" s="747" t="s">
        <v>90</v>
      </c>
      <c r="C107" s="748">
        <f t="shared" si="17"/>
        <v>0</v>
      </c>
      <c r="D107" s="748">
        <f t="shared" si="18"/>
        <v>0</v>
      </c>
      <c r="E107" s="748">
        <f t="shared" si="19"/>
        <v>0</v>
      </c>
      <c r="F107" s="748">
        <f t="shared" si="20"/>
        <v>0</v>
      </c>
      <c r="G107" s="748">
        <f t="shared" si="21"/>
        <v>0</v>
      </c>
      <c r="H107" s="748">
        <f t="shared" si="22"/>
        <v>2E-3</v>
      </c>
      <c r="I107" s="748">
        <f t="shared" si="23"/>
        <v>2E-3</v>
      </c>
      <c r="J107" s="748">
        <f t="shared" si="24"/>
        <v>2E-3</v>
      </c>
      <c r="K107" s="748">
        <f t="shared" si="25"/>
        <v>2E-3</v>
      </c>
      <c r="L107" s="748">
        <f t="shared" si="26"/>
        <v>2E-3</v>
      </c>
      <c r="M107" s="749">
        <f t="shared" si="27"/>
        <v>2E-3</v>
      </c>
      <c r="N107" s="729"/>
    </row>
    <row r="108" spans="2:14" x14ac:dyDescent="0.2">
      <c r="B108" s="747" t="s">
        <v>91</v>
      </c>
      <c r="C108" s="748">
        <f t="shared" si="17"/>
        <v>3.851</v>
      </c>
      <c r="D108" s="748">
        <f t="shared" si="18"/>
        <v>3.992</v>
      </c>
      <c r="E108" s="748">
        <f t="shared" si="19"/>
        <v>3.778</v>
      </c>
      <c r="F108" s="748">
        <f t="shared" si="20"/>
        <v>6.3319999999999999</v>
      </c>
      <c r="G108" s="748">
        <f t="shared" si="21"/>
        <v>1.232</v>
      </c>
      <c r="H108" s="748">
        <f t="shared" si="22"/>
        <v>20.003</v>
      </c>
      <c r="I108" s="748">
        <f t="shared" si="23"/>
        <v>1.4</v>
      </c>
      <c r="J108" s="748">
        <f t="shared" si="24"/>
        <v>4.7380000000000004</v>
      </c>
      <c r="K108" s="748">
        <f t="shared" si="25"/>
        <v>3.2290000000000001</v>
      </c>
      <c r="L108" s="748">
        <f t="shared" si="26"/>
        <v>3.3519999999999999</v>
      </c>
      <c r="M108" s="749">
        <f t="shared" si="27"/>
        <v>5.23</v>
      </c>
      <c r="N108" s="729"/>
    </row>
    <row r="109" spans="2:14" x14ac:dyDescent="0.2">
      <c r="B109" s="747"/>
      <c r="C109" s="748">
        <f t="shared" ref="C109:C111" si="28">C92</f>
        <v>0</v>
      </c>
      <c r="D109" s="748">
        <f t="shared" ref="D109:D111" si="29">E92</f>
        <v>0</v>
      </c>
      <c r="E109" s="748">
        <f t="shared" ref="E109:E111" si="30">G92</f>
        <v>0</v>
      </c>
      <c r="F109" s="748">
        <f t="shared" ref="F109:F111" si="31">I92</f>
        <v>0</v>
      </c>
      <c r="G109" s="748">
        <f t="shared" ref="G109:G111" si="32">K92</f>
        <v>0</v>
      </c>
      <c r="H109" s="748">
        <f t="shared" ref="H109:H111" si="33">M92</f>
        <v>0</v>
      </c>
      <c r="I109" s="748">
        <f t="shared" ref="I109:I111" si="34">O92</f>
        <v>0</v>
      </c>
      <c r="J109" s="748">
        <f t="shared" ref="J109:J111" si="35">Q92</f>
        <v>0</v>
      </c>
      <c r="K109" s="748">
        <f t="shared" ref="K109:K111" si="36">S92</f>
        <v>0</v>
      </c>
      <c r="L109" s="748">
        <f t="shared" ref="L109:L111" si="37">U92</f>
        <v>0</v>
      </c>
      <c r="M109" s="749">
        <f t="shared" ref="M109:M111" si="38">W92</f>
        <v>0</v>
      </c>
      <c r="N109" s="729"/>
    </row>
    <row r="110" spans="2:14" x14ac:dyDescent="0.2">
      <c r="B110" s="747"/>
      <c r="C110" s="748">
        <f t="shared" si="28"/>
        <v>0</v>
      </c>
      <c r="D110" s="748">
        <f t="shared" si="29"/>
        <v>0</v>
      </c>
      <c r="E110" s="748">
        <f t="shared" si="30"/>
        <v>0</v>
      </c>
      <c r="F110" s="748">
        <f t="shared" si="31"/>
        <v>0</v>
      </c>
      <c r="G110" s="748">
        <f t="shared" si="32"/>
        <v>0</v>
      </c>
      <c r="H110" s="748">
        <f t="shared" si="33"/>
        <v>0</v>
      </c>
      <c r="I110" s="748">
        <f t="shared" si="34"/>
        <v>0</v>
      </c>
      <c r="J110" s="748">
        <f t="shared" si="35"/>
        <v>0</v>
      </c>
      <c r="K110" s="748">
        <f t="shared" si="36"/>
        <v>0</v>
      </c>
      <c r="L110" s="748">
        <f t="shared" si="37"/>
        <v>0</v>
      </c>
      <c r="M110" s="749">
        <f t="shared" si="38"/>
        <v>0</v>
      </c>
      <c r="N110" s="729"/>
    </row>
    <row r="111" spans="2:14" ht="13.5" thickBot="1" x14ac:dyDescent="0.25">
      <c r="B111" s="750"/>
      <c r="C111" s="751">
        <f t="shared" si="28"/>
        <v>0</v>
      </c>
      <c r="D111" s="751">
        <f t="shared" si="29"/>
        <v>0</v>
      </c>
      <c r="E111" s="751">
        <f t="shared" si="30"/>
        <v>0</v>
      </c>
      <c r="F111" s="751">
        <f t="shared" si="31"/>
        <v>0</v>
      </c>
      <c r="G111" s="751">
        <f t="shared" si="32"/>
        <v>0</v>
      </c>
      <c r="H111" s="751">
        <f t="shared" si="33"/>
        <v>0</v>
      </c>
      <c r="I111" s="751">
        <f t="shared" si="34"/>
        <v>0</v>
      </c>
      <c r="J111" s="751">
        <f t="shared" si="35"/>
        <v>0</v>
      </c>
      <c r="K111" s="751">
        <f t="shared" si="36"/>
        <v>0</v>
      </c>
      <c r="L111" s="751">
        <f t="shared" si="37"/>
        <v>0</v>
      </c>
      <c r="M111" s="752">
        <f t="shared" si="38"/>
        <v>0</v>
      </c>
      <c r="N111" s="729"/>
    </row>
    <row r="114" spans="2:14" x14ac:dyDescent="0.2">
      <c r="B114" s="791" t="s">
        <v>739</v>
      </c>
      <c r="C114" s="722" t="s">
        <v>331</v>
      </c>
      <c r="D114" s="722" t="s">
        <v>222</v>
      </c>
      <c r="E114" s="722" t="s">
        <v>225</v>
      </c>
      <c r="F114" s="722" t="s">
        <v>226</v>
      </c>
      <c r="G114" s="722" t="s">
        <v>227</v>
      </c>
      <c r="H114" s="722" t="s">
        <v>228</v>
      </c>
      <c r="I114" s="722" t="s">
        <v>332</v>
      </c>
      <c r="J114" s="722" t="s">
        <v>333</v>
      </c>
      <c r="K114" s="722" t="s">
        <v>231</v>
      </c>
      <c r="L114" s="722" t="s">
        <v>232</v>
      </c>
      <c r="M114" s="722" t="s">
        <v>233</v>
      </c>
      <c r="N114" s="741"/>
    </row>
    <row r="115" spans="2:14" x14ac:dyDescent="0.2">
      <c r="B115" s="792"/>
      <c r="C115" s="721" t="s">
        <v>486</v>
      </c>
      <c r="D115" s="721" t="s">
        <v>486</v>
      </c>
      <c r="E115" s="721" t="s">
        <v>486</v>
      </c>
      <c r="F115" s="721" t="s">
        <v>486</v>
      </c>
      <c r="G115" s="721" t="s">
        <v>486</v>
      </c>
      <c r="H115" s="721" t="s">
        <v>486</v>
      </c>
      <c r="I115" s="721" t="s">
        <v>486</v>
      </c>
      <c r="J115" s="721" t="s">
        <v>486</v>
      </c>
      <c r="K115" s="721" t="s">
        <v>486</v>
      </c>
      <c r="L115" s="721" t="s">
        <v>486</v>
      </c>
      <c r="M115" s="723" t="s">
        <v>486</v>
      </c>
      <c r="N115" s="742"/>
    </row>
    <row r="116" spans="2:14" ht="41.25" thickBot="1" x14ac:dyDescent="0.25">
      <c r="B116" s="793"/>
      <c r="C116" s="724" t="s">
        <v>325</v>
      </c>
      <c r="D116" s="724" t="s">
        <v>325</v>
      </c>
      <c r="E116" s="724" t="s">
        <v>325</v>
      </c>
      <c r="F116" s="724" t="s">
        <v>325</v>
      </c>
      <c r="G116" s="724" t="s">
        <v>325</v>
      </c>
      <c r="H116" s="724" t="s">
        <v>325</v>
      </c>
      <c r="I116" s="724" t="s">
        <v>325</v>
      </c>
      <c r="J116" s="724" t="s">
        <v>325</v>
      </c>
      <c r="K116" s="724" t="s">
        <v>325</v>
      </c>
      <c r="L116" s="724" t="s">
        <v>325</v>
      </c>
      <c r="M116" s="724" t="s">
        <v>325</v>
      </c>
      <c r="N116" s="743"/>
    </row>
    <row r="117" spans="2:14" x14ac:dyDescent="0.2">
      <c r="B117" s="757" t="s">
        <v>92</v>
      </c>
      <c r="C117" s="758">
        <f t="shared" ref="C117:C128" si="39">SUM(C66,C83)</f>
        <v>27.532</v>
      </c>
      <c r="D117" s="758">
        <f t="shared" ref="D117:D128" si="40">SUM(D66,E83)</f>
        <v>62.685000000000002</v>
      </c>
      <c r="E117" s="758">
        <f t="shared" ref="E117:E128" si="41">SUM(E66,G83)</f>
        <v>49.244</v>
      </c>
      <c r="F117" s="758">
        <f t="shared" ref="F117:F128" si="42">SUM(F66,I83)</f>
        <v>23.475999999999999</v>
      </c>
      <c r="G117" s="758">
        <f t="shared" ref="G117:G128" si="43">SUM(G66,K83)</f>
        <v>55.321999999999996</v>
      </c>
      <c r="H117" s="758">
        <f t="shared" ref="H117:H128" si="44">SUM(H66,M83)</f>
        <v>66.457000000000008</v>
      </c>
      <c r="I117" s="758">
        <f t="shared" ref="I117:I128" si="45">SUM(I66,O83)</f>
        <v>11.699</v>
      </c>
      <c r="J117" s="758">
        <f t="shared" ref="J117:J128" si="46">SUM(J66,Q83)</f>
        <v>37.295999999999999</v>
      </c>
      <c r="K117" s="758">
        <f t="shared" ref="K117:K128" si="47">SUM(K66,S83)</f>
        <v>25.054000000000002</v>
      </c>
      <c r="L117" s="758">
        <f t="shared" ref="L117:L128" si="48">SUM(L66,U83)</f>
        <v>20.774999999999999</v>
      </c>
      <c r="M117" s="759">
        <f t="shared" ref="M117:M128" si="49">SUM(M66,W83)</f>
        <v>18.853999999999999</v>
      </c>
      <c r="N117" s="726"/>
    </row>
    <row r="118" spans="2:14" x14ac:dyDescent="0.2">
      <c r="B118" s="747" t="s">
        <v>84</v>
      </c>
      <c r="C118" s="748">
        <f t="shared" si="39"/>
        <v>0</v>
      </c>
      <c r="D118" s="748">
        <f t="shared" si="40"/>
        <v>3.1E-2</v>
      </c>
      <c r="E118" s="748">
        <f t="shared" si="41"/>
        <v>3.1E-2</v>
      </c>
      <c r="F118" s="748">
        <f t="shared" si="42"/>
        <v>2.8000000000000001E-2</v>
      </c>
      <c r="G118" s="748">
        <f t="shared" si="43"/>
        <v>0.64300000000000002</v>
      </c>
      <c r="H118" s="748">
        <f t="shared" si="44"/>
        <v>0.311</v>
      </c>
      <c r="I118" s="748">
        <f t="shared" si="45"/>
        <v>0.56100000000000005</v>
      </c>
      <c r="J118" s="748">
        <f t="shared" si="46"/>
        <v>0.94200000000000006</v>
      </c>
      <c r="K118" s="748">
        <f t="shared" si="47"/>
        <v>0.96699999999999997</v>
      </c>
      <c r="L118" s="748">
        <f t="shared" si="48"/>
        <v>1.0569999999999999</v>
      </c>
      <c r="M118" s="749">
        <f t="shared" si="49"/>
        <v>1.3720000000000001</v>
      </c>
      <c r="N118" s="729"/>
    </row>
    <row r="119" spans="2:14" x14ac:dyDescent="0.2">
      <c r="B119" s="747" t="s">
        <v>85</v>
      </c>
      <c r="C119" s="748">
        <f t="shared" si="39"/>
        <v>6.5629999999999997</v>
      </c>
      <c r="D119" s="748">
        <f t="shared" si="40"/>
        <v>8.048</v>
      </c>
      <c r="E119" s="748">
        <f t="shared" si="41"/>
        <v>30.232000000000003</v>
      </c>
      <c r="F119" s="748">
        <f t="shared" si="42"/>
        <v>4.3479999999999999</v>
      </c>
      <c r="G119" s="748">
        <f t="shared" si="43"/>
        <v>8.4359999999999999</v>
      </c>
      <c r="H119" s="748">
        <f t="shared" si="44"/>
        <v>13.414</v>
      </c>
      <c r="I119" s="748">
        <f t="shared" si="45"/>
        <v>3.173</v>
      </c>
      <c r="J119" s="748">
        <f t="shared" si="46"/>
        <v>24.503999999999998</v>
      </c>
      <c r="K119" s="748">
        <f t="shared" si="47"/>
        <v>13.346</v>
      </c>
      <c r="L119" s="748">
        <f t="shared" si="48"/>
        <v>4.7779999999999996</v>
      </c>
      <c r="M119" s="749">
        <f t="shared" si="49"/>
        <v>4.3330000000000002</v>
      </c>
      <c r="N119" s="729"/>
    </row>
    <row r="120" spans="2:14" x14ac:dyDescent="0.2">
      <c r="B120" s="747" t="s">
        <v>86</v>
      </c>
      <c r="C120" s="748">
        <f t="shared" si="39"/>
        <v>0.49099999999999999</v>
      </c>
      <c r="D120" s="748">
        <f t="shared" si="40"/>
        <v>5.0540000000000003</v>
      </c>
      <c r="E120" s="748">
        <f t="shared" si="41"/>
        <v>4.3729999999999993</v>
      </c>
      <c r="F120" s="748">
        <f t="shared" si="42"/>
        <v>3.5300000000000002</v>
      </c>
      <c r="G120" s="748">
        <f t="shared" si="43"/>
        <v>35.011999999999993</v>
      </c>
      <c r="H120" s="748">
        <f t="shared" si="44"/>
        <v>2.09</v>
      </c>
      <c r="I120" s="748">
        <f t="shared" si="45"/>
        <v>0.187</v>
      </c>
      <c r="J120" s="748">
        <f t="shared" si="46"/>
        <v>0.27600000000000002</v>
      </c>
      <c r="K120" s="748">
        <f t="shared" si="47"/>
        <v>0.187</v>
      </c>
      <c r="L120" s="748">
        <f t="shared" si="48"/>
        <v>1.8680000000000001</v>
      </c>
      <c r="M120" s="749">
        <f t="shared" si="49"/>
        <v>0.35899999999999999</v>
      </c>
      <c r="N120" s="729"/>
    </row>
    <row r="121" spans="2:14" x14ac:dyDescent="0.2">
      <c r="B121" s="747" t="s">
        <v>87</v>
      </c>
      <c r="C121" s="748">
        <f t="shared" si="39"/>
        <v>4.4950000000000001</v>
      </c>
      <c r="D121" s="748">
        <f t="shared" si="40"/>
        <v>3.427</v>
      </c>
      <c r="E121" s="748">
        <f t="shared" si="41"/>
        <v>3.1260000000000003</v>
      </c>
      <c r="F121" s="748">
        <f t="shared" si="42"/>
        <v>2.85</v>
      </c>
      <c r="G121" s="748">
        <f t="shared" si="43"/>
        <v>3.1349999999999998</v>
      </c>
      <c r="H121" s="748">
        <f t="shared" si="44"/>
        <v>22.078000000000003</v>
      </c>
      <c r="I121" s="748">
        <f t="shared" si="45"/>
        <v>0.251</v>
      </c>
      <c r="J121" s="748">
        <f t="shared" si="46"/>
        <v>0.44400000000000001</v>
      </c>
      <c r="K121" s="748">
        <f t="shared" si="47"/>
        <v>0.69100000000000006</v>
      </c>
      <c r="L121" s="748">
        <f t="shared" si="48"/>
        <v>0.76900000000000002</v>
      </c>
      <c r="M121" s="749">
        <f t="shared" si="49"/>
        <v>1.101</v>
      </c>
      <c r="N121" s="729"/>
    </row>
    <row r="122" spans="2:14" x14ac:dyDescent="0.2">
      <c r="B122" s="747" t="s">
        <v>88</v>
      </c>
      <c r="C122" s="748">
        <f t="shared" si="39"/>
        <v>10.683</v>
      </c>
      <c r="D122" s="748">
        <f t="shared" si="40"/>
        <v>31.587</v>
      </c>
      <c r="E122" s="748">
        <f t="shared" si="41"/>
        <v>7.657</v>
      </c>
      <c r="F122" s="748">
        <f t="shared" si="42"/>
        <v>6.2309999999999999</v>
      </c>
      <c r="G122" s="748">
        <f t="shared" si="43"/>
        <v>6.5419999999999998</v>
      </c>
      <c r="H122" s="748">
        <f t="shared" si="44"/>
        <v>6.52</v>
      </c>
      <c r="I122" s="748">
        <f t="shared" si="45"/>
        <v>4.1070000000000002</v>
      </c>
      <c r="J122" s="748">
        <f t="shared" si="46"/>
        <v>4.0510000000000002</v>
      </c>
      <c r="K122" s="748">
        <f t="shared" si="47"/>
        <v>3.9619999999999997</v>
      </c>
      <c r="L122" s="748">
        <f t="shared" si="48"/>
        <v>5.4429999999999996</v>
      </c>
      <c r="M122" s="749">
        <f t="shared" si="49"/>
        <v>3.5869999999999997</v>
      </c>
      <c r="N122" s="729"/>
    </row>
    <row r="123" spans="2:14" x14ac:dyDescent="0.2">
      <c r="B123" s="747" t="s">
        <v>89</v>
      </c>
      <c r="C123" s="748">
        <f t="shared" si="39"/>
        <v>1.45</v>
      </c>
      <c r="D123" s="748">
        <f t="shared" si="40"/>
        <v>10.545999999999999</v>
      </c>
      <c r="E123" s="748">
        <f t="shared" si="41"/>
        <v>2.7E-2</v>
      </c>
      <c r="F123" s="748">
        <f t="shared" si="42"/>
        <v>2.8999999999999998E-2</v>
      </c>
      <c r="G123" s="748">
        <f t="shared" si="43"/>
        <v>0.157</v>
      </c>
      <c r="H123" s="748">
        <f t="shared" si="44"/>
        <v>0.371</v>
      </c>
      <c r="I123" s="748">
        <f t="shared" si="45"/>
        <v>1.8459999999999999</v>
      </c>
      <c r="J123" s="748">
        <f t="shared" si="46"/>
        <v>2.0699999999999998</v>
      </c>
      <c r="K123" s="748">
        <f t="shared" si="47"/>
        <v>2.5349999999999997</v>
      </c>
      <c r="L123" s="748">
        <f t="shared" si="48"/>
        <v>2.9210000000000003</v>
      </c>
      <c r="M123" s="749">
        <f t="shared" si="49"/>
        <v>2.6560000000000001</v>
      </c>
      <c r="N123" s="729"/>
    </row>
    <row r="124" spans="2:14" x14ac:dyDescent="0.2">
      <c r="B124" s="747" t="s">
        <v>90</v>
      </c>
      <c r="C124" s="748">
        <f t="shared" si="39"/>
        <v>0</v>
      </c>
      <c r="D124" s="748">
        <f t="shared" si="40"/>
        <v>0</v>
      </c>
      <c r="E124" s="748">
        <f t="shared" si="41"/>
        <v>0</v>
      </c>
      <c r="F124" s="748">
        <f t="shared" si="42"/>
        <v>0</v>
      </c>
      <c r="G124" s="748">
        <f t="shared" si="43"/>
        <v>0</v>
      </c>
      <c r="H124" s="748">
        <f t="shared" si="44"/>
        <v>2E-3</v>
      </c>
      <c r="I124" s="748">
        <f t="shared" si="45"/>
        <v>2E-3</v>
      </c>
      <c r="J124" s="748">
        <f t="shared" si="46"/>
        <v>2E-3</v>
      </c>
      <c r="K124" s="748">
        <f t="shared" si="47"/>
        <v>2E-3</v>
      </c>
      <c r="L124" s="748">
        <f t="shared" si="48"/>
        <v>2E-3</v>
      </c>
      <c r="M124" s="749">
        <f t="shared" si="49"/>
        <v>2E-3</v>
      </c>
      <c r="N124" s="729"/>
    </row>
    <row r="125" spans="2:14" x14ac:dyDescent="0.2">
      <c r="B125" s="747" t="s">
        <v>91</v>
      </c>
      <c r="C125" s="748">
        <f t="shared" si="39"/>
        <v>3.851</v>
      </c>
      <c r="D125" s="748">
        <f t="shared" si="40"/>
        <v>3.992</v>
      </c>
      <c r="E125" s="748">
        <f t="shared" si="41"/>
        <v>3.7970000000000002</v>
      </c>
      <c r="F125" s="748">
        <f t="shared" si="42"/>
        <v>6.4569999999999999</v>
      </c>
      <c r="G125" s="748">
        <f t="shared" si="43"/>
        <v>1.397</v>
      </c>
      <c r="H125" s="748">
        <f t="shared" si="44"/>
        <v>21.673000000000002</v>
      </c>
      <c r="I125" s="748">
        <f t="shared" si="45"/>
        <v>1.5719999999999998</v>
      </c>
      <c r="J125" s="748">
        <f t="shared" si="46"/>
        <v>5.0060000000000002</v>
      </c>
      <c r="K125" s="748">
        <f t="shared" si="47"/>
        <v>3.3620000000000001</v>
      </c>
      <c r="L125" s="748">
        <f t="shared" si="48"/>
        <v>3.9359999999999999</v>
      </c>
      <c r="M125" s="749">
        <f t="shared" si="49"/>
        <v>5.4440000000000008</v>
      </c>
      <c r="N125" s="729"/>
    </row>
    <row r="126" spans="2:14" x14ac:dyDescent="0.2">
      <c r="B126" s="747"/>
      <c r="C126" s="748">
        <f t="shared" si="39"/>
        <v>0</v>
      </c>
      <c r="D126" s="748">
        <f t="shared" si="40"/>
        <v>0</v>
      </c>
      <c r="E126" s="748">
        <f t="shared" si="41"/>
        <v>0</v>
      </c>
      <c r="F126" s="748">
        <f t="shared" si="42"/>
        <v>0</v>
      </c>
      <c r="G126" s="748">
        <f t="shared" si="43"/>
        <v>0</v>
      </c>
      <c r="H126" s="748">
        <f t="shared" si="44"/>
        <v>0</v>
      </c>
      <c r="I126" s="748">
        <f t="shared" si="45"/>
        <v>0</v>
      </c>
      <c r="J126" s="748">
        <f t="shared" si="46"/>
        <v>0</v>
      </c>
      <c r="K126" s="748">
        <f t="shared" si="47"/>
        <v>0</v>
      </c>
      <c r="L126" s="748">
        <f t="shared" si="48"/>
        <v>0</v>
      </c>
      <c r="M126" s="749">
        <f t="shared" si="49"/>
        <v>0</v>
      </c>
      <c r="N126" s="729"/>
    </row>
    <row r="127" spans="2:14" x14ac:dyDescent="0.2">
      <c r="B127" s="747"/>
      <c r="C127" s="748">
        <f t="shared" si="39"/>
        <v>0</v>
      </c>
      <c r="D127" s="748">
        <f t="shared" si="40"/>
        <v>0</v>
      </c>
      <c r="E127" s="748">
        <f t="shared" si="41"/>
        <v>0</v>
      </c>
      <c r="F127" s="748">
        <f t="shared" si="42"/>
        <v>0</v>
      </c>
      <c r="G127" s="748">
        <f t="shared" si="43"/>
        <v>0</v>
      </c>
      <c r="H127" s="748">
        <f t="shared" si="44"/>
        <v>0</v>
      </c>
      <c r="I127" s="748">
        <f t="shared" si="45"/>
        <v>0</v>
      </c>
      <c r="J127" s="748">
        <f t="shared" si="46"/>
        <v>0</v>
      </c>
      <c r="K127" s="748">
        <f t="shared" si="47"/>
        <v>0</v>
      </c>
      <c r="L127" s="748">
        <f t="shared" si="48"/>
        <v>0</v>
      </c>
      <c r="M127" s="749">
        <f t="shared" si="49"/>
        <v>0</v>
      </c>
      <c r="N127" s="729"/>
    </row>
    <row r="128" spans="2:14" ht="13.5" thickBot="1" x14ac:dyDescent="0.25">
      <c r="B128" s="750"/>
      <c r="C128" s="751">
        <f t="shared" si="39"/>
        <v>0</v>
      </c>
      <c r="D128" s="751">
        <f t="shared" si="40"/>
        <v>0</v>
      </c>
      <c r="E128" s="751">
        <f t="shared" si="41"/>
        <v>0</v>
      </c>
      <c r="F128" s="751">
        <f t="shared" si="42"/>
        <v>0</v>
      </c>
      <c r="G128" s="751">
        <f t="shared" si="43"/>
        <v>0</v>
      </c>
      <c r="H128" s="751">
        <f t="shared" si="44"/>
        <v>0</v>
      </c>
      <c r="I128" s="751">
        <f t="shared" si="45"/>
        <v>0</v>
      </c>
      <c r="J128" s="751">
        <f t="shared" si="46"/>
        <v>0</v>
      </c>
      <c r="K128" s="751">
        <f t="shared" si="47"/>
        <v>0</v>
      </c>
      <c r="L128" s="751">
        <f t="shared" si="48"/>
        <v>0</v>
      </c>
      <c r="M128" s="752">
        <f t="shared" si="49"/>
        <v>0</v>
      </c>
      <c r="N128" s="729"/>
    </row>
    <row r="130" spans="1:13" x14ac:dyDescent="0.2">
      <c r="A130" s="275"/>
    </row>
    <row r="131" spans="1:13" x14ac:dyDescent="0.2">
      <c r="B131" s="791" t="s">
        <v>739</v>
      </c>
      <c r="C131" s="722" t="s">
        <v>331</v>
      </c>
      <c r="D131" s="722" t="s">
        <v>222</v>
      </c>
      <c r="E131" s="722" t="s">
        <v>225</v>
      </c>
      <c r="F131" s="722" t="s">
        <v>226</v>
      </c>
      <c r="G131" s="722" t="s">
        <v>227</v>
      </c>
      <c r="H131" s="722" t="s">
        <v>228</v>
      </c>
      <c r="I131" s="722" t="s">
        <v>332</v>
      </c>
      <c r="J131" s="722" t="s">
        <v>333</v>
      </c>
      <c r="K131" s="722" t="s">
        <v>231</v>
      </c>
      <c r="L131" s="722" t="s">
        <v>232</v>
      </c>
      <c r="M131" s="744" t="s">
        <v>233</v>
      </c>
    </row>
    <row r="132" spans="1:13" x14ac:dyDescent="0.2">
      <c r="B132" s="792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93"/>
      <c r="C133" s="724" t="s">
        <v>325</v>
      </c>
      <c r="D133" s="724" t="s">
        <v>325</v>
      </c>
      <c r="E133" s="724" t="s">
        <v>325</v>
      </c>
      <c r="F133" s="724" t="s">
        <v>325</v>
      </c>
      <c r="G133" s="724" t="s">
        <v>325</v>
      </c>
      <c r="H133" s="724" t="s">
        <v>325</v>
      </c>
      <c r="I133" s="724" t="s">
        <v>325</v>
      </c>
      <c r="J133" s="724" t="s">
        <v>325</v>
      </c>
      <c r="K133" s="724" t="s">
        <v>325</v>
      </c>
      <c r="L133" s="724" t="s">
        <v>325</v>
      </c>
      <c r="M133" s="746" t="s">
        <v>325</v>
      </c>
    </row>
    <row r="134" spans="1:13" x14ac:dyDescent="0.2">
      <c r="B134" s="760" t="s">
        <v>214</v>
      </c>
      <c r="C134" s="729">
        <v>0.20300000000000001</v>
      </c>
      <c r="D134" s="729">
        <v>0.14399999999999999</v>
      </c>
      <c r="E134" s="729">
        <v>0.104</v>
      </c>
      <c r="F134" s="729">
        <v>0.112</v>
      </c>
      <c r="G134" s="729">
        <v>0.14699999999999999</v>
      </c>
      <c r="H134" s="729">
        <v>0.28999999999999998</v>
      </c>
      <c r="I134" s="729">
        <v>0.16900000000000001</v>
      </c>
      <c r="J134" s="729">
        <v>0.36299999999999999</v>
      </c>
      <c r="K134" s="729">
        <v>0.32300000000000001</v>
      </c>
      <c r="L134" s="729">
        <v>0.32900000000000001</v>
      </c>
      <c r="M134" s="730">
        <v>0.13700000000000001</v>
      </c>
    </row>
    <row r="135" spans="1:13" x14ac:dyDescent="0.2">
      <c r="B135" s="728" t="s">
        <v>215</v>
      </c>
      <c r="C135" s="729">
        <v>3.2000000000000001E-2</v>
      </c>
      <c r="D135" s="729">
        <v>4.8000000000000001E-2</v>
      </c>
      <c r="E135" s="729">
        <v>4.5999999999999999E-2</v>
      </c>
      <c r="F135" s="729">
        <v>6.5000000000000002E-2</v>
      </c>
      <c r="G135" s="729">
        <v>7.0000000000000007E-2</v>
      </c>
      <c r="H135" s="729">
        <v>0.14499999999999999</v>
      </c>
      <c r="I135" s="729">
        <v>2.5000000000000001E-2</v>
      </c>
      <c r="J135" s="729">
        <v>7.8E-2</v>
      </c>
      <c r="K135" s="729">
        <v>7.4999999999999997E-2</v>
      </c>
      <c r="L135" s="729">
        <v>0.124</v>
      </c>
      <c r="M135" s="730">
        <v>7.2999999999999995E-2</v>
      </c>
    </row>
    <row r="136" spans="1:13" x14ac:dyDescent="0.2">
      <c r="B136" s="728" t="s">
        <v>216</v>
      </c>
      <c r="C136" s="729">
        <v>2.8000000000000001E-2</v>
      </c>
      <c r="D136" s="729">
        <v>5.2999999999999999E-2</v>
      </c>
      <c r="E136" s="729">
        <v>4.8000000000000001E-2</v>
      </c>
      <c r="F136" s="729">
        <v>8.7999999999999995E-2</v>
      </c>
      <c r="G136" s="729">
        <v>0.10100000000000001</v>
      </c>
      <c r="H136" s="729">
        <v>0.20200000000000001</v>
      </c>
      <c r="I136" s="729">
        <v>0.02</v>
      </c>
      <c r="J136" s="729">
        <v>6.2E-2</v>
      </c>
      <c r="K136" s="729">
        <v>5.8000000000000003E-2</v>
      </c>
      <c r="L136" s="729">
        <v>0.16500000000000001</v>
      </c>
      <c r="M136" s="730">
        <v>8.3000000000000004E-2</v>
      </c>
    </row>
    <row r="137" spans="1:13" x14ac:dyDescent="0.2">
      <c r="B137" s="728" t="s">
        <v>217</v>
      </c>
      <c r="C137" s="729">
        <v>7.1999999999999995E-2</v>
      </c>
      <c r="D137" s="729">
        <v>0.158</v>
      </c>
      <c r="E137" s="729">
        <v>0.13600000000000001</v>
      </c>
      <c r="F137" s="729">
        <v>0.36599999999999999</v>
      </c>
      <c r="G137" s="729">
        <v>0.50700000000000001</v>
      </c>
      <c r="H137" s="729">
        <v>1.1870000000000001</v>
      </c>
      <c r="I137" s="729">
        <v>9.2999999999999999E-2</v>
      </c>
      <c r="J137" s="729">
        <v>0.14299999999999999</v>
      </c>
      <c r="K137" s="729">
        <v>0.11700000000000001</v>
      </c>
      <c r="L137" s="729">
        <v>0.63400000000000001</v>
      </c>
      <c r="M137" s="730">
        <v>0.24</v>
      </c>
    </row>
    <row r="138" spans="1:13" x14ac:dyDescent="0.2">
      <c r="B138" s="728" t="s">
        <v>218</v>
      </c>
      <c r="C138" s="729">
        <v>8.3000000000000004E-2</v>
      </c>
      <c r="D138" s="729">
        <v>0.188</v>
      </c>
      <c r="E138" s="729">
        <v>0.1</v>
      </c>
      <c r="F138" s="729">
        <v>0.57099999999999995</v>
      </c>
      <c r="G138" s="729">
        <v>0.84499999999999997</v>
      </c>
      <c r="H138" s="729">
        <v>2.9119999999999999</v>
      </c>
      <c r="I138" s="729">
        <v>0.16500000000000001</v>
      </c>
      <c r="J138" s="729">
        <v>0.155</v>
      </c>
      <c r="K138" s="729">
        <v>0.161</v>
      </c>
      <c r="L138" s="729">
        <v>1.524</v>
      </c>
      <c r="M138" s="730">
        <v>0.246</v>
      </c>
    </row>
    <row r="139" spans="1:13" x14ac:dyDescent="0.2">
      <c r="B139" s="728" t="s">
        <v>219</v>
      </c>
      <c r="C139" s="729">
        <v>4.2999999999999997E-2</v>
      </c>
      <c r="D139" s="729">
        <v>5.5E-2</v>
      </c>
      <c r="E139" s="729">
        <v>3.5000000000000003E-2</v>
      </c>
      <c r="F139" s="729">
        <v>0.26100000000000001</v>
      </c>
      <c r="G139" s="729">
        <v>0.38</v>
      </c>
      <c r="H139" s="729">
        <v>1.744</v>
      </c>
      <c r="I139" s="729">
        <v>9.6000000000000002E-2</v>
      </c>
      <c r="J139" s="729">
        <v>6.6000000000000003E-2</v>
      </c>
      <c r="K139" s="729">
        <v>7.8E-2</v>
      </c>
      <c r="L139" s="729">
        <v>1.161</v>
      </c>
      <c r="M139" s="730">
        <v>0.13900000000000001</v>
      </c>
    </row>
    <row r="140" spans="1:13" x14ac:dyDescent="0.2">
      <c r="B140" s="728" t="s">
        <v>220</v>
      </c>
      <c r="C140" s="729">
        <v>1.7999999999999999E-2</v>
      </c>
      <c r="D140" s="729">
        <v>3.0000000000000001E-3</v>
      </c>
      <c r="E140" s="729">
        <v>1.4999999999999999E-2</v>
      </c>
      <c r="F140" s="729">
        <v>0.113</v>
      </c>
      <c r="G140" s="729">
        <v>0.17299999999999999</v>
      </c>
      <c r="H140" s="729">
        <v>0.88100000000000001</v>
      </c>
      <c r="I140" s="729">
        <v>5.2999999999999999E-2</v>
      </c>
      <c r="J140" s="729">
        <v>3.1E-2</v>
      </c>
      <c r="K140" s="729">
        <v>3.2000000000000001E-2</v>
      </c>
      <c r="L140" s="729">
        <v>0.66500000000000004</v>
      </c>
      <c r="M140" s="730">
        <v>7.0000000000000007E-2</v>
      </c>
    </row>
    <row r="141" spans="1:13" x14ac:dyDescent="0.2">
      <c r="B141" s="728" t="s">
        <v>221</v>
      </c>
      <c r="C141" s="729">
        <v>0</v>
      </c>
      <c r="D141" s="729">
        <v>0</v>
      </c>
      <c r="E141" s="729">
        <v>3.0000000000000001E-3</v>
      </c>
      <c r="F141" s="729">
        <v>3.5999999999999997E-2</v>
      </c>
      <c r="G141" s="729">
        <v>0.12</v>
      </c>
      <c r="H141" s="729">
        <v>0.66700000000000004</v>
      </c>
      <c r="I141" s="729">
        <v>2.5000000000000001E-2</v>
      </c>
      <c r="J141" s="729">
        <v>3.2000000000000001E-2</v>
      </c>
      <c r="K141" s="729">
        <v>3.7999999999999999E-2</v>
      </c>
      <c r="L141" s="729">
        <v>0.85599999999999998</v>
      </c>
      <c r="M141" s="730">
        <v>0.11600000000000001</v>
      </c>
    </row>
    <row r="142" spans="1:13" ht="13.5" thickBot="1" x14ac:dyDescent="0.25">
      <c r="B142" s="766" t="s">
        <v>80</v>
      </c>
      <c r="C142" s="767">
        <v>0.47899999999999998</v>
      </c>
      <c r="D142" s="767">
        <v>0.64900000000000002</v>
      </c>
      <c r="E142" s="767">
        <v>0.48699999999999999</v>
      </c>
      <c r="F142" s="767">
        <v>1.6120000000000001</v>
      </c>
      <c r="G142" s="767">
        <v>2.3420000000000001</v>
      </c>
      <c r="H142" s="767">
        <v>8.0280000000000005</v>
      </c>
      <c r="I142" s="767">
        <v>0.64400000000000002</v>
      </c>
      <c r="J142" s="767">
        <v>0.93</v>
      </c>
      <c r="K142" s="767">
        <v>0.88200000000000001</v>
      </c>
      <c r="L142" s="767">
        <v>5.4580000000000002</v>
      </c>
      <c r="M142" s="770">
        <v>1.105</v>
      </c>
    </row>
    <row r="145" spans="2:24" x14ac:dyDescent="0.2">
      <c r="B145" s="791" t="s">
        <v>739</v>
      </c>
      <c r="C145" s="794" t="s">
        <v>331</v>
      </c>
      <c r="D145" s="795"/>
      <c r="E145" s="794" t="s">
        <v>222</v>
      </c>
      <c r="F145" s="795"/>
      <c r="G145" s="794" t="s">
        <v>225</v>
      </c>
      <c r="H145" s="795"/>
      <c r="I145" s="794" t="s">
        <v>226</v>
      </c>
      <c r="J145" s="795"/>
      <c r="K145" s="794" t="s">
        <v>227</v>
      </c>
      <c r="L145" s="795"/>
      <c r="M145" s="794" t="s">
        <v>228</v>
      </c>
      <c r="N145" s="795"/>
      <c r="O145" s="794" t="s">
        <v>332</v>
      </c>
      <c r="P145" s="795"/>
      <c r="Q145" s="794" t="s">
        <v>333</v>
      </c>
      <c r="R145" s="795"/>
      <c r="S145" s="794" t="s">
        <v>231</v>
      </c>
      <c r="T145" s="795"/>
      <c r="U145" s="794" t="s">
        <v>232</v>
      </c>
      <c r="V145" s="795"/>
      <c r="W145" s="794" t="s">
        <v>233</v>
      </c>
      <c r="X145" s="796"/>
    </row>
    <row r="146" spans="2:24" x14ac:dyDescent="0.2">
      <c r="B146" s="792"/>
      <c r="C146" s="797" t="s">
        <v>79</v>
      </c>
      <c r="D146" s="798"/>
      <c r="E146" s="797" t="s">
        <v>79</v>
      </c>
      <c r="F146" s="798"/>
      <c r="G146" s="797" t="s">
        <v>79</v>
      </c>
      <c r="H146" s="798"/>
      <c r="I146" s="797" t="s">
        <v>79</v>
      </c>
      <c r="J146" s="798"/>
      <c r="K146" s="797" t="s">
        <v>79</v>
      </c>
      <c r="L146" s="798"/>
      <c r="M146" s="797" t="s">
        <v>79</v>
      </c>
      <c r="N146" s="798"/>
      <c r="O146" s="797"/>
      <c r="P146" s="798"/>
      <c r="Q146" s="797"/>
      <c r="R146" s="798"/>
      <c r="S146" s="797"/>
      <c r="T146" s="798"/>
      <c r="U146" s="797"/>
      <c r="V146" s="798"/>
      <c r="W146" s="797"/>
      <c r="X146" s="799"/>
    </row>
    <row r="147" spans="2:24" ht="41.25" thickBot="1" x14ac:dyDescent="0.25">
      <c r="B147" s="793"/>
      <c r="C147" s="724" t="s">
        <v>325</v>
      </c>
      <c r="D147" s="733" t="s">
        <v>82</v>
      </c>
      <c r="E147" s="724" t="s">
        <v>325</v>
      </c>
      <c r="F147" s="734" t="s">
        <v>82</v>
      </c>
      <c r="G147" s="724" t="s">
        <v>325</v>
      </c>
      <c r="H147" s="734" t="s">
        <v>82</v>
      </c>
      <c r="I147" s="724" t="s">
        <v>325</v>
      </c>
      <c r="J147" s="734" t="s">
        <v>82</v>
      </c>
      <c r="K147" s="724" t="s">
        <v>325</v>
      </c>
      <c r="L147" s="734" t="s">
        <v>82</v>
      </c>
      <c r="M147" s="724" t="s">
        <v>325</v>
      </c>
      <c r="N147" s="734" t="s">
        <v>82</v>
      </c>
      <c r="O147" s="724" t="s">
        <v>325</v>
      </c>
      <c r="P147" s="733" t="s">
        <v>82</v>
      </c>
      <c r="Q147" s="724" t="s">
        <v>325</v>
      </c>
      <c r="R147" s="733" t="s">
        <v>82</v>
      </c>
      <c r="S147" s="724" t="s">
        <v>325</v>
      </c>
      <c r="T147" s="733" t="s">
        <v>82</v>
      </c>
      <c r="U147" s="724" t="s">
        <v>325</v>
      </c>
      <c r="V147" s="733" t="s">
        <v>82</v>
      </c>
      <c r="W147" s="724" t="s">
        <v>325</v>
      </c>
      <c r="X147" s="733" t="s">
        <v>82</v>
      </c>
    </row>
    <row r="148" spans="2:24" x14ac:dyDescent="0.2">
      <c r="B148" s="760" t="s">
        <v>214</v>
      </c>
      <c r="C148" s="726">
        <v>4.0670000000000002</v>
      </c>
      <c r="D148" s="735">
        <v>26.97</v>
      </c>
      <c r="E148" s="726">
        <v>4.8259999999999996</v>
      </c>
      <c r="F148" s="735">
        <v>25.26</v>
      </c>
      <c r="G148" s="726">
        <v>2.3330000000000002</v>
      </c>
      <c r="H148" s="735">
        <v>23.77</v>
      </c>
      <c r="I148" s="726">
        <v>1.633</v>
      </c>
      <c r="J148" s="735">
        <v>27.33</v>
      </c>
      <c r="K148" s="726">
        <v>3.117</v>
      </c>
      <c r="L148" s="735">
        <v>51.75</v>
      </c>
      <c r="M148" s="726">
        <v>3.4780000000000002</v>
      </c>
      <c r="N148" s="735">
        <v>33.76</v>
      </c>
      <c r="O148" s="726">
        <v>3.6320000000000001</v>
      </c>
      <c r="P148" s="735">
        <v>25.44</v>
      </c>
      <c r="Q148" s="726">
        <v>6.5350000000000001</v>
      </c>
      <c r="R148" s="735">
        <v>25.36</v>
      </c>
      <c r="S148" s="726">
        <v>6.0609999999999999</v>
      </c>
      <c r="T148" s="735">
        <v>25.04</v>
      </c>
      <c r="U148" s="726">
        <v>5.9349999999999996</v>
      </c>
      <c r="V148" s="735">
        <v>26.43</v>
      </c>
      <c r="W148" s="726">
        <v>6.9710000000000001</v>
      </c>
      <c r="X148" s="736">
        <v>21.88</v>
      </c>
    </row>
    <row r="149" spans="2:24" x14ac:dyDescent="0.2">
      <c r="B149" s="728" t="s">
        <v>215</v>
      </c>
      <c r="C149" s="729">
        <v>2.008</v>
      </c>
      <c r="D149" s="737">
        <v>25.62</v>
      </c>
      <c r="E149" s="729">
        <v>2.94</v>
      </c>
      <c r="F149" s="737">
        <v>26.76</v>
      </c>
      <c r="G149" s="729">
        <v>1.0740000000000001</v>
      </c>
      <c r="H149" s="737">
        <v>27.49</v>
      </c>
      <c r="I149" s="729">
        <v>0.76600000000000001</v>
      </c>
      <c r="J149" s="737">
        <v>28.8</v>
      </c>
      <c r="K149" s="729">
        <v>1.502</v>
      </c>
      <c r="L149" s="737">
        <v>62.22</v>
      </c>
      <c r="M149" s="729">
        <v>1.5269999999999999</v>
      </c>
      <c r="N149" s="737">
        <v>47.95</v>
      </c>
      <c r="O149" s="729">
        <v>0.61099999999999999</v>
      </c>
      <c r="P149" s="737">
        <v>28.44</v>
      </c>
      <c r="Q149" s="729">
        <v>1.0129999999999999</v>
      </c>
      <c r="R149" s="737">
        <v>23.22</v>
      </c>
      <c r="S149" s="729">
        <v>1.2809999999999999</v>
      </c>
      <c r="T149" s="737">
        <v>22.04</v>
      </c>
      <c r="U149" s="729">
        <v>1.4450000000000001</v>
      </c>
      <c r="V149" s="737">
        <v>21.25</v>
      </c>
      <c r="W149" s="729">
        <v>1.8320000000000001</v>
      </c>
      <c r="X149" s="738">
        <v>21.69</v>
      </c>
    </row>
    <row r="150" spans="2:24" x14ac:dyDescent="0.2">
      <c r="B150" s="728" t="s">
        <v>216</v>
      </c>
      <c r="C150" s="729">
        <v>2.1360000000000001</v>
      </c>
      <c r="D150" s="737">
        <v>21.07</v>
      </c>
      <c r="E150" s="729">
        <v>4.056</v>
      </c>
      <c r="F150" s="737">
        <v>28.25</v>
      </c>
      <c r="G150" s="729">
        <v>1.6990000000000001</v>
      </c>
      <c r="H150" s="737">
        <v>24.96</v>
      </c>
      <c r="I150" s="729">
        <v>0.96799999999999997</v>
      </c>
      <c r="J150" s="737">
        <v>30.23</v>
      </c>
      <c r="K150" s="729">
        <v>2.1629999999999998</v>
      </c>
      <c r="L150" s="737">
        <v>71.930000000000007</v>
      </c>
      <c r="M150" s="729">
        <v>1.786</v>
      </c>
      <c r="N150" s="737">
        <v>49.33</v>
      </c>
      <c r="O150" s="729">
        <v>0.42099999999999999</v>
      </c>
      <c r="P150" s="737">
        <v>30.47</v>
      </c>
      <c r="Q150" s="729">
        <v>0.91600000000000004</v>
      </c>
      <c r="R150" s="737">
        <v>29.8</v>
      </c>
      <c r="S150" s="729">
        <v>1.032</v>
      </c>
      <c r="T150" s="737">
        <v>23.07</v>
      </c>
      <c r="U150" s="729">
        <v>1.29</v>
      </c>
      <c r="V150" s="737">
        <v>21.42</v>
      </c>
      <c r="W150" s="729">
        <v>1.6279999999999999</v>
      </c>
      <c r="X150" s="738">
        <v>21.07</v>
      </c>
    </row>
    <row r="151" spans="2:24" x14ac:dyDescent="0.2">
      <c r="B151" s="728" t="s">
        <v>217</v>
      </c>
      <c r="C151" s="729">
        <v>5.8380000000000001</v>
      </c>
      <c r="D151" s="737">
        <v>15.83</v>
      </c>
      <c r="E151" s="729">
        <v>17.318999999999999</v>
      </c>
      <c r="F151" s="737">
        <v>30.61</v>
      </c>
      <c r="G151" s="729">
        <v>7.1890000000000001</v>
      </c>
      <c r="H151" s="737">
        <v>22.87</v>
      </c>
      <c r="I151" s="729">
        <v>4.556</v>
      </c>
      <c r="J151" s="737">
        <v>29.02</v>
      </c>
      <c r="K151" s="729">
        <v>12.622999999999999</v>
      </c>
      <c r="L151" s="737">
        <v>73.900000000000006</v>
      </c>
      <c r="M151" s="729">
        <v>10.342000000000001</v>
      </c>
      <c r="N151" s="737">
        <v>56.2</v>
      </c>
      <c r="O151" s="729">
        <v>0.878</v>
      </c>
      <c r="P151" s="737">
        <v>26.69</v>
      </c>
      <c r="Q151" s="729">
        <v>2.5289999999999999</v>
      </c>
      <c r="R151" s="737">
        <v>45.38</v>
      </c>
      <c r="S151" s="729">
        <v>2.2210000000000001</v>
      </c>
      <c r="T151" s="737">
        <v>21.55</v>
      </c>
      <c r="U151" s="729">
        <v>2.9369999999999998</v>
      </c>
      <c r="V151" s="737">
        <v>21.83</v>
      </c>
      <c r="W151" s="729">
        <v>4.165</v>
      </c>
      <c r="X151" s="738">
        <v>24.41</v>
      </c>
    </row>
    <row r="152" spans="2:24" x14ac:dyDescent="0.2">
      <c r="B152" s="728" t="s">
        <v>218</v>
      </c>
      <c r="C152" s="729">
        <v>6.4009999999999998</v>
      </c>
      <c r="D152" s="737">
        <v>22.89</v>
      </c>
      <c r="E152" s="729">
        <v>18.66</v>
      </c>
      <c r="F152" s="737">
        <v>24.71</v>
      </c>
      <c r="G152" s="729">
        <v>12.339</v>
      </c>
      <c r="H152" s="737">
        <v>24.35</v>
      </c>
      <c r="I152" s="729">
        <v>6.6989999999999998</v>
      </c>
      <c r="J152" s="737">
        <v>27.99</v>
      </c>
      <c r="K152" s="729">
        <v>22.562999999999999</v>
      </c>
      <c r="L152" s="737">
        <v>67.28</v>
      </c>
      <c r="M152" s="729">
        <v>16.917000000000002</v>
      </c>
      <c r="N152" s="737">
        <v>38.76</v>
      </c>
      <c r="O152" s="729">
        <v>1.7629999999999999</v>
      </c>
      <c r="P152" s="737">
        <v>34.75</v>
      </c>
      <c r="Q152" s="729">
        <v>7.6180000000000003</v>
      </c>
      <c r="R152" s="737">
        <v>57.57</v>
      </c>
      <c r="S152" s="729">
        <v>2.9609999999999999</v>
      </c>
      <c r="T152" s="737">
        <v>34.869999999999997</v>
      </c>
      <c r="U152" s="729">
        <v>1.657</v>
      </c>
      <c r="V152" s="737">
        <v>29.85</v>
      </c>
      <c r="W152" s="729">
        <v>2.4950000000000001</v>
      </c>
      <c r="X152" s="738">
        <v>26.78</v>
      </c>
    </row>
    <row r="153" spans="2:24" x14ac:dyDescent="0.2">
      <c r="B153" s="728" t="s">
        <v>219</v>
      </c>
      <c r="C153" s="729">
        <v>3.4039999999999999</v>
      </c>
      <c r="D153" s="737">
        <v>30.75</v>
      </c>
      <c r="E153" s="729">
        <v>7.0609999999999999</v>
      </c>
      <c r="F153" s="737">
        <v>30.31</v>
      </c>
      <c r="G153" s="729">
        <v>8.7750000000000004</v>
      </c>
      <c r="H153" s="737">
        <v>35.840000000000003</v>
      </c>
      <c r="I153" s="729">
        <v>3.4780000000000002</v>
      </c>
      <c r="J153" s="737">
        <v>33.11</v>
      </c>
      <c r="K153" s="729">
        <v>6.4930000000000003</v>
      </c>
      <c r="L153" s="737">
        <v>40.229999999999997</v>
      </c>
      <c r="M153" s="729">
        <v>8.5559999999999992</v>
      </c>
      <c r="N153" s="737">
        <v>36.130000000000003</v>
      </c>
      <c r="O153" s="729">
        <v>1.4550000000000001</v>
      </c>
      <c r="P153" s="737">
        <v>35.35</v>
      </c>
      <c r="Q153" s="729">
        <v>6.5839999999999996</v>
      </c>
      <c r="R153" s="737">
        <v>53.22</v>
      </c>
      <c r="S153" s="729">
        <v>2.93</v>
      </c>
      <c r="T153" s="737">
        <v>47.05</v>
      </c>
      <c r="U153" s="729">
        <v>0.79700000000000004</v>
      </c>
      <c r="V153" s="737">
        <v>47.51</v>
      </c>
      <c r="W153" s="729">
        <v>0.377</v>
      </c>
      <c r="X153" s="738">
        <v>28.93</v>
      </c>
    </row>
    <row r="154" spans="2:24" x14ac:dyDescent="0.2">
      <c r="B154" s="728" t="s">
        <v>220</v>
      </c>
      <c r="C154" s="729">
        <v>1.909</v>
      </c>
      <c r="D154" s="737">
        <v>33.26</v>
      </c>
      <c r="E154" s="729">
        <v>3.8290000000000002</v>
      </c>
      <c r="F154" s="737">
        <v>33.04</v>
      </c>
      <c r="G154" s="729">
        <v>4.9729999999999999</v>
      </c>
      <c r="H154" s="737">
        <v>40.630000000000003</v>
      </c>
      <c r="I154" s="729">
        <v>1.8520000000000001</v>
      </c>
      <c r="J154" s="737">
        <v>34.18</v>
      </c>
      <c r="K154" s="729">
        <v>2.0779999999999998</v>
      </c>
      <c r="L154" s="737">
        <v>33.94</v>
      </c>
      <c r="M154" s="729">
        <v>4.782</v>
      </c>
      <c r="N154" s="737">
        <v>39.549999999999997</v>
      </c>
      <c r="O154" s="729">
        <v>0.88700000000000001</v>
      </c>
      <c r="P154" s="737">
        <v>37.950000000000003</v>
      </c>
      <c r="Q154" s="729">
        <v>4.1340000000000003</v>
      </c>
      <c r="R154" s="737">
        <v>52.74</v>
      </c>
      <c r="S154" s="729">
        <v>1.7849999999999999</v>
      </c>
      <c r="T154" s="737">
        <v>46.98</v>
      </c>
      <c r="U154" s="729">
        <v>0.47099999999999997</v>
      </c>
      <c r="V154" s="737">
        <v>52.64</v>
      </c>
      <c r="W154" s="729">
        <v>0.121</v>
      </c>
      <c r="X154" s="738">
        <v>42.48</v>
      </c>
    </row>
    <row r="155" spans="2:24" x14ac:dyDescent="0.2">
      <c r="B155" s="728" t="s">
        <v>221</v>
      </c>
      <c r="C155" s="729">
        <v>1.29</v>
      </c>
      <c r="D155" s="737">
        <v>47.23</v>
      </c>
      <c r="E155" s="729">
        <v>3.3460000000000001</v>
      </c>
      <c r="F155" s="737">
        <v>38.57</v>
      </c>
      <c r="G155" s="729">
        <v>10.375999999999999</v>
      </c>
      <c r="H155" s="737">
        <v>57.35</v>
      </c>
      <c r="I155" s="729">
        <v>1.911</v>
      </c>
      <c r="J155" s="737">
        <v>45.97</v>
      </c>
      <c r="K155" s="729">
        <v>2.4409999999999998</v>
      </c>
      <c r="L155" s="737">
        <v>41.31</v>
      </c>
      <c r="M155" s="729">
        <v>11.04</v>
      </c>
      <c r="N155" s="737">
        <v>55.81</v>
      </c>
      <c r="O155" s="729">
        <v>1.407</v>
      </c>
      <c r="P155" s="737">
        <v>41.49</v>
      </c>
      <c r="Q155" s="729">
        <v>7.0359999999999996</v>
      </c>
      <c r="R155" s="737">
        <v>71.099999999999994</v>
      </c>
      <c r="S155" s="729">
        <v>5.9009999999999998</v>
      </c>
      <c r="T155" s="737">
        <v>58.43</v>
      </c>
      <c r="U155" s="729">
        <v>0.78500000000000003</v>
      </c>
      <c r="V155" s="737">
        <v>62.44</v>
      </c>
      <c r="W155" s="729">
        <v>0.16</v>
      </c>
      <c r="X155" s="738">
        <v>61.48</v>
      </c>
    </row>
    <row r="156" spans="2:24" ht="13.5" thickBot="1" x14ac:dyDescent="0.25">
      <c r="B156" s="766" t="s">
        <v>80</v>
      </c>
      <c r="C156" s="767">
        <v>27.053000000000001</v>
      </c>
      <c r="D156" s="768">
        <v>17.91</v>
      </c>
      <c r="E156" s="767">
        <v>62.036000000000001</v>
      </c>
      <c r="F156" s="768">
        <v>21.65</v>
      </c>
      <c r="G156" s="767">
        <v>48.756999999999998</v>
      </c>
      <c r="H156" s="768">
        <v>30.01</v>
      </c>
      <c r="I156" s="767">
        <v>21.864000000000001</v>
      </c>
      <c r="J156" s="768">
        <v>23.89</v>
      </c>
      <c r="K156" s="767">
        <v>52.98</v>
      </c>
      <c r="L156" s="768">
        <v>58.36</v>
      </c>
      <c r="M156" s="767">
        <v>58.429000000000002</v>
      </c>
      <c r="N156" s="768">
        <v>33.86</v>
      </c>
      <c r="O156" s="767">
        <v>11.055</v>
      </c>
      <c r="P156" s="768">
        <v>23.5</v>
      </c>
      <c r="Q156" s="767">
        <v>36.366</v>
      </c>
      <c r="R156" s="768">
        <v>41.85</v>
      </c>
      <c r="S156" s="767">
        <v>24.172000000000001</v>
      </c>
      <c r="T156" s="768">
        <v>29.73</v>
      </c>
      <c r="U156" s="767">
        <v>15.317</v>
      </c>
      <c r="V156" s="768">
        <v>20.91</v>
      </c>
      <c r="W156" s="767">
        <v>17.748999999999999</v>
      </c>
      <c r="X156" s="769">
        <v>18.61</v>
      </c>
    </row>
    <row r="159" spans="2:24" x14ac:dyDescent="0.2">
      <c r="B159" s="791" t="s">
        <v>739</v>
      </c>
      <c r="C159" s="722" t="s">
        <v>331</v>
      </c>
      <c r="D159" s="722" t="s">
        <v>222</v>
      </c>
      <c r="E159" s="722" t="s">
        <v>225</v>
      </c>
      <c r="F159" s="722" t="s">
        <v>226</v>
      </c>
      <c r="G159" s="722" t="s">
        <v>227</v>
      </c>
      <c r="H159" s="722" t="s">
        <v>228</v>
      </c>
      <c r="I159" s="722" t="s">
        <v>332</v>
      </c>
      <c r="J159" s="722" t="s">
        <v>333</v>
      </c>
      <c r="K159" s="722" t="s">
        <v>231</v>
      </c>
      <c r="L159" s="722" t="s">
        <v>232</v>
      </c>
      <c r="M159" s="722" t="s">
        <v>233</v>
      </c>
      <c r="N159" s="741"/>
    </row>
    <row r="160" spans="2:24" x14ac:dyDescent="0.2">
      <c r="B160" s="792"/>
      <c r="C160" s="721" t="s">
        <v>308</v>
      </c>
      <c r="D160" s="721" t="s">
        <v>308</v>
      </c>
      <c r="E160" s="721" t="s">
        <v>308</v>
      </c>
      <c r="F160" s="721" t="s">
        <v>308</v>
      </c>
      <c r="G160" s="721" t="s">
        <v>308</v>
      </c>
      <c r="H160" s="721" t="s">
        <v>308</v>
      </c>
      <c r="I160" s="721" t="s">
        <v>308</v>
      </c>
      <c r="J160" s="721" t="s">
        <v>308</v>
      </c>
      <c r="K160" s="721" t="s">
        <v>308</v>
      </c>
      <c r="L160" s="721" t="s">
        <v>308</v>
      </c>
      <c r="M160" s="723" t="s">
        <v>308</v>
      </c>
      <c r="N160" s="742"/>
    </row>
    <row r="161" spans="2:14" ht="41.25" thickBot="1" x14ac:dyDescent="0.25">
      <c r="B161" s="793"/>
      <c r="C161" s="724" t="s">
        <v>325</v>
      </c>
      <c r="D161" s="724" t="s">
        <v>325</v>
      </c>
      <c r="E161" s="724" t="s">
        <v>325</v>
      </c>
      <c r="F161" s="724" t="s">
        <v>325</v>
      </c>
      <c r="G161" s="724" t="s">
        <v>325</v>
      </c>
      <c r="H161" s="724" t="s">
        <v>325</v>
      </c>
      <c r="I161" s="724" t="s">
        <v>325</v>
      </c>
      <c r="J161" s="724" t="s">
        <v>325</v>
      </c>
      <c r="K161" s="724" t="s">
        <v>325</v>
      </c>
      <c r="L161" s="724" t="s">
        <v>325</v>
      </c>
      <c r="M161" s="724" t="s">
        <v>325</v>
      </c>
      <c r="N161" s="743"/>
    </row>
    <row r="162" spans="2:14" x14ac:dyDescent="0.2">
      <c r="B162" s="762" t="s">
        <v>214</v>
      </c>
      <c r="C162" s="748">
        <f t="shared" ref="C162:C169" si="50">C148</f>
        <v>4.0670000000000002</v>
      </c>
      <c r="D162" s="748">
        <f t="shared" ref="D162:D169" si="51">E148</f>
        <v>4.8259999999999996</v>
      </c>
      <c r="E162" s="748">
        <f t="shared" ref="E162:E169" si="52">G148</f>
        <v>2.3330000000000002</v>
      </c>
      <c r="F162" s="748">
        <f t="shared" ref="F162:F169" si="53">I148</f>
        <v>1.633</v>
      </c>
      <c r="G162" s="748">
        <f t="shared" ref="G162:G169" si="54">K148</f>
        <v>3.117</v>
      </c>
      <c r="H162" s="748">
        <f t="shared" ref="H162:H170" si="55">M148</f>
        <v>3.4780000000000002</v>
      </c>
      <c r="I162" s="748">
        <f t="shared" ref="I162:I169" si="56">O148</f>
        <v>3.6320000000000001</v>
      </c>
      <c r="J162" s="748">
        <f t="shared" ref="J162:J169" si="57">Q148</f>
        <v>6.5350000000000001</v>
      </c>
      <c r="K162" s="748">
        <f t="shared" ref="K162:K169" si="58">S148</f>
        <v>6.0609999999999999</v>
      </c>
      <c r="L162" s="748">
        <f t="shared" ref="L162:L169" si="59">U148</f>
        <v>5.9349999999999996</v>
      </c>
      <c r="M162" s="749">
        <f t="shared" ref="M162:M169" si="60">W148</f>
        <v>6.9710000000000001</v>
      </c>
      <c r="N162" s="726"/>
    </row>
    <row r="163" spans="2:14" x14ac:dyDescent="0.2">
      <c r="B163" s="747" t="s">
        <v>215</v>
      </c>
      <c r="C163" s="748">
        <f t="shared" si="50"/>
        <v>2.008</v>
      </c>
      <c r="D163" s="748">
        <f t="shared" si="51"/>
        <v>2.94</v>
      </c>
      <c r="E163" s="748">
        <f t="shared" si="52"/>
        <v>1.0740000000000001</v>
      </c>
      <c r="F163" s="748">
        <f t="shared" si="53"/>
        <v>0.76600000000000001</v>
      </c>
      <c r="G163" s="748">
        <f t="shared" si="54"/>
        <v>1.502</v>
      </c>
      <c r="H163" s="748">
        <f t="shared" si="55"/>
        <v>1.5269999999999999</v>
      </c>
      <c r="I163" s="748">
        <f t="shared" si="56"/>
        <v>0.61099999999999999</v>
      </c>
      <c r="J163" s="748">
        <f t="shared" si="57"/>
        <v>1.0129999999999999</v>
      </c>
      <c r="K163" s="748">
        <f t="shared" si="58"/>
        <v>1.2809999999999999</v>
      </c>
      <c r="L163" s="748">
        <f t="shared" si="59"/>
        <v>1.4450000000000001</v>
      </c>
      <c r="M163" s="749">
        <f t="shared" si="60"/>
        <v>1.8320000000000001</v>
      </c>
      <c r="N163" s="729"/>
    </row>
    <row r="164" spans="2:14" x14ac:dyDescent="0.2">
      <c r="B164" s="747" t="s">
        <v>216</v>
      </c>
      <c r="C164" s="748">
        <f t="shared" si="50"/>
        <v>2.1360000000000001</v>
      </c>
      <c r="D164" s="748">
        <f t="shared" si="51"/>
        <v>4.056</v>
      </c>
      <c r="E164" s="748">
        <f t="shared" si="52"/>
        <v>1.6990000000000001</v>
      </c>
      <c r="F164" s="748">
        <f t="shared" si="53"/>
        <v>0.96799999999999997</v>
      </c>
      <c r="G164" s="748">
        <f t="shared" si="54"/>
        <v>2.1629999999999998</v>
      </c>
      <c r="H164" s="748">
        <f t="shared" si="55"/>
        <v>1.786</v>
      </c>
      <c r="I164" s="748">
        <f t="shared" si="56"/>
        <v>0.42099999999999999</v>
      </c>
      <c r="J164" s="748">
        <f t="shared" si="57"/>
        <v>0.91600000000000004</v>
      </c>
      <c r="K164" s="748">
        <f t="shared" si="58"/>
        <v>1.032</v>
      </c>
      <c r="L164" s="748">
        <f t="shared" si="59"/>
        <v>1.29</v>
      </c>
      <c r="M164" s="749">
        <f t="shared" si="60"/>
        <v>1.6279999999999999</v>
      </c>
      <c r="N164" s="729"/>
    </row>
    <row r="165" spans="2:14" x14ac:dyDescent="0.2">
      <c r="B165" s="747" t="s">
        <v>217</v>
      </c>
      <c r="C165" s="748">
        <f t="shared" si="50"/>
        <v>5.8380000000000001</v>
      </c>
      <c r="D165" s="748">
        <f t="shared" si="51"/>
        <v>17.318999999999999</v>
      </c>
      <c r="E165" s="748">
        <f t="shared" si="52"/>
        <v>7.1890000000000001</v>
      </c>
      <c r="F165" s="748">
        <f t="shared" si="53"/>
        <v>4.556</v>
      </c>
      <c r="G165" s="748">
        <f t="shared" si="54"/>
        <v>12.622999999999999</v>
      </c>
      <c r="H165" s="748">
        <f t="shared" si="55"/>
        <v>10.342000000000001</v>
      </c>
      <c r="I165" s="748">
        <f t="shared" si="56"/>
        <v>0.878</v>
      </c>
      <c r="J165" s="748">
        <f t="shared" si="57"/>
        <v>2.5289999999999999</v>
      </c>
      <c r="K165" s="748">
        <f t="shared" si="58"/>
        <v>2.2210000000000001</v>
      </c>
      <c r="L165" s="748">
        <f t="shared" si="59"/>
        <v>2.9369999999999998</v>
      </c>
      <c r="M165" s="749">
        <f t="shared" si="60"/>
        <v>4.165</v>
      </c>
      <c r="N165" s="729"/>
    </row>
    <row r="166" spans="2:14" x14ac:dyDescent="0.2">
      <c r="B166" s="747" t="s">
        <v>218</v>
      </c>
      <c r="C166" s="748">
        <f t="shared" si="50"/>
        <v>6.4009999999999998</v>
      </c>
      <c r="D166" s="748">
        <f t="shared" si="51"/>
        <v>18.66</v>
      </c>
      <c r="E166" s="748">
        <f t="shared" si="52"/>
        <v>12.339</v>
      </c>
      <c r="F166" s="748">
        <f t="shared" si="53"/>
        <v>6.6989999999999998</v>
      </c>
      <c r="G166" s="748">
        <f t="shared" si="54"/>
        <v>22.562999999999999</v>
      </c>
      <c r="H166" s="748">
        <f t="shared" si="55"/>
        <v>16.917000000000002</v>
      </c>
      <c r="I166" s="748">
        <f t="shared" si="56"/>
        <v>1.7629999999999999</v>
      </c>
      <c r="J166" s="748">
        <f t="shared" si="57"/>
        <v>7.6180000000000003</v>
      </c>
      <c r="K166" s="748">
        <f t="shared" si="58"/>
        <v>2.9609999999999999</v>
      </c>
      <c r="L166" s="748">
        <f t="shared" si="59"/>
        <v>1.657</v>
      </c>
      <c r="M166" s="749">
        <f t="shared" si="60"/>
        <v>2.4950000000000001</v>
      </c>
      <c r="N166" s="729"/>
    </row>
    <row r="167" spans="2:14" x14ac:dyDescent="0.2">
      <c r="B167" s="747" t="s">
        <v>219</v>
      </c>
      <c r="C167" s="748">
        <f t="shared" si="50"/>
        <v>3.4039999999999999</v>
      </c>
      <c r="D167" s="748">
        <f t="shared" si="51"/>
        <v>7.0609999999999999</v>
      </c>
      <c r="E167" s="748">
        <f t="shared" si="52"/>
        <v>8.7750000000000004</v>
      </c>
      <c r="F167" s="748">
        <f t="shared" si="53"/>
        <v>3.4780000000000002</v>
      </c>
      <c r="G167" s="748">
        <f t="shared" si="54"/>
        <v>6.4930000000000003</v>
      </c>
      <c r="H167" s="748">
        <f t="shared" si="55"/>
        <v>8.5559999999999992</v>
      </c>
      <c r="I167" s="748">
        <f t="shared" si="56"/>
        <v>1.4550000000000001</v>
      </c>
      <c r="J167" s="748">
        <f t="shared" si="57"/>
        <v>6.5839999999999996</v>
      </c>
      <c r="K167" s="748">
        <f t="shared" si="58"/>
        <v>2.93</v>
      </c>
      <c r="L167" s="748">
        <f t="shared" si="59"/>
        <v>0.79700000000000004</v>
      </c>
      <c r="M167" s="749">
        <f t="shared" si="60"/>
        <v>0.377</v>
      </c>
      <c r="N167" s="729"/>
    </row>
    <row r="168" spans="2:14" x14ac:dyDescent="0.2">
      <c r="B168" s="747" t="s">
        <v>220</v>
      </c>
      <c r="C168" s="748">
        <f t="shared" si="50"/>
        <v>1.909</v>
      </c>
      <c r="D168" s="748">
        <f t="shared" si="51"/>
        <v>3.8290000000000002</v>
      </c>
      <c r="E168" s="748">
        <f t="shared" si="52"/>
        <v>4.9729999999999999</v>
      </c>
      <c r="F168" s="748">
        <f t="shared" si="53"/>
        <v>1.8520000000000001</v>
      </c>
      <c r="G168" s="748">
        <f t="shared" si="54"/>
        <v>2.0779999999999998</v>
      </c>
      <c r="H168" s="748">
        <f t="shared" si="55"/>
        <v>4.782</v>
      </c>
      <c r="I168" s="748">
        <f t="shared" si="56"/>
        <v>0.88700000000000001</v>
      </c>
      <c r="J168" s="748">
        <f t="shared" si="57"/>
        <v>4.1340000000000003</v>
      </c>
      <c r="K168" s="748">
        <f t="shared" si="58"/>
        <v>1.7849999999999999</v>
      </c>
      <c r="L168" s="748">
        <f t="shared" si="59"/>
        <v>0.47099999999999997</v>
      </c>
      <c r="M168" s="749">
        <f t="shared" si="60"/>
        <v>0.121</v>
      </c>
      <c r="N168" s="729"/>
    </row>
    <row r="169" spans="2:14" x14ac:dyDescent="0.2">
      <c r="B169" s="747" t="s">
        <v>221</v>
      </c>
      <c r="C169" s="748">
        <f t="shared" si="50"/>
        <v>1.29</v>
      </c>
      <c r="D169" s="748">
        <f t="shared" si="51"/>
        <v>3.3460000000000001</v>
      </c>
      <c r="E169" s="748">
        <f t="shared" si="52"/>
        <v>10.375999999999999</v>
      </c>
      <c r="F169" s="748">
        <f t="shared" si="53"/>
        <v>1.911</v>
      </c>
      <c r="G169" s="748">
        <f t="shared" si="54"/>
        <v>2.4409999999999998</v>
      </c>
      <c r="H169" s="748">
        <f t="shared" si="55"/>
        <v>11.04</v>
      </c>
      <c r="I169" s="748">
        <f t="shared" si="56"/>
        <v>1.407</v>
      </c>
      <c r="J169" s="748">
        <f t="shared" si="57"/>
        <v>7.0359999999999996</v>
      </c>
      <c r="K169" s="748">
        <f t="shared" si="58"/>
        <v>5.9009999999999998</v>
      </c>
      <c r="L169" s="748">
        <f t="shared" si="59"/>
        <v>0.78500000000000003</v>
      </c>
      <c r="M169" s="749">
        <f t="shared" si="60"/>
        <v>0.16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27.053000000000001</v>
      </c>
      <c r="D170" s="764">
        <f t="shared" ref="D170" si="62">E156</f>
        <v>62.036000000000001</v>
      </c>
      <c r="E170" s="764">
        <f t="shared" ref="E170" si="63">G156</f>
        <v>48.756999999999998</v>
      </c>
      <c r="F170" s="764">
        <f t="shared" ref="F170" si="64">I156</f>
        <v>21.864000000000001</v>
      </c>
      <c r="G170" s="764">
        <f t="shared" ref="G170" si="65">K156</f>
        <v>52.98</v>
      </c>
      <c r="H170" s="764">
        <f t="shared" si="55"/>
        <v>58.429000000000002</v>
      </c>
      <c r="I170" s="764">
        <f t="shared" ref="I170" si="66">O156</f>
        <v>11.055</v>
      </c>
      <c r="J170" s="764">
        <f t="shared" ref="J170" si="67">Q156</f>
        <v>36.366</v>
      </c>
      <c r="K170" s="764">
        <f t="shared" ref="K170" si="68">S156</f>
        <v>24.172000000000001</v>
      </c>
      <c r="L170" s="764">
        <f t="shared" ref="L170" si="69">U156</f>
        <v>15.317</v>
      </c>
      <c r="M170" s="765">
        <f t="shared" ref="M170" si="70">W156</f>
        <v>17.748999999999999</v>
      </c>
      <c r="N170" s="729"/>
    </row>
    <row r="173" spans="2:14" x14ac:dyDescent="0.2">
      <c r="B173" s="791" t="s">
        <v>739</v>
      </c>
      <c r="C173" s="722" t="s">
        <v>331</v>
      </c>
      <c r="D173" s="722" t="s">
        <v>222</v>
      </c>
      <c r="E173" s="722" t="s">
        <v>225</v>
      </c>
      <c r="F173" s="722" t="s">
        <v>226</v>
      </c>
      <c r="G173" s="722" t="s">
        <v>227</v>
      </c>
      <c r="H173" s="722" t="s">
        <v>228</v>
      </c>
      <c r="I173" s="722" t="s">
        <v>332</v>
      </c>
      <c r="J173" s="722" t="s">
        <v>333</v>
      </c>
      <c r="K173" s="722" t="s">
        <v>231</v>
      </c>
      <c r="L173" s="722" t="s">
        <v>232</v>
      </c>
      <c r="M173" s="722" t="s">
        <v>233</v>
      </c>
      <c r="N173" s="741"/>
    </row>
    <row r="174" spans="2:14" x14ac:dyDescent="0.2">
      <c r="B174" s="792"/>
      <c r="C174" s="721" t="s">
        <v>486</v>
      </c>
      <c r="D174" s="721" t="s">
        <v>486</v>
      </c>
      <c r="E174" s="721" t="s">
        <v>486</v>
      </c>
      <c r="F174" s="721" t="s">
        <v>486</v>
      </c>
      <c r="G174" s="721" t="s">
        <v>486</v>
      </c>
      <c r="H174" s="721" t="s">
        <v>486</v>
      </c>
      <c r="I174" s="721" t="s">
        <v>486</v>
      </c>
      <c r="J174" s="721" t="s">
        <v>486</v>
      </c>
      <c r="K174" s="721" t="s">
        <v>486</v>
      </c>
      <c r="L174" s="721" t="s">
        <v>486</v>
      </c>
      <c r="M174" s="723" t="s">
        <v>486</v>
      </c>
      <c r="N174" s="742"/>
    </row>
    <row r="175" spans="2:14" ht="41.25" thickBot="1" x14ac:dyDescent="0.25">
      <c r="B175" s="793"/>
      <c r="C175" s="724" t="s">
        <v>325</v>
      </c>
      <c r="D175" s="724" t="s">
        <v>325</v>
      </c>
      <c r="E175" s="724" t="s">
        <v>325</v>
      </c>
      <c r="F175" s="724" t="s">
        <v>325</v>
      </c>
      <c r="G175" s="724" t="s">
        <v>325</v>
      </c>
      <c r="H175" s="724" t="s">
        <v>325</v>
      </c>
      <c r="I175" s="724" t="s">
        <v>325</v>
      </c>
      <c r="J175" s="724" t="s">
        <v>325</v>
      </c>
      <c r="K175" s="724" t="s">
        <v>325</v>
      </c>
      <c r="L175" s="724" t="s">
        <v>325</v>
      </c>
      <c r="M175" s="724" t="s">
        <v>325</v>
      </c>
      <c r="N175" s="743"/>
    </row>
    <row r="176" spans="2:14" x14ac:dyDescent="0.2">
      <c r="B176" s="762" t="s">
        <v>214</v>
      </c>
      <c r="C176" s="748">
        <f t="shared" ref="C176:C184" si="71">SUM(C134,C148)</f>
        <v>4.2700000000000005</v>
      </c>
      <c r="D176" s="748">
        <f t="shared" ref="D176:D184" si="72">SUM(D134,E148)</f>
        <v>4.97</v>
      </c>
      <c r="E176" s="748">
        <f t="shared" ref="E176:E184" si="73">SUM(E134,G148)</f>
        <v>2.4370000000000003</v>
      </c>
      <c r="F176" s="748">
        <f t="shared" ref="F176:F184" si="74">SUM(F134,I148)</f>
        <v>1.7450000000000001</v>
      </c>
      <c r="G176" s="748">
        <f t="shared" ref="G176:G184" si="75">SUM(G134,K148)</f>
        <v>3.2639999999999998</v>
      </c>
      <c r="H176" s="748">
        <f t="shared" ref="H176:H184" si="76">SUM(H134,M148)</f>
        <v>3.7680000000000002</v>
      </c>
      <c r="I176" s="748">
        <f t="shared" ref="I176:I184" si="77">SUM(I134,O148)</f>
        <v>3.8010000000000002</v>
      </c>
      <c r="J176" s="748">
        <f t="shared" ref="J176:J184" si="78">SUM(J134,Q148)</f>
        <v>6.8979999999999997</v>
      </c>
      <c r="K176" s="748">
        <f t="shared" ref="K176:K184" si="79">SUM(K134,S148)</f>
        <v>6.3840000000000003</v>
      </c>
      <c r="L176" s="748">
        <f t="shared" ref="L176:L184" si="80">SUM(L134,U148)</f>
        <v>6.2639999999999993</v>
      </c>
      <c r="M176" s="749">
        <f t="shared" ref="M176:M184" si="81">SUM(M134,W148)</f>
        <v>7.1080000000000005</v>
      </c>
      <c r="N176" s="726"/>
    </row>
    <row r="177" spans="2:14" x14ac:dyDescent="0.2">
      <c r="B177" s="747" t="s">
        <v>215</v>
      </c>
      <c r="C177" s="748">
        <f t="shared" si="71"/>
        <v>2.04</v>
      </c>
      <c r="D177" s="748">
        <f t="shared" si="72"/>
        <v>2.988</v>
      </c>
      <c r="E177" s="748">
        <f t="shared" si="73"/>
        <v>1.1200000000000001</v>
      </c>
      <c r="F177" s="748">
        <f t="shared" si="74"/>
        <v>0.83099999999999996</v>
      </c>
      <c r="G177" s="748">
        <f t="shared" si="75"/>
        <v>1.5720000000000001</v>
      </c>
      <c r="H177" s="748">
        <f t="shared" si="76"/>
        <v>1.6719999999999999</v>
      </c>
      <c r="I177" s="748">
        <f t="shared" si="77"/>
        <v>0.63600000000000001</v>
      </c>
      <c r="J177" s="748">
        <f t="shared" si="78"/>
        <v>1.091</v>
      </c>
      <c r="K177" s="748">
        <f t="shared" si="79"/>
        <v>1.3559999999999999</v>
      </c>
      <c r="L177" s="748">
        <f t="shared" si="80"/>
        <v>1.569</v>
      </c>
      <c r="M177" s="749">
        <f t="shared" si="81"/>
        <v>1.905</v>
      </c>
      <c r="N177" s="729"/>
    </row>
    <row r="178" spans="2:14" x14ac:dyDescent="0.2">
      <c r="B178" s="747" t="s">
        <v>216</v>
      </c>
      <c r="C178" s="748">
        <f t="shared" si="71"/>
        <v>2.1640000000000001</v>
      </c>
      <c r="D178" s="748">
        <f t="shared" si="72"/>
        <v>4.109</v>
      </c>
      <c r="E178" s="748">
        <f t="shared" si="73"/>
        <v>1.7470000000000001</v>
      </c>
      <c r="F178" s="748">
        <f t="shared" si="74"/>
        <v>1.056</v>
      </c>
      <c r="G178" s="748">
        <f t="shared" si="75"/>
        <v>2.2639999999999998</v>
      </c>
      <c r="H178" s="748">
        <f t="shared" si="76"/>
        <v>1.988</v>
      </c>
      <c r="I178" s="748">
        <f t="shared" si="77"/>
        <v>0.441</v>
      </c>
      <c r="J178" s="748">
        <f t="shared" si="78"/>
        <v>0.97799999999999998</v>
      </c>
      <c r="K178" s="748">
        <f t="shared" si="79"/>
        <v>1.0900000000000001</v>
      </c>
      <c r="L178" s="748">
        <f t="shared" si="80"/>
        <v>1.4550000000000001</v>
      </c>
      <c r="M178" s="749">
        <f t="shared" si="81"/>
        <v>1.7109999999999999</v>
      </c>
      <c r="N178" s="729"/>
    </row>
    <row r="179" spans="2:14" x14ac:dyDescent="0.2">
      <c r="B179" s="747" t="s">
        <v>217</v>
      </c>
      <c r="C179" s="748">
        <f t="shared" si="71"/>
        <v>5.91</v>
      </c>
      <c r="D179" s="748">
        <f t="shared" si="72"/>
        <v>17.477</v>
      </c>
      <c r="E179" s="748">
        <f t="shared" si="73"/>
        <v>7.3250000000000002</v>
      </c>
      <c r="F179" s="748">
        <f t="shared" si="74"/>
        <v>4.9219999999999997</v>
      </c>
      <c r="G179" s="748">
        <f t="shared" si="75"/>
        <v>13.129999999999999</v>
      </c>
      <c r="H179" s="748">
        <f t="shared" si="76"/>
        <v>11.529</v>
      </c>
      <c r="I179" s="748">
        <f t="shared" si="77"/>
        <v>0.97099999999999997</v>
      </c>
      <c r="J179" s="748">
        <f t="shared" si="78"/>
        <v>2.6719999999999997</v>
      </c>
      <c r="K179" s="748">
        <f t="shared" si="79"/>
        <v>2.3380000000000001</v>
      </c>
      <c r="L179" s="748">
        <f t="shared" si="80"/>
        <v>3.5709999999999997</v>
      </c>
      <c r="M179" s="749">
        <f t="shared" si="81"/>
        <v>4.4050000000000002</v>
      </c>
      <c r="N179" s="729"/>
    </row>
    <row r="180" spans="2:14" x14ac:dyDescent="0.2">
      <c r="B180" s="747" t="s">
        <v>218</v>
      </c>
      <c r="C180" s="748">
        <f t="shared" si="71"/>
        <v>6.484</v>
      </c>
      <c r="D180" s="748">
        <f t="shared" si="72"/>
        <v>18.847999999999999</v>
      </c>
      <c r="E180" s="748">
        <f t="shared" si="73"/>
        <v>12.439</v>
      </c>
      <c r="F180" s="748">
        <f t="shared" si="74"/>
        <v>7.27</v>
      </c>
      <c r="G180" s="748">
        <f t="shared" si="75"/>
        <v>23.407999999999998</v>
      </c>
      <c r="H180" s="748">
        <f t="shared" si="76"/>
        <v>19.829000000000001</v>
      </c>
      <c r="I180" s="748">
        <f t="shared" si="77"/>
        <v>1.9279999999999999</v>
      </c>
      <c r="J180" s="748">
        <f t="shared" si="78"/>
        <v>7.7730000000000006</v>
      </c>
      <c r="K180" s="748">
        <f t="shared" si="79"/>
        <v>3.1219999999999999</v>
      </c>
      <c r="L180" s="748">
        <f t="shared" si="80"/>
        <v>3.181</v>
      </c>
      <c r="M180" s="749">
        <f t="shared" si="81"/>
        <v>2.7410000000000001</v>
      </c>
      <c r="N180" s="729"/>
    </row>
    <row r="181" spans="2:14" x14ac:dyDescent="0.2">
      <c r="B181" s="747" t="s">
        <v>219</v>
      </c>
      <c r="C181" s="748">
        <f t="shared" si="71"/>
        <v>3.4470000000000001</v>
      </c>
      <c r="D181" s="748">
        <f t="shared" si="72"/>
        <v>7.1159999999999997</v>
      </c>
      <c r="E181" s="748">
        <f t="shared" si="73"/>
        <v>8.81</v>
      </c>
      <c r="F181" s="748">
        <f t="shared" si="74"/>
        <v>3.7390000000000003</v>
      </c>
      <c r="G181" s="748">
        <f t="shared" si="75"/>
        <v>6.8730000000000002</v>
      </c>
      <c r="H181" s="748">
        <f t="shared" si="76"/>
        <v>10.299999999999999</v>
      </c>
      <c r="I181" s="748">
        <f t="shared" si="77"/>
        <v>1.5510000000000002</v>
      </c>
      <c r="J181" s="748">
        <f t="shared" si="78"/>
        <v>6.6499999999999995</v>
      </c>
      <c r="K181" s="748">
        <f t="shared" si="79"/>
        <v>3.008</v>
      </c>
      <c r="L181" s="748">
        <f t="shared" si="80"/>
        <v>1.9580000000000002</v>
      </c>
      <c r="M181" s="749">
        <f t="shared" si="81"/>
        <v>0.51600000000000001</v>
      </c>
      <c r="N181" s="729"/>
    </row>
    <row r="182" spans="2:14" x14ac:dyDescent="0.2">
      <c r="B182" s="747" t="s">
        <v>220</v>
      </c>
      <c r="C182" s="748">
        <f t="shared" si="71"/>
        <v>1.927</v>
      </c>
      <c r="D182" s="748">
        <f t="shared" si="72"/>
        <v>3.8320000000000003</v>
      </c>
      <c r="E182" s="748">
        <f t="shared" si="73"/>
        <v>4.9879999999999995</v>
      </c>
      <c r="F182" s="748">
        <f t="shared" si="74"/>
        <v>1.9650000000000001</v>
      </c>
      <c r="G182" s="748">
        <f t="shared" si="75"/>
        <v>2.2509999999999999</v>
      </c>
      <c r="H182" s="748">
        <f t="shared" si="76"/>
        <v>5.6630000000000003</v>
      </c>
      <c r="I182" s="748">
        <f t="shared" si="77"/>
        <v>0.94000000000000006</v>
      </c>
      <c r="J182" s="748">
        <f t="shared" si="78"/>
        <v>4.165</v>
      </c>
      <c r="K182" s="748">
        <f t="shared" si="79"/>
        <v>1.8169999999999999</v>
      </c>
      <c r="L182" s="748">
        <f t="shared" si="80"/>
        <v>1.1360000000000001</v>
      </c>
      <c r="M182" s="749">
        <f t="shared" si="81"/>
        <v>0.191</v>
      </c>
      <c r="N182" s="729"/>
    </row>
    <row r="183" spans="2:14" x14ac:dyDescent="0.2">
      <c r="B183" s="747" t="s">
        <v>221</v>
      </c>
      <c r="C183" s="748">
        <f t="shared" si="71"/>
        <v>1.29</v>
      </c>
      <c r="D183" s="748">
        <f t="shared" si="72"/>
        <v>3.3460000000000001</v>
      </c>
      <c r="E183" s="748">
        <f t="shared" si="73"/>
        <v>10.379</v>
      </c>
      <c r="F183" s="748">
        <f t="shared" si="74"/>
        <v>1.9470000000000001</v>
      </c>
      <c r="G183" s="748">
        <f t="shared" si="75"/>
        <v>2.5609999999999999</v>
      </c>
      <c r="H183" s="748">
        <f t="shared" si="76"/>
        <v>11.706999999999999</v>
      </c>
      <c r="I183" s="748">
        <f t="shared" si="77"/>
        <v>1.4319999999999999</v>
      </c>
      <c r="J183" s="748">
        <f t="shared" si="78"/>
        <v>7.0679999999999996</v>
      </c>
      <c r="K183" s="748">
        <f t="shared" si="79"/>
        <v>5.9390000000000001</v>
      </c>
      <c r="L183" s="748">
        <f t="shared" si="80"/>
        <v>1.641</v>
      </c>
      <c r="M183" s="749">
        <f t="shared" si="81"/>
        <v>0.27600000000000002</v>
      </c>
      <c r="N183" s="729"/>
    </row>
    <row r="184" spans="2:14" ht="13.5" thickBot="1" x14ac:dyDescent="0.25">
      <c r="B184" s="763" t="s">
        <v>80</v>
      </c>
      <c r="C184" s="764">
        <f t="shared" si="71"/>
        <v>27.532</v>
      </c>
      <c r="D184" s="764">
        <f t="shared" si="72"/>
        <v>62.685000000000002</v>
      </c>
      <c r="E184" s="764">
        <f t="shared" si="73"/>
        <v>49.244</v>
      </c>
      <c r="F184" s="764">
        <f t="shared" si="74"/>
        <v>23.475999999999999</v>
      </c>
      <c r="G184" s="764">
        <f t="shared" si="75"/>
        <v>55.321999999999996</v>
      </c>
      <c r="H184" s="764">
        <f t="shared" si="76"/>
        <v>66.457000000000008</v>
      </c>
      <c r="I184" s="764">
        <f t="shared" si="77"/>
        <v>11.699</v>
      </c>
      <c r="J184" s="764">
        <f t="shared" si="78"/>
        <v>37.295999999999999</v>
      </c>
      <c r="K184" s="764">
        <f t="shared" si="79"/>
        <v>25.054000000000002</v>
      </c>
      <c r="L184" s="764">
        <f t="shared" si="80"/>
        <v>20.774999999999999</v>
      </c>
      <c r="M184" s="765">
        <f t="shared" si="81"/>
        <v>18.853999999999999</v>
      </c>
      <c r="N184" s="729"/>
    </row>
  </sheetData>
  <mergeCells count="64">
    <mergeCell ref="B159:B161"/>
    <mergeCell ref="B173:B17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8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238</v>
      </c>
      <c r="C3" t="s">
        <v>398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12 data'!$C$24</f>
        <v>0</v>
      </c>
      <c r="D8" s="646">
        <f>'Section 12 data'!$D$24</f>
        <v>0.22147</v>
      </c>
      <c r="E8" s="202">
        <f>'Section 12 data'!$E$24</f>
        <v>57.19</v>
      </c>
      <c r="F8" s="647">
        <f>SUM(C8,D8)</f>
        <v>0.22147</v>
      </c>
    </row>
    <row r="9" spans="2:6" ht="15" customHeight="1" x14ac:dyDescent="0.2">
      <c r="B9" s="95" t="s">
        <v>341</v>
      </c>
      <c r="C9" s="645">
        <f>'Section 12 data'!$C$25</f>
        <v>7.5000000000000002E-4</v>
      </c>
      <c r="D9" s="646">
        <f>'Section 12 data'!$D$25</f>
        <v>0.54273000000000005</v>
      </c>
      <c r="E9" s="202">
        <f>'Section 12 data'!$E$25</f>
        <v>34.17</v>
      </c>
      <c r="F9" s="647">
        <f t="shared" ref="F9:F17" si="0">SUM(C9,D9)</f>
        <v>0.54348000000000007</v>
      </c>
    </row>
    <row r="10" spans="2:6" ht="15" customHeight="1" x14ac:dyDescent="0.2">
      <c r="B10" s="96" t="s">
        <v>342</v>
      </c>
      <c r="C10" s="645">
        <f>'Section 12 data'!$C$26</f>
        <v>7.5000000000000002E-4</v>
      </c>
      <c r="D10" s="646">
        <f>'Section 12 data'!$D$26</f>
        <v>0.39280999999999999</v>
      </c>
      <c r="E10" s="202">
        <f>'Section 12 data'!$E$26</f>
        <v>36.35</v>
      </c>
      <c r="F10" s="647">
        <f t="shared" si="0"/>
        <v>0.39355999999999997</v>
      </c>
    </row>
    <row r="11" spans="2:6" ht="15" customHeight="1" x14ac:dyDescent="0.2">
      <c r="B11" s="94" t="s">
        <v>343</v>
      </c>
      <c r="C11" s="645">
        <f>'Section 12 data'!$C$27</f>
        <v>7.9699999999999997E-3</v>
      </c>
      <c r="D11" s="646">
        <f>'Section 12 data'!$D$27</f>
        <v>0.26719999999999999</v>
      </c>
      <c r="E11" s="202">
        <f>'Section 12 data'!$E$27</f>
        <v>55.08</v>
      </c>
      <c r="F11" s="647">
        <f t="shared" si="0"/>
        <v>0.27516999999999997</v>
      </c>
    </row>
    <row r="12" spans="2:6" ht="15" customHeight="1" x14ac:dyDescent="0.2">
      <c r="B12" s="94" t="s">
        <v>344</v>
      </c>
      <c r="C12" s="645">
        <f>'Section 12 data'!$C$28</f>
        <v>2.5299999999999997E-3</v>
      </c>
      <c r="D12" s="646">
        <f>'Section 12 data'!$D$28</f>
        <v>0.21115999999999999</v>
      </c>
      <c r="E12" s="202">
        <f>'Section 12 data'!$E$28</f>
        <v>55.62</v>
      </c>
      <c r="F12" s="647">
        <f t="shared" si="0"/>
        <v>0.21368999999999999</v>
      </c>
    </row>
    <row r="13" spans="2:6" ht="15" customHeight="1" x14ac:dyDescent="0.2">
      <c r="B13" s="94" t="s">
        <v>345</v>
      </c>
      <c r="C13" s="645">
        <f>'Section 12 data'!$C$29</f>
        <v>0</v>
      </c>
      <c r="D13" s="646">
        <f>'Section 12 data'!$D$29</f>
        <v>0.55028999999999995</v>
      </c>
      <c r="E13" s="202">
        <f>'Section 12 data'!$E$29</f>
        <v>46.97</v>
      </c>
      <c r="F13" s="647">
        <f t="shared" si="0"/>
        <v>0.55028999999999995</v>
      </c>
    </row>
    <row r="14" spans="2:6" ht="15" customHeight="1" x14ac:dyDescent="0.2">
      <c r="B14" s="94" t="s">
        <v>346</v>
      </c>
      <c r="C14" s="645">
        <f>'Section 12 data'!$C$30</f>
        <v>3.3E-4</v>
      </c>
      <c r="D14" s="646">
        <f>'Section 12 data'!$D$30</f>
        <v>5.8299999999999998E-2</v>
      </c>
      <c r="E14" s="202">
        <f>'Section 12 data'!$E$30</f>
        <v>64.58</v>
      </c>
      <c r="F14" s="647">
        <f t="shared" si="0"/>
        <v>5.8629999999999995E-2</v>
      </c>
    </row>
    <row r="15" spans="2:6" ht="15" customHeight="1" x14ac:dyDescent="0.2">
      <c r="B15" s="94" t="s">
        <v>347</v>
      </c>
      <c r="C15" s="645">
        <f>'Section 12 data'!$C$31</f>
        <v>2.9999999999999997E-4</v>
      </c>
      <c r="D15" s="646">
        <f>'Section 12 data'!$D$31</f>
        <v>0</v>
      </c>
      <c r="E15" s="202">
        <f>'Section 12 data'!$E$31</f>
        <v>0</v>
      </c>
      <c r="F15" s="647">
        <f t="shared" si="0"/>
        <v>2.9999999999999997E-4</v>
      </c>
    </row>
    <row r="16" spans="2:6" ht="15" customHeight="1" x14ac:dyDescent="0.2">
      <c r="B16" s="94" t="s">
        <v>270</v>
      </c>
      <c r="C16" s="645">
        <f>'Section 12 data'!$C$32</f>
        <v>0</v>
      </c>
      <c r="D16" s="646">
        <f>'Section 12 data'!$D$32</f>
        <v>0</v>
      </c>
      <c r="E16" s="202">
        <f>'Section 12 data'!$E$32</f>
        <v>0</v>
      </c>
      <c r="F16" s="647">
        <f t="shared" si="0"/>
        <v>0</v>
      </c>
    </row>
    <row r="17" spans="2:6" ht="15" customHeight="1" x14ac:dyDescent="0.2">
      <c r="B17" s="97" t="s">
        <v>80</v>
      </c>
      <c r="C17" s="648">
        <f>'Section 12 data'!$C$8</f>
        <v>1.2619999999999999E-2</v>
      </c>
      <c r="D17" s="648">
        <f>'Section 12 data'!$D$8</f>
        <v>2.24396</v>
      </c>
      <c r="E17" s="318">
        <f>'Section 12 data'!$E$8</f>
        <v>19.920000000000002</v>
      </c>
      <c r="F17" s="648">
        <f t="shared" si="0"/>
        <v>2.25658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7833E0-D97D-4A63-BA9B-06C29C0FEA58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2293B03A-307B-4E68-A7BE-D54C6328DDDD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9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240</v>
      </c>
      <c r="C3" t="s">
        <v>399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data'!$J$13</f>
        <v>0</v>
      </c>
      <c r="D8" s="638">
        <f>'Section 12 data'!$K$13</f>
        <v>3.1E-2</v>
      </c>
      <c r="E8" s="202">
        <f>'Section 12 data'!$L$13</f>
        <v>57.63</v>
      </c>
      <c r="F8" s="633">
        <f>SUM(C8,D8)</f>
        <v>3.1E-2</v>
      </c>
    </row>
    <row r="9" spans="2:6" ht="15" customHeight="1" x14ac:dyDescent="0.2">
      <c r="B9" s="82" t="s">
        <v>335</v>
      </c>
      <c r="C9" s="67">
        <f>'Section 12 data'!$J$14</f>
        <v>0</v>
      </c>
      <c r="D9" s="638">
        <f>'Section 12 data'!$K$14</f>
        <v>5.5049999999999999</v>
      </c>
      <c r="E9" s="202">
        <f>'Section 12 data'!$L$14</f>
        <v>31.54</v>
      </c>
      <c r="F9" s="633">
        <f t="shared" ref="F9:F15" si="0">SUM(C9,D9)</f>
        <v>5.5049999999999999</v>
      </c>
    </row>
    <row r="10" spans="2:6" ht="15" customHeight="1" x14ac:dyDescent="0.2">
      <c r="B10" s="81" t="s">
        <v>336</v>
      </c>
      <c r="C10" s="67">
        <f>'Section 12 data'!$J$15</f>
        <v>1.2E-2</v>
      </c>
      <c r="D10" s="638">
        <f>'Section 12 data'!$K$15</f>
        <v>46.692</v>
      </c>
      <c r="E10" s="202">
        <f>'Section 12 data'!$L$15</f>
        <v>42.69610380744102</v>
      </c>
      <c r="F10" s="633">
        <f t="shared" si="0"/>
        <v>46.704000000000001</v>
      </c>
    </row>
    <row r="11" spans="2:6" ht="15" customHeight="1" x14ac:dyDescent="0.2">
      <c r="B11" s="81" t="s">
        <v>337</v>
      </c>
      <c r="C11" s="67">
        <f>'Section 12 data'!$J$16</f>
        <v>3.1E-2</v>
      </c>
      <c r="D11" s="638">
        <f>'Section 12 data'!$K$16</f>
        <v>170.97499999999999</v>
      </c>
      <c r="E11" s="202">
        <f>'Section 12 data'!$L$16</f>
        <v>35.2298447872598</v>
      </c>
      <c r="F11" s="633">
        <f t="shared" si="0"/>
        <v>171.006</v>
      </c>
    </row>
    <row r="12" spans="2:6" ht="15" customHeight="1" x14ac:dyDescent="0.2">
      <c r="B12" s="81" t="s">
        <v>338</v>
      </c>
      <c r="C12" s="67">
        <f>'Section 12 data'!$J$17</f>
        <v>1.74</v>
      </c>
      <c r="D12" s="638">
        <f>'Section 12 data'!$K$17</f>
        <v>120.31</v>
      </c>
      <c r="E12" s="202">
        <f>'Section 12 data'!$L$17</f>
        <v>82.17</v>
      </c>
      <c r="F12" s="633">
        <f t="shared" si="0"/>
        <v>122.05</v>
      </c>
    </row>
    <row r="13" spans="2:6" ht="15" customHeight="1" x14ac:dyDescent="0.2">
      <c r="B13" s="81" t="s">
        <v>339</v>
      </c>
      <c r="C13" s="67">
        <f>'Section 12 data'!$J$18</f>
        <v>0.40799999999999997</v>
      </c>
      <c r="D13" s="638">
        <f>'Section 12 data'!$K$18</f>
        <v>18.722999999999999</v>
      </c>
      <c r="E13" s="202">
        <f>'Section 12 data'!$L$18</f>
        <v>56</v>
      </c>
      <c r="F13" s="633">
        <f t="shared" si="0"/>
        <v>19.131</v>
      </c>
    </row>
    <row r="14" spans="2:6" ht="15" customHeight="1" x14ac:dyDescent="0.2">
      <c r="B14" s="81" t="s">
        <v>268</v>
      </c>
      <c r="C14" s="67">
        <f>'Section 12 data'!$J$19</f>
        <v>0</v>
      </c>
      <c r="D14" s="638">
        <f>'Section 12 data'!$K$19</f>
        <v>0</v>
      </c>
      <c r="E14" s="202">
        <f>'Section 12 data'!$L$19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12 data'!$J$8</f>
        <v>2.1909999999999998</v>
      </c>
      <c r="D15" s="639">
        <f>'Section 12 data'!$K$8</f>
        <v>361.82100000000003</v>
      </c>
      <c r="E15" s="318">
        <f>'Section 12 data'!$L$8</f>
        <v>35.54</v>
      </c>
      <c r="F15" s="640">
        <f t="shared" si="0"/>
        <v>364.012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087B9DF-7C60-4502-BB49-E4BE9475FEE5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ECE13712-376F-4032-843B-6A4791F17F40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0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242</v>
      </c>
      <c r="C3" t="s">
        <v>400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12 data'!$J$24</f>
        <v>0</v>
      </c>
      <c r="D8" s="85">
        <f>'Section 12 data'!$K$24</f>
        <v>0</v>
      </c>
      <c r="E8" s="202">
        <f>'Section 12 data'!$L$24</f>
        <v>0</v>
      </c>
      <c r="F8" s="633">
        <f>SUM(C8,D8)</f>
        <v>0</v>
      </c>
    </row>
    <row r="9" spans="2:6" ht="15" customHeight="1" x14ac:dyDescent="0.2">
      <c r="B9" s="79" t="s">
        <v>341</v>
      </c>
      <c r="C9" s="67">
        <f>'Section 12 data'!$J$25</f>
        <v>1.2E-2</v>
      </c>
      <c r="D9" s="85">
        <f>'Section 12 data'!$K$25</f>
        <v>9.0489999999999995</v>
      </c>
      <c r="E9" s="202">
        <f>'Section 12 data'!$L$25</f>
        <v>34.049999999999997</v>
      </c>
      <c r="F9" s="633">
        <f t="shared" ref="F9:F17" si="0">SUM(C9,D9)</f>
        <v>9.0609999999999999</v>
      </c>
    </row>
    <row r="10" spans="2:6" ht="15" customHeight="1" x14ac:dyDescent="0.2">
      <c r="B10" s="80" t="s">
        <v>342</v>
      </c>
      <c r="C10" s="67">
        <f>'Section 12 data'!$J$26</f>
        <v>0.13900000000000001</v>
      </c>
      <c r="D10" s="85">
        <f>'Section 12 data'!$K$26</f>
        <v>51.024000000000001</v>
      </c>
      <c r="E10" s="202">
        <f>'Section 12 data'!$L$26</f>
        <v>41.83</v>
      </c>
      <c r="F10" s="633">
        <f t="shared" si="0"/>
        <v>51.163000000000004</v>
      </c>
    </row>
    <row r="11" spans="2:6" ht="15" customHeight="1" x14ac:dyDescent="0.2">
      <c r="B11" s="78" t="s">
        <v>343</v>
      </c>
      <c r="C11" s="67">
        <f>'Section 12 data'!$J$27</f>
        <v>1.675</v>
      </c>
      <c r="D11" s="85">
        <f>'Section 12 data'!$K$27</f>
        <v>53.344999999999999</v>
      </c>
      <c r="E11" s="202">
        <f>'Section 12 data'!$L$27</f>
        <v>71.89</v>
      </c>
      <c r="F11" s="633">
        <f t="shared" si="0"/>
        <v>55.019999999999996</v>
      </c>
    </row>
    <row r="12" spans="2:6" ht="15" customHeight="1" x14ac:dyDescent="0.2">
      <c r="B12" s="78" t="s">
        <v>344</v>
      </c>
      <c r="C12" s="67">
        <f>'Section 12 data'!$J$28</f>
        <v>0.33800000000000002</v>
      </c>
      <c r="D12" s="85">
        <f>'Section 12 data'!$K$28</f>
        <v>39.917000000000002</v>
      </c>
      <c r="E12" s="202">
        <f>'Section 12 data'!$L$28</f>
        <v>43.46</v>
      </c>
      <c r="F12" s="633">
        <f t="shared" si="0"/>
        <v>40.255000000000003</v>
      </c>
    </row>
    <row r="13" spans="2:6" ht="15" customHeight="1" x14ac:dyDescent="0.2">
      <c r="B13" s="78" t="s">
        <v>345</v>
      </c>
      <c r="C13" s="67">
        <f>'Section 12 data'!$J$29</f>
        <v>0</v>
      </c>
      <c r="D13" s="85">
        <f>'Section 12 data'!$K$29</f>
        <v>192.02799999999999</v>
      </c>
      <c r="E13" s="202">
        <f>'Section 12 data'!$L$29</f>
        <v>55.41</v>
      </c>
      <c r="F13" s="633">
        <f t="shared" si="0"/>
        <v>192.02799999999999</v>
      </c>
    </row>
    <row r="14" spans="2:6" ht="15" customHeight="1" x14ac:dyDescent="0.2">
      <c r="B14" s="78" t="s">
        <v>346</v>
      </c>
      <c r="C14" s="67">
        <f>'Section 12 data'!$J$30</f>
        <v>0.01</v>
      </c>
      <c r="D14" s="85">
        <f>'Section 12 data'!$K$30</f>
        <v>16.873999999999999</v>
      </c>
      <c r="E14" s="202">
        <f>'Section 12 data'!$L$30</f>
        <v>65.09</v>
      </c>
      <c r="F14" s="633">
        <f t="shared" si="0"/>
        <v>16.884</v>
      </c>
    </row>
    <row r="15" spans="2:6" ht="15" customHeight="1" x14ac:dyDescent="0.2">
      <c r="B15" s="78" t="s">
        <v>347</v>
      </c>
      <c r="C15" s="67">
        <f>'Section 12 data'!$J$31</f>
        <v>1.7999999999999999E-2</v>
      </c>
      <c r="D15" s="85">
        <f>'Section 12 data'!$K$31</f>
        <v>0</v>
      </c>
      <c r="E15" s="202">
        <f>'Section 12 data'!$L$31</f>
        <v>0</v>
      </c>
      <c r="F15" s="633">
        <f t="shared" si="0"/>
        <v>1.7999999999999999E-2</v>
      </c>
    </row>
    <row r="16" spans="2:6" ht="15" customHeight="1" x14ac:dyDescent="0.2">
      <c r="B16" s="78" t="s">
        <v>270</v>
      </c>
      <c r="C16" s="67">
        <f>'Section 12 data'!$J$32</f>
        <v>0</v>
      </c>
      <c r="D16" s="85">
        <f>'Section 12 data'!$K$32</f>
        <v>0</v>
      </c>
      <c r="E16" s="202">
        <f>'Section 12 data'!$L$32</f>
        <v>0</v>
      </c>
      <c r="F16" s="633">
        <f t="shared" si="0"/>
        <v>0</v>
      </c>
    </row>
    <row r="17" spans="2:6" ht="15" customHeight="1" x14ac:dyDescent="0.2">
      <c r="B17" s="86" t="s">
        <v>80</v>
      </c>
      <c r="C17" s="87">
        <f>'Section 12 data'!$J$8</f>
        <v>2.1909999999999998</v>
      </c>
      <c r="D17" s="87">
        <f>'Section 12 data'!$K$8</f>
        <v>361.82100000000003</v>
      </c>
      <c r="E17" s="318">
        <f>'Section 12 data'!$L$8</f>
        <v>35.54</v>
      </c>
      <c r="F17" s="87">
        <f t="shared" si="0"/>
        <v>364.012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F86FDD8E-2B42-46A3-B04A-F0E9124B216C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45B890D0-918E-4071-8797-6DF3CDAC1855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1">
    <tabColor theme="7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244</v>
      </c>
      <c r="C3" t="s">
        <v>435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12 data'!$Q$13</f>
        <v>0</v>
      </c>
      <c r="D8" s="638">
        <f>'Section 12 data'!$R$13</f>
        <v>33.991999999999997</v>
      </c>
      <c r="E8" s="202">
        <f>'Section 12 data'!$S$13</f>
        <v>57.63</v>
      </c>
      <c r="F8" s="633">
        <f>SUM(C8,D8)</f>
        <v>33.991999999999997</v>
      </c>
    </row>
    <row r="9" spans="2:6" ht="15" customHeight="1" x14ac:dyDescent="0.2">
      <c r="B9" s="82" t="s">
        <v>335</v>
      </c>
      <c r="C9" s="67">
        <f>'Section 12 data'!$Q$14</f>
        <v>0</v>
      </c>
      <c r="D9" s="638">
        <f>'Section 12 data'!$R$14</f>
        <v>928.63599999999997</v>
      </c>
      <c r="E9" s="202">
        <f>'Section 12 data'!$S$14</f>
        <v>39.6</v>
      </c>
      <c r="F9" s="633">
        <f t="shared" ref="F9:F15" si="0">SUM(C9,D9)</f>
        <v>928.63599999999997</v>
      </c>
    </row>
    <row r="10" spans="2:6" ht="15" customHeight="1" x14ac:dyDescent="0.2">
      <c r="B10" s="81" t="s">
        <v>336</v>
      </c>
      <c r="C10" s="67">
        <f>'Section 12 data'!$Q$15</f>
        <v>2.1219999999999999</v>
      </c>
      <c r="D10" s="638">
        <f>'Section 12 data'!$R$15</f>
        <v>683.096</v>
      </c>
      <c r="E10" s="202">
        <f>'Section 12 data'!$S$15</f>
        <v>31.94264089050527</v>
      </c>
      <c r="F10" s="633">
        <f t="shared" si="0"/>
        <v>685.21799999999996</v>
      </c>
    </row>
    <row r="11" spans="2:6" ht="15" customHeight="1" x14ac:dyDescent="0.2">
      <c r="B11" s="81" t="s">
        <v>337</v>
      </c>
      <c r="C11" s="67">
        <f>'Section 12 data'!$Q$16</f>
        <v>0.38900000000000001</v>
      </c>
      <c r="D11" s="638">
        <f>'Section 12 data'!$R$16</f>
        <v>565.94899999999996</v>
      </c>
      <c r="E11" s="202">
        <f>'Section 12 data'!$S$16</f>
        <v>36.040110118152782</v>
      </c>
      <c r="F11" s="633">
        <f t="shared" si="0"/>
        <v>566.33799999999997</v>
      </c>
    </row>
    <row r="12" spans="2:6" ht="15" customHeight="1" x14ac:dyDescent="0.2">
      <c r="B12" s="81" t="s">
        <v>338</v>
      </c>
      <c r="C12" s="67">
        <f>'Section 12 data'!$Q$17</f>
        <v>15.241</v>
      </c>
      <c r="D12" s="638">
        <f>'Section 12 data'!$R$17</f>
        <v>174.804</v>
      </c>
      <c r="E12" s="202">
        <f>'Section 12 data'!$S$17</f>
        <v>59.44</v>
      </c>
      <c r="F12" s="633">
        <f t="shared" si="0"/>
        <v>190.04500000000002</v>
      </c>
    </row>
    <row r="13" spans="2:6" ht="15" customHeight="1" x14ac:dyDescent="0.2">
      <c r="B13" s="81" t="s">
        <v>339</v>
      </c>
      <c r="C13" s="67">
        <f>'Section 12 data'!$Q$18</f>
        <v>2.6579999999999999</v>
      </c>
      <c r="D13" s="638">
        <f>'Section 12 data'!$R$18</f>
        <v>56.097999999999999</v>
      </c>
      <c r="E13" s="202">
        <f>'Section 12 data'!$S$18</f>
        <v>63.09</v>
      </c>
      <c r="F13" s="633">
        <f t="shared" si="0"/>
        <v>58.756</v>
      </c>
    </row>
    <row r="14" spans="2:6" ht="15" customHeight="1" x14ac:dyDescent="0.2">
      <c r="B14" s="81" t="s">
        <v>268</v>
      </c>
      <c r="C14" s="67">
        <f>'Section 12 data'!$Q$19</f>
        <v>0</v>
      </c>
      <c r="D14" s="638">
        <f>'Section 12 data'!$R$19</f>
        <v>0</v>
      </c>
      <c r="E14" s="202">
        <f>'Section 12 data'!$S$19</f>
        <v>0</v>
      </c>
      <c r="F14" s="633">
        <f t="shared" si="0"/>
        <v>0</v>
      </c>
    </row>
    <row r="15" spans="2:6" ht="15" customHeight="1" x14ac:dyDescent="0.2">
      <c r="B15" s="83" t="s">
        <v>80</v>
      </c>
      <c r="C15" s="639">
        <f>'Section 12 data'!$Q$8</f>
        <v>20.41</v>
      </c>
      <c r="D15" s="639">
        <f>'Section 12 data'!$R$8</f>
        <v>2442.5740000000001</v>
      </c>
      <c r="E15" s="318">
        <f>'Section 12 data'!$S$8</f>
        <v>20.71</v>
      </c>
      <c r="F15" s="640">
        <f t="shared" si="0"/>
        <v>2462.9839999999999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631501D9-6C64-455F-94A0-7D934F1DBC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D0278561-1EC3-4DA4-AA0E-20983C42E8FC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2">
    <tabColor theme="7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246</v>
      </c>
      <c r="C3" t="s">
        <v>434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12 data'!$Q$24</f>
        <v>0</v>
      </c>
      <c r="D8" s="635">
        <f>'Section 12 data'!$R$24</f>
        <v>0</v>
      </c>
      <c r="E8" s="202">
        <f>'Section 12 data'!$S$24</f>
        <v>0</v>
      </c>
      <c r="F8" s="636">
        <f>SUM(C8,D8)</f>
        <v>0</v>
      </c>
    </row>
    <row r="9" spans="2:6" ht="15" customHeight="1" x14ac:dyDescent="0.2">
      <c r="B9" s="79" t="s">
        <v>341</v>
      </c>
      <c r="C9" s="634">
        <f>'Section 12 data'!$Q$25</f>
        <v>2.1219999999999999</v>
      </c>
      <c r="D9" s="635">
        <f>'Section 12 data'!$R$25</f>
        <v>1255.367</v>
      </c>
      <c r="E9" s="202">
        <f>'Section 12 data'!$S$25</f>
        <v>31.89</v>
      </c>
      <c r="F9" s="636">
        <f t="shared" ref="F9:F17" si="0">SUM(C9,D9)</f>
        <v>1257.489</v>
      </c>
    </row>
    <row r="10" spans="2:6" ht="15" customHeight="1" x14ac:dyDescent="0.2">
      <c r="B10" s="80" t="s">
        <v>342</v>
      </c>
      <c r="C10" s="634">
        <f>'Section 12 data'!$Q$26</f>
        <v>1.706</v>
      </c>
      <c r="D10" s="635">
        <f>'Section 12 data'!$R$26</f>
        <v>569.00800000000004</v>
      </c>
      <c r="E10" s="202">
        <f>'Section 12 data'!$S$26</f>
        <v>34.78</v>
      </c>
      <c r="F10" s="636">
        <f t="shared" si="0"/>
        <v>570.71400000000006</v>
      </c>
    </row>
    <row r="11" spans="2:6" ht="15" customHeight="1" x14ac:dyDescent="0.2">
      <c r="B11" s="78" t="s">
        <v>343</v>
      </c>
      <c r="C11" s="634">
        <f>'Section 12 data'!$Q$27</f>
        <v>15.678000000000001</v>
      </c>
      <c r="D11" s="635">
        <f>'Section 12 data'!$R$27</f>
        <v>252.09299999999999</v>
      </c>
      <c r="E11" s="202">
        <f>'Section 12 data'!$S$27</f>
        <v>59.72</v>
      </c>
      <c r="F11" s="636">
        <f t="shared" si="0"/>
        <v>267.77100000000002</v>
      </c>
    </row>
    <row r="12" spans="2:6" ht="15" customHeight="1" x14ac:dyDescent="0.2">
      <c r="B12" s="78" t="s">
        <v>344</v>
      </c>
      <c r="C12" s="634">
        <f>'Section 12 data'!$Q$28</f>
        <v>0.88600000000000001</v>
      </c>
      <c r="D12" s="635">
        <f>'Section 12 data'!$R$28</f>
        <v>125.363</v>
      </c>
      <c r="E12" s="202">
        <f>'Section 12 data'!$S$28</f>
        <v>54.81</v>
      </c>
      <c r="F12" s="636">
        <f t="shared" si="0"/>
        <v>126.249</v>
      </c>
    </row>
    <row r="13" spans="2:6" ht="15" customHeight="1" x14ac:dyDescent="0.2">
      <c r="B13" s="78" t="s">
        <v>345</v>
      </c>
      <c r="C13" s="634">
        <f>'Section 12 data'!$Q$29</f>
        <v>0</v>
      </c>
      <c r="D13" s="635">
        <f>'Section 12 data'!$R$29</f>
        <v>228.64400000000001</v>
      </c>
      <c r="E13" s="202">
        <f>'Section 12 data'!$S$29</f>
        <v>45.01</v>
      </c>
      <c r="F13" s="636">
        <f t="shared" si="0"/>
        <v>228.64400000000001</v>
      </c>
    </row>
    <row r="14" spans="2:6" ht="15" customHeight="1" x14ac:dyDescent="0.2">
      <c r="B14" s="78" t="s">
        <v>346</v>
      </c>
      <c r="C14" s="634">
        <f>'Section 12 data'!$Q$30</f>
        <v>0.01</v>
      </c>
      <c r="D14" s="635">
        <f>'Section 12 data'!$R$30</f>
        <v>12.099</v>
      </c>
      <c r="E14" s="202">
        <f>'Section 12 data'!$S$30</f>
        <v>65.37</v>
      </c>
      <c r="F14" s="636">
        <f t="shared" si="0"/>
        <v>12.109</v>
      </c>
    </row>
    <row r="15" spans="2:6" ht="15" customHeight="1" x14ac:dyDescent="0.2">
      <c r="B15" s="78" t="s">
        <v>347</v>
      </c>
      <c r="C15" s="634">
        <f>'Section 12 data'!$Q$31</f>
        <v>8.0000000000000002E-3</v>
      </c>
      <c r="D15" s="635">
        <f>'Section 12 data'!$R$31</f>
        <v>0</v>
      </c>
      <c r="E15" s="202">
        <f>'Section 12 data'!$S$31</f>
        <v>0</v>
      </c>
      <c r="F15" s="636">
        <f t="shared" si="0"/>
        <v>8.0000000000000002E-3</v>
      </c>
    </row>
    <row r="16" spans="2:6" ht="15" customHeight="1" x14ac:dyDescent="0.2">
      <c r="B16" s="78" t="s">
        <v>270</v>
      </c>
      <c r="C16" s="634">
        <f>'Section 12 data'!$Q$32</f>
        <v>0</v>
      </c>
      <c r="D16" s="635">
        <f>'Section 12 data'!$R$32</f>
        <v>0</v>
      </c>
      <c r="E16" s="202">
        <f>'Section 12 data'!$S$32</f>
        <v>0</v>
      </c>
      <c r="F16" s="636">
        <f t="shared" si="0"/>
        <v>0</v>
      </c>
    </row>
    <row r="17" spans="2:6" ht="15" customHeight="1" x14ac:dyDescent="0.2">
      <c r="B17" s="72" t="s">
        <v>80</v>
      </c>
      <c r="C17" s="87">
        <f>'Section 12 data'!$Q$8</f>
        <v>20.41</v>
      </c>
      <c r="D17" s="87">
        <f>'Section 12 data'!$R$8</f>
        <v>2442.5740000000001</v>
      </c>
      <c r="E17" s="318">
        <f>'Section 12 data'!$S$8</f>
        <v>20.71</v>
      </c>
      <c r="F17" s="87">
        <f t="shared" si="0"/>
        <v>2462.9839999999999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8A8D746-F456-4812-83A2-2A9B6E2E3AA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97755A58-49D9-4647-AE89-E909032E0AEC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3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249</v>
      </c>
      <c r="C3" t="s">
        <v>253</v>
      </c>
    </row>
    <row r="5" spans="2:12" ht="15" customHeight="1" x14ac:dyDescent="0.2">
      <c r="B5" s="847" t="s">
        <v>376</v>
      </c>
      <c r="C5" s="912" t="s">
        <v>273</v>
      </c>
      <c r="D5" s="912"/>
      <c r="E5" s="912"/>
      <c r="F5" s="904"/>
      <c r="H5" s="847" t="s">
        <v>376</v>
      </c>
      <c r="I5" s="795" t="s">
        <v>274</v>
      </c>
      <c r="J5" s="867"/>
      <c r="K5" s="867"/>
      <c r="L5" s="794"/>
    </row>
    <row r="6" spans="2:12" ht="45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57">
        <f>'Section 12 data'!$C$8</f>
        <v>1.2619999999999999E-2</v>
      </c>
      <c r="D9" s="57">
        <f>'Section 12 data'!$D$8</f>
        <v>2.24396</v>
      </c>
      <c r="E9" s="58">
        <f>'Section 12 data'!$E$8</f>
        <v>19.920000000000002</v>
      </c>
      <c r="F9" s="76">
        <f>SUM(C9,D9)</f>
        <v>2.25658</v>
      </c>
      <c r="G9" s="25"/>
      <c r="H9" s="28" t="str">
        <f>Index!$B$4</f>
        <v>Hertfordshire and North London</v>
      </c>
      <c r="I9" s="59">
        <f>'Section 12 data'!$G$7</f>
        <v>30.066469999999999</v>
      </c>
      <c r="J9" s="60">
        <f>'Section 12 data'!$G$5</f>
        <v>33.185850000000002</v>
      </c>
      <c r="K9" s="43">
        <f>IF(I9=0,0,100*F9/I9)</f>
        <v>7.5053040812572949</v>
      </c>
      <c r="L9" s="61">
        <f>IF(J9=0,0,100*F9/J9)</f>
        <v>6.799825829382101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8188E82D-4FE6-4591-83AF-A5463DC1F48B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5A6F8819-DCBF-4DAF-B9A1-E43F98F5507A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4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251</v>
      </c>
      <c r="C3" t="s">
        <v>401</v>
      </c>
    </row>
    <row r="5" spans="2:12" ht="15" customHeight="1" x14ac:dyDescent="0.2">
      <c r="B5" s="847" t="s">
        <v>376</v>
      </c>
      <c r="C5" s="912" t="s">
        <v>281</v>
      </c>
      <c r="D5" s="912"/>
      <c r="E5" s="912"/>
      <c r="F5" s="904"/>
      <c r="G5" s="25"/>
      <c r="H5" s="847" t="s">
        <v>376</v>
      </c>
      <c r="I5" s="795" t="s">
        <v>282</v>
      </c>
      <c r="J5" s="867"/>
      <c r="K5" s="867"/>
      <c r="L5" s="794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12 data'!$J$8</f>
        <v>2.1909999999999998</v>
      </c>
      <c r="D9" s="67">
        <f>'Section 12 data'!$K$8</f>
        <v>361.82100000000003</v>
      </c>
      <c r="E9" s="58">
        <f>'Section 12 data'!$L$8</f>
        <v>35.54</v>
      </c>
      <c r="F9" s="77">
        <f>SUM(C9,D9)</f>
        <v>364.012</v>
      </c>
      <c r="G9" s="25"/>
      <c r="H9" s="28" t="str">
        <f>Index!$B$4</f>
        <v>Hertfordshire and North London</v>
      </c>
      <c r="I9" s="68">
        <f>'Section 12 data'!$N$7</f>
        <v>5478.4830000000002</v>
      </c>
      <c r="J9" s="43">
        <f>'Section 12 data'!$N$5</f>
        <v>6424.6040000000003</v>
      </c>
      <c r="K9" s="43">
        <f>IF(I9=0,0,100*F9/I9)</f>
        <v>6.6443940777036268</v>
      </c>
      <c r="L9" s="61">
        <f>IF(J9=0,0,100*F9/J9)</f>
        <v>5.6659056340281824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6D49983-F2A6-4804-AE2D-C77DB5BD0EFA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8D1F6E4C-2850-48DA-8F7D-5FCBCC89A038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5">
    <tabColor theme="7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403</v>
      </c>
      <c r="C3" t="s">
        <v>402</v>
      </c>
    </row>
    <row r="5" spans="2:12" ht="15" customHeight="1" x14ac:dyDescent="0.2">
      <c r="B5" s="847" t="s">
        <v>380</v>
      </c>
      <c r="C5" s="912" t="s">
        <v>283</v>
      </c>
      <c r="D5" s="912"/>
      <c r="E5" s="912"/>
      <c r="F5" s="904"/>
      <c r="G5" s="25"/>
      <c r="H5" s="847" t="s">
        <v>380</v>
      </c>
      <c r="I5" s="795" t="s">
        <v>284</v>
      </c>
      <c r="J5" s="867"/>
      <c r="K5" s="867"/>
      <c r="L5" s="794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278</v>
      </c>
      <c r="L6" s="35" t="s">
        <v>279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12 data'!$Q$8</f>
        <v>20.41</v>
      </c>
      <c r="D9" s="67">
        <f>'Section 12 data'!$R$8</f>
        <v>2442.5740000000001</v>
      </c>
      <c r="E9" s="58">
        <f>'Section 12 data'!$S$8</f>
        <v>20.71</v>
      </c>
      <c r="F9" s="77">
        <f>SUM(C9,D9)</f>
        <v>2462.9839999999999</v>
      </c>
      <c r="G9" s="25"/>
      <c r="H9" s="28" t="str">
        <f>Index!$B$4</f>
        <v>Hertfordshire and North London</v>
      </c>
      <c r="I9" s="68">
        <f>'Section 12 data'!$U$7</f>
        <v>27971.547999999999</v>
      </c>
      <c r="J9" s="43">
        <f>'Section 12 data'!$U$5</f>
        <v>30174.713000000003</v>
      </c>
      <c r="K9" s="43">
        <f>IF(I9=0,0,100*F9/I9)</f>
        <v>8.8053188904668414</v>
      </c>
      <c r="L9" s="61">
        <f>IF(J9=0,0,100*F9/J9)</f>
        <v>8.1624106913626644</v>
      </c>
    </row>
  </sheetData>
  <mergeCells count="5">
    <mergeCell ref="B5:B7"/>
    <mergeCell ref="C5:F5"/>
    <mergeCell ref="I5:L5"/>
    <mergeCell ref="D6:E6"/>
    <mergeCell ref="H5:H7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2294B01D-8A22-4068-94EB-1869F249380E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D607DD1-489B-401E-B1BA-54517EEF117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Index!$E$102</f>
        <v>Tree health - oak</v>
      </c>
    </row>
  </sheetData>
  <hyperlinks>
    <hyperlink ref="A1" location="Index!B102" display="Return to index"/>
  </hyperlink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7">
    <tabColor theme="5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420</v>
      </c>
      <c r="C3" t="s">
        <v>404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13 data'!$C$13</f>
        <v>2.5800000000000003E-3</v>
      </c>
      <c r="D8" s="650">
        <f>'Section 13 data'!$D$13</f>
        <v>0.14205999999999999</v>
      </c>
      <c r="E8" s="202">
        <f>'Section 13 data'!$E$13</f>
        <v>39.659999999999997</v>
      </c>
      <c r="F8" s="651">
        <f>SUM(C8,D8)</f>
        <v>0.14463999999999999</v>
      </c>
    </row>
    <row r="9" spans="2:6" ht="15" customHeight="1" x14ac:dyDescent="0.2">
      <c r="B9" s="100" t="s">
        <v>335</v>
      </c>
      <c r="C9" s="649">
        <f>'Section 13 data'!$C$14</f>
        <v>0</v>
      </c>
      <c r="D9" s="650">
        <f>'Section 13 data'!$D$14</f>
        <v>0.24001</v>
      </c>
      <c r="E9" s="202">
        <f>'Section 13 data'!$E$14</f>
        <v>34.479999999999997</v>
      </c>
      <c r="F9" s="651">
        <f t="shared" ref="F9:F15" si="0">SUM(C9,D9)</f>
        <v>0.24001</v>
      </c>
    </row>
    <row r="10" spans="2:6" ht="15" customHeight="1" x14ac:dyDescent="0.2">
      <c r="B10" s="99" t="s">
        <v>336</v>
      </c>
      <c r="C10" s="649">
        <f>'Section 13 data'!$C$15</f>
        <v>8.7799999999999996E-3</v>
      </c>
      <c r="D10" s="650">
        <f>'Section 13 data'!$D$15</f>
        <v>1.02197</v>
      </c>
      <c r="E10" s="202">
        <f>'Section 13 data'!$E$15</f>
        <v>26.754991677608793</v>
      </c>
      <c r="F10" s="651">
        <f t="shared" si="0"/>
        <v>1.0307500000000001</v>
      </c>
    </row>
    <row r="11" spans="2:6" ht="15" customHeight="1" x14ac:dyDescent="0.2">
      <c r="B11" s="99" t="s">
        <v>337</v>
      </c>
      <c r="C11" s="649">
        <f>'Section 13 data'!$C$16</f>
        <v>7.5100000000000002E-3</v>
      </c>
      <c r="D11" s="650">
        <f>'Section 13 data'!$D$16</f>
        <v>0.76536999999999999</v>
      </c>
      <c r="E11" s="202">
        <f>'Section 13 data'!$E$16</f>
        <v>27.942178438680138</v>
      </c>
      <c r="F11" s="651">
        <f t="shared" si="0"/>
        <v>0.77288000000000001</v>
      </c>
    </row>
    <row r="12" spans="2:6" ht="15" customHeight="1" x14ac:dyDescent="0.2">
      <c r="B12" s="99" t="s">
        <v>338</v>
      </c>
      <c r="C12" s="649">
        <f>'Section 13 data'!$C$17</f>
        <v>1.97E-3</v>
      </c>
      <c r="D12" s="650">
        <f>'Section 13 data'!$D$17</f>
        <v>1.24129</v>
      </c>
      <c r="E12" s="202">
        <f>'Section 13 data'!$E$17</f>
        <v>37.18</v>
      </c>
      <c r="F12" s="651">
        <f t="shared" si="0"/>
        <v>1.24326</v>
      </c>
    </row>
    <row r="13" spans="2:6" ht="15" customHeight="1" x14ac:dyDescent="0.2">
      <c r="B13" s="99" t="s">
        <v>339</v>
      </c>
      <c r="C13" s="649">
        <f>'Section 13 data'!$C$18</f>
        <v>2.1409999999999998E-2</v>
      </c>
      <c r="D13" s="650">
        <f>'Section 13 data'!$D$18</f>
        <v>1.9911800000000002</v>
      </c>
      <c r="E13" s="202">
        <f>'Section 13 data'!$E$18</f>
        <v>29.23</v>
      </c>
      <c r="F13" s="651">
        <f t="shared" si="0"/>
        <v>2.0125900000000003</v>
      </c>
    </row>
    <row r="14" spans="2:6" ht="15" customHeight="1" x14ac:dyDescent="0.2">
      <c r="B14" s="99" t="s">
        <v>268</v>
      </c>
      <c r="C14" s="649">
        <f>'Section 13 data'!$C$19</f>
        <v>7.62E-3</v>
      </c>
      <c r="D14" s="650">
        <f>'Section 13 data'!$D$19</f>
        <v>0.46668999999999999</v>
      </c>
      <c r="E14" s="202">
        <f>'Section 13 data'!$E$19</f>
        <v>57.722840808375267</v>
      </c>
      <c r="F14" s="651">
        <f t="shared" si="0"/>
        <v>0.47431000000000001</v>
      </c>
    </row>
    <row r="15" spans="2:6" ht="15" customHeight="1" x14ac:dyDescent="0.2">
      <c r="B15" s="101" t="s">
        <v>80</v>
      </c>
      <c r="C15" s="102">
        <f>'Section 13 data'!$C$8</f>
        <v>4.9860000000000002E-2</v>
      </c>
      <c r="D15" s="102">
        <f>'Section 13 data'!$D$8</f>
        <v>5.8685900000000002</v>
      </c>
      <c r="E15" s="318">
        <f>'Section 13 data'!$E$8</f>
        <v>14.11</v>
      </c>
      <c r="F15" s="102">
        <f t="shared" si="0"/>
        <v>5.91845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B0DFBD5-6405-4830-8C4B-0190C56395B6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6E3CA-422C-474F-B3FA-84EFB5621BB0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2:X320"/>
  <sheetViews>
    <sheetView zoomScaleNormal="100" workbookViewId="0"/>
  </sheetViews>
  <sheetFormatPr defaultRowHeight="12.75" x14ac:dyDescent="0.2"/>
  <cols>
    <col min="2" max="2" width="14.125" bestFit="1" customWidth="1"/>
    <col min="3" max="3" width="10.375" customWidth="1"/>
    <col min="4" max="4" width="13.75" bestFit="1" customWidth="1"/>
    <col min="5" max="5" width="13.25" bestFit="1" customWidth="1"/>
    <col min="6" max="6" width="11.625" customWidth="1"/>
    <col min="7" max="7" width="8" bestFit="1" customWidth="1"/>
    <col min="8" max="8" width="14.125" bestFit="1" customWidth="1"/>
    <col min="9" max="9" width="10.375" bestFit="1" customWidth="1"/>
    <col min="10" max="10" width="13.75" bestFit="1" customWidth="1"/>
    <col min="13" max="13" width="13.25" bestFit="1" customWidth="1"/>
    <col min="14" max="14" width="13.375" bestFit="1" customWidth="1"/>
    <col min="16" max="16" width="14.125" bestFit="1" customWidth="1"/>
    <col min="17" max="17" width="10.375" customWidth="1"/>
    <col min="18" max="18" width="13.75" bestFit="1" customWidth="1"/>
    <col min="19" max="19" width="13.25" bestFit="1" customWidth="1"/>
    <col min="20" max="20" width="10.375" bestFit="1" customWidth="1"/>
    <col min="25" max="25" width="11" customWidth="1"/>
  </cols>
  <sheetData>
    <row r="2" spans="1:20" ht="13.5" thickBot="1" x14ac:dyDescent="0.25"/>
    <row r="3" spans="1:20" ht="15" x14ac:dyDescent="0.2">
      <c r="A3" s="275"/>
      <c r="B3" s="800" t="s">
        <v>673</v>
      </c>
      <c r="C3" s="803"/>
      <c r="D3" s="803"/>
      <c r="E3" s="803"/>
      <c r="F3" s="804"/>
      <c r="H3" s="800" t="s">
        <v>673</v>
      </c>
      <c r="I3" s="801"/>
      <c r="J3" s="801"/>
      <c r="K3" s="801"/>
      <c r="L3" s="801"/>
      <c r="M3" s="801"/>
      <c r="N3" s="802"/>
      <c r="P3" s="800" t="s">
        <v>673</v>
      </c>
      <c r="Q3" s="803"/>
      <c r="R3" s="803"/>
      <c r="S3" s="803"/>
      <c r="T3" s="804"/>
    </row>
    <row r="4" spans="1:20" ht="13.5" thickBot="1" x14ac:dyDescent="0.25">
      <c r="A4" s="275"/>
      <c r="B4" s="283" t="s">
        <v>78</v>
      </c>
      <c r="C4" s="284" t="s">
        <v>379</v>
      </c>
      <c r="D4" s="284" t="s">
        <v>481</v>
      </c>
      <c r="E4" s="287" t="s">
        <v>479</v>
      </c>
      <c r="F4" s="285" t="s">
        <v>378</v>
      </c>
      <c r="H4" s="286" t="s">
        <v>308</v>
      </c>
      <c r="I4" s="287" t="s">
        <v>379</v>
      </c>
      <c r="J4" s="284" t="s">
        <v>481</v>
      </c>
      <c r="K4" s="287" t="s">
        <v>82</v>
      </c>
      <c r="L4" s="287" t="s">
        <v>309</v>
      </c>
      <c r="M4" s="287" t="s">
        <v>479</v>
      </c>
      <c r="N4" s="288" t="s">
        <v>378</v>
      </c>
      <c r="P4" s="283" t="s">
        <v>486</v>
      </c>
      <c r="Q4" s="284" t="s">
        <v>379</v>
      </c>
      <c r="R4" s="284" t="s">
        <v>481</v>
      </c>
      <c r="S4" s="287" t="s">
        <v>479</v>
      </c>
      <c r="T4" s="285" t="s">
        <v>378</v>
      </c>
    </row>
    <row r="5" spans="1:20" x14ac:dyDescent="0.2">
      <c r="A5" s="275"/>
      <c r="B5" s="301" t="s">
        <v>105</v>
      </c>
      <c r="C5" s="302">
        <v>2013</v>
      </c>
      <c r="D5" s="291">
        <v>56.539000000000001</v>
      </c>
      <c r="E5" s="331"/>
      <c r="F5" s="339"/>
      <c r="G5" s="323"/>
      <c r="H5" s="301" t="s">
        <v>105</v>
      </c>
      <c r="I5" s="302">
        <v>2013</v>
      </c>
      <c r="J5" s="278">
        <v>5421.9440000000004</v>
      </c>
      <c r="K5" s="278">
        <v>14.35</v>
      </c>
      <c r="L5" s="331">
        <f t="shared" ref="L5:L15" si="0">(K5*J5)/100</f>
        <v>778.04896399999996</v>
      </c>
      <c r="M5" s="331"/>
      <c r="N5" s="339"/>
      <c r="O5" s="323"/>
      <c r="P5" s="301" t="s">
        <v>105</v>
      </c>
      <c r="Q5" s="302">
        <v>2013</v>
      </c>
      <c r="R5" s="331">
        <f>D5+J5</f>
        <v>5478.4830000000002</v>
      </c>
      <c r="S5" s="331"/>
      <c r="T5" s="339"/>
    </row>
    <row r="6" spans="1:20" x14ac:dyDescent="0.2">
      <c r="A6" s="275"/>
      <c r="B6" s="289"/>
      <c r="C6" s="290">
        <v>2017</v>
      </c>
      <c r="D6" s="281">
        <v>62.695999999999998</v>
      </c>
      <c r="E6" s="332"/>
      <c r="F6" s="340"/>
      <c r="G6" s="323"/>
      <c r="H6" s="335"/>
      <c r="I6" s="290">
        <v>2017</v>
      </c>
      <c r="J6" s="279">
        <v>5668.4350000000004</v>
      </c>
      <c r="K6" s="279">
        <v>12.47</v>
      </c>
      <c r="L6" s="332">
        <f t="shared" si="0"/>
        <v>706.85384450000015</v>
      </c>
      <c r="M6" s="332"/>
      <c r="N6" s="340"/>
      <c r="O6" s="323"/>
      <c r="P6" s="335"/>
      <c r="Q6" s="290">
        <v>2017</v>
      </c>
      <c r="R6" s="332">
        <f t="shared" ref="R6:R15" si="1">D6+J6</f>
        <v>5731.1310000000003</v>
      </c>
      <c r="S6" s="332"/>
      <c r="T6" s="340"/>
    </row>
    <row r="7" spans="1:20" x14ac:dyDescent="0.2">
      <c r="A7" s="275"/>
      <c r="B7" s="289"/>
      <c r="C7" s="290">
        <v>2022</v>
      </c>
      <c r="D7" s="281">
        <v>71.340999999999994</v>
      </c>
      <c r="E7" s="332"/>
      <c r="F7" s="340"/>
      <c r="G7" s="323"/>
      <c r="H7" s="335"/>
      <c r="I7" s="290">
        <v>2022</v>
      </c>
      <c r="J7" s="279">
        <v>6168.8029999999999</v>
      </c>
      <c r="K7" s="279">
        <v>11.18</v>
      </c>
      <c r="L7" s="332">
        <f t="shared" si="0"/>
        <v>689.67217540000001</v>
      </c>
      <c r="M7" s="332"/>
      <c r="N7" s="340"/>
      <c r="O7" s="323"/>
      <c r="P7" s="335"/>
      <c r="Q7" s="290">
        <v>2022</v>
      </c>
      <c r="R7" s="332">
        <f t="shared" si="1"/>
        <v>6240.1440000000002</v>
      </c>
      <c r="S7" s="332"/>
      <c r="T7" s="340"/>
    </row>
    <row r="8" spans="1:20" x14ac:dyDescent="0.2">
      <c r="A8" s="275"/>
      <c r="B8" s="289"/>
      <c r="C8" s="290">
        <v>2027</v>
      </c>
      <c r="D8" s="281">
        <v>81.581000000000003</v>
      </c>
      <c r="E8" s="332"/>
      <c r="F8" s="340"/>
      <c r="G8" s="323"/>
      <c r="H8" s="335"/>
      <c r="I8" s="290">
        <v>2027</v>
      </c>
      <c r="J8" s="279">
        <v>6872.7340000000004</v>
      </c>
      <c r="K8" s="279">
        <v>10.1</v>
      </c>
      <c r="L8" s="332">
        <f t="shared" si="0"/>
        <v>694.14613400000007</v>
      </c>
      <c r="M8" s="332"/>
      <c r="N8" s="340"/>
      <c r="O8" s="323"/>
      <c r="P8" s="335"/>
      <c r="Q8" s="290">
        <v>2027</v>
      </c>
      <c r="R8" s="332">
        <f t="shared" si="1"/>
        <v>6954.3150000000005</v>
      </c>
      <c r="S8" s="332"/>
      <c r="T8" s="340"/>
    </row>
    <row r="9" spans="1:20" x14ac:dyDescent="0.2">
      <c r="A9" s="275"/>
      <c r="B9" s="289"/>
      <c r="C9" s="290">
        <v>2032</v>
      </c>
      <c r="D9" s="281">
        <v>91.93</v>
      </c>
      <c r="E9" s="332"/>
      <c r="F9" s="340"/>
      <c r="G9" s="323"/>
      <c r="H9" s="335"/>
      <c r="I9" s="290">
        <v>2032</v>
      </c>
      <c r="J9" s="279">
        <v>7604.15</v>
      </c>
      <c r="K9" s="279">
        <v>9.24</v>
      </c>
      <c r="L9" s="332">
        <f t="shared" si="0"/>
        <v>702.62346000000002</v>
      </c>
      <c r="M9" s="332"/>
      <c r="N9" s="340"/>
      <c r="O9" s="323"/>
      <c r="P9" s="335"/>
      <c r="Q9" s="290">
        <v>2032</v>
      </c>
      <c r="R9" s="332">
        <f t="shared" si="1"/>
        <v>7696.08</v>
      </c>
      <c r="S9" s="332"/>
      <c r="T9" s="340"/>
    </row>
    <row r="10" spans="1:20" x14ac:dyDescent="0.2">
      <c r="A10" s="275"/>
      <c r="B10" s="289"/>
      <c r="C10" s="290">
        <v>2037</v>
      </c>
      <c r="D10" s="281">
        <v>101.77</v>
      </c>
      <c r="E10" s="332"/>
      <c r="F10" s="340"/>
      <c r="G10" s="323"/>
      <c r="H10" s="335"/>
      <c r="I10" s="290">
        <v>2037</v>
      </c>
      <c r="J10" s="279">
        <v>8345.9</v>
      </c>
      <c r="K10" s="279">
        <v>8.49</v>
      </c>
      <c r="L10" s="332">
        <f t="shared" si="0"/>
        <v>708.56690999999989</v>
      </c>
      <c r="M10" s="332"/>
      <c r="N10" s="340"/>
      <c r="O10" s="323"/>
      <c r="P10" s="335"/>
      <c r="Q10" s="290">
        <v>2037</v>
      </c>
      <c r="R10" s="332">
        <f t="shared" si="1"/>
        <v>8447.67</v>
      </c>
      <c r="S10" s="332"/>
      <c r="T10" s="340"/>
    </row>
    <row r="11" spans="1:20" x14ac:dyDescent="0.2">
      <c r="A11" s="275"/>
      <c r="B11" s="289"/>
      <c r="C11" s="290">
        <v>2042</v>
      </c>
      <c r="D11" s="281">
        <v>63.500999999999998</v>
      </c>
      <c r="E11" s="332"/>
      <c r="F11" s="340"/>
      <c r="G11" s="323"/>
      <c r="H11" s="335"/>
      <c r="I11" s="290">
        <v>2042</v>
      </c>
      <c r="J11" s="279">
        <v>9066.7990000000009</v>
      </c>
      <c r="K11" s="279">
        <v>7.85</v>
      </c>
      <c r="L11" s="332">
        <f t="shared" si="0"/>
        <v>711.74372150000011</v>
      </c>
      <c r="M11" s="332"/>
      <c r="N11" s="340"/>
      <c r="O11" s="323"/>
      <c r="P11" s="335"/>
      <c r="Q11" s="290">
        <v>2042</v>
      </c>
      <c r="R11" s="332">
        <f t="shared" si="1"/>
        <v>9130.3000000000011</v>
      </c>
      <c r="S11" s="332"/>
      <c r="T11" s="340"/>
    </row>
    <row r="12" spans="1:20" x14ac:dyDescent="0.2">
      <c r="A12" s="275"/>
      <c r="B12" s="289"/>
      <c r="C12" s="290">
        <v>2047</v>
      </c>
      <c r="D12" s="281">
        <v>69.204999999999998</v>
      </c>
      <c r="E12" s="332"/>
      <c r="F12" s="340"/>
      <c r="G12" s="323"/>
      <c r="H12" s="335"/>
      <c r="I12" s="290">
        <v>2047</v>
      </c>
      <c r="J12" s="279">
        <v>9730.4269999999997</v>
      </c>
      <c r="K12" s="279">
        <v>7.36</v>
      </c>
      <c r="L12" s="332">
        <f t="shared" si="0"/>
        <v>716.1594272000001</v>
      </c>
      <c r="M12" s="332"/>
      <c r="N12" s="340"/>
      <c r="O12" s="323"/>
      <c r="P12" s="335"/>
      <c r="Q12" s="290">
        <v>2047</v>
      </c>
      <c r="R12" s="332">
        <f t="shared" si="1"/>
        <v>9799.6319999999996</v>
      </c>
      <c r="S12" s="332"/>
      <c r="T12" s="340"/>
    </row>
    <row r="13" spans="1:20" x14ac:dyDescent="0.2">
      <c r="A13" s="275"/>
      <c r="B13" s="289"/>
      <c r="C13" s="290">
        <v>2052</v>
      </c>
      <c r="D13" s="281">
        <v>76.173000000000002</v>
      </c>
      <c r="E13" s="332"/>
      <c r="F13" s="340"/>
      <c r="G13" s="323"/>
      <c r="H13" s="335"/>
      <c r="I13" s="290">
        <v>2052</v>
      </c>
      <c r="J13" s="279">
        <v>10345.927</v>
      </c>
      <c r="K13" s="279">
        <v>6.96</v>
      </c>
      <c r="L13" s="332">
        <f t="shared" si="0"/>
        <v>720.07651920000001</v>
      </c>
      <c r="M13" s="332"/>
      <c r="N13" s="340"/>
      <c r="O13" s="323"/>
      <c r="P13" s="335"/>
      <c r="Q13" s="290">
        <v>2052</v>
      </c>
      <c r="R13" s="332">
        <f t="shared" si="1"/>
        <v>10422.1</v>
      </c>
      <c r="S13" s="332"/>
      <c r="T13" s="340"/>
    </row>
    <row r="14" spans="1:20" x14ac:dyDescent="0.2">
      <c r="A14" s="275"/>
      <c r="B14" s="289"/>
      <c r="C14" s="290">
        <v>2057</v>
      </c>
      <c r="D14" s="281">
        <v>81.494</v>
      </c>
      <c r="E14" s="332"/>
      <c r="F14" s="340"/>
      <c r="G14" s="323"/>
      <c r="H14" s="335"/>
      <c r="I14" s="290">
        <v>2057</v>
      </c>
      <c r="J14" s="279">
        <v>10776.53</v>
      </c>
      <c r="K14" s="279">
        <v>6.77</v>
      </c>
      <c r="L14" s="332">
        <f t="shared" si="0"/>
        <v>729.57108099999994</v>
      </c>
      <c r="M14" s="332"/>
      <c r="N14" s="340"/>
      <c r="O14" s="323"/>
      <c r="P14" s="335"/>
      <c r="Q14" s="290">
        <v>2057</v>
      </c>
      <c r="R14" s="332">
        <f t="shared" si="1"/>
        <v>10858.024000000001</v>
      </c>
      <c r="S14" s="332"/>
      <c r="T14" s="340"/>
    </row>
    <row r="15" spans="1:20" ht="13.5" thickBot="1" x14ac:dyDescent="0.25">
      <c r="A15" s="275"/>
      <c r="B15" s="294"/>
      <c r="C15" s="295">
        <v>2062</v>
      </c>
      <c r="D15" s="296">
        <v>86.908000000000001</v>
      </c>
      <c r="E15" s="333"/>
      <c r="F15" s="341"/>
      <c r="G15" s="323"/>
      <c r="H15" s="336"/>
      <c r="I15" s="295">
        <v>2062</v>
      </c>
      <c r="J15" s="337">
        <v>11276.956</v>
      </c>
      <c r="K15" s="337">
        <v>6.55</v>
      </c>
      <c r="L15" s="333">
        <f t="shared" si="0"/>
        <v>738.6406179999999</v>
      </c>
      <c r="M15" s="333"/>
      <c r="N15" s="341"/>
      <c r="O15" s="323"/>
      <c r="P15" s="336"/>
      <c r="Q15" s="295">
        <v>2062</v>
      </c>
      <c r="R15" s="333">
        <f t="shared" si="1"/>
        <v>11363.864</v>
      </c>
      <c r="S15" s="333"/>
      <c r="T15" s="341"/>
    </row>
    <row r="16" spans="1:20" x14ac:dyDescent="0.2">
      <c r="A16" s="275"/>
      <c r="B16" s="299"/>
      <c r="C16" s="300"/>
      <c r="D16" s="281"/>
      <c r="E16" s="281"/>
      <c r="F16" s="276"/>
      <c r="G16" s="323"/>
      <c r="H16" s="338"/>
      <c r="I16" s="300"/>
      <c r="J16" s="281"/>
      <c r="K16" s="281"/>
      <c r="L16" s="281"/>
      <c r="M16" s="281"/>
      <c r="N16" s="276"/>
      <c r="O16" s="323"/>
      <c r="P16" s="338"/>
      <c r="Q16" s="300"/>
      <c r="R16" s="281"/>
      <c r="S16" s="281"/>
      <c r="T16" s="276"/>
    </row>
    <row r="17" spans="1:20" ht="13.5" thickBot="1" x14ac:dyDescent="0.25"/>
    <row r="18" spans="1:20" ht="15" x14ac:dyDescent="0.2">
      <c r="A18" s="275"/>
      <c r="B18" s="800" t="s">
        <v>674</v>
      </c>
      <c r="C18" s="805"/>
      <c r="D18" s="805"/>
      <c r="E18" s="805"/>
      <c r="F18" s="806"/>
      <c r="H18" s="800" t="s">
        <v>674</v>
      </c>
      <c r="I18" s="801"/>
      <c r="J18" s="801"/>
      <c r="K18" s="801"/>
      <c r="L18" s="801"/>
      <c r="M18" s="801"/>
      <c r="N18" s="802"/>
      <c r="P18" s="800" t="s">
        <v>674</v>
      </c>
      <c r="Q18" s="805"/>
      <c r="R18" s="805"/>
      <c r="S18" s="805"/>
      <c r="T18" s="806"/>
    </row>
    <row r="19" spans="1:20" ht="13.5" thickBot="1" x14ac:dyDescent="0.25">
      <c r="A19" s="275"/>
      <c r="B19" s="283" t="s">
        <v>78</v>
      </c>
      <c r="C19" s="284" t="s">
        <v>480</v>
      </c>
      <c r="D19" s="284" t="s">
        <v>377</v>
      </c>
      <c r="E19" s="287" t="s">
        <v>479</v>
      </c>
      <c r="F19" s="285" t="s">
        <v>378</v>
      </c>
      <c r="H19" s="286" t="s">
        <v>308</v>
      </c>
      <c r="I19" s="284" t="s">
        <v>480</v>
      </c>
      <c r="J19" s="284" t="s">
        <v>377</v>
      </c>
      <c r="K19" s="287" t="s">
        <v>82</v>
      </c>
      <c r="L19" s="287" t="s">
        <v>309</v>
      </c>
      <c r="M19" s="287" t="s">
        <v>479</v>
      </c>
      <c r="N19" s="288" t="s">
        <v>378</v>
      </c>
      <c r="P19" s="283" t="s">
        <v>486</v>
      </c>
      <c r="Q19" s="284" t="s">
        <v>480</v>
      </c>
      <c r="R19" s="284" t="s">
        <v>377</v>
      </c>
      <c r="S19" s="287" t="s">
        <v>479</v>
      </c>
      <c r="T19" s="285" t="s">
        <v>378</v>
      </c>
    </row>
    <row r="20" spans="1:20" x14ac:dyDescent="0.2">
      <c r="A20" s="275"/>
      <c r="B20" s="301" t="s">
        <v>105</v>
      </c>
      <c r="C20" s="302" t="s">
        <v>331</v>
      </c>
      <c r="D20" s="291">
        <v>60.081000000000003</v>
      </c>
      <c r="E20" s="331">
        <v>4</v>
      </c>
      <c r="F20" s="339">
        <f>D20*E20</f>
        <v>240.32400000000001</v>
      </c>
      <c r="H20" s="301" t="s">
        <v>105</v>
      </c>
      <c r="I20" s="302" t="s">
        <v>331</v>
      </c>
      <c r="J20" s="292">
        <v>5534.2359999999999</v>
      </c>
      <c r="K20" s="292">
        <v>13.08</v>
      </c>
      <c r="L20" s="331">
        <f t="shared" ref="L20:L30" si="2">(K20*J20)/100</f>
        <v>723.87806880000005</v>
      </c>
      <c r="M20" s="331">
        <v>4</v>
      </c>
      <c r="N20" s="339">
        <f>J20*M20</f>
        <v>22136.944</v>
      </c>
      <c r="P20" s="301" t="s">
        <v>105</v>
      </c>
      <c r="Q20" s="302" t="s">
        <v>331</v>
      </c>
      <c r="R20" s="331">
        <f>D20+J20</f>
        <v>5594.317</v>
      </c>
      <c r="S20" s="331">
        <v>4</v>
      </c>
      <c r="T20" s="339">
        <f>R20*S20</f>
        <v>22377.268</v>
      </c>
    </row>
    <row r="21" spans="1:20" x14ac:dyDescent="0.2">
      <c r="A21" s="275"/>
      <c r="B21" s="289"/>
      <c r="C21" s="290" t="s">
        <v>222</v>
      </c>
      <c r="D21" s="281">
        <v>67.837000000000003</v>
      </c>
      <c r="E21" s="332">
        <v>5</v>
      </c>
      <c r="F21" s="340">
        <f t="shared" ref="F21:F30" si="3">D21*E21</f>
        <v>339.185</v>
      </c>
      <c r="H21" s="289"/>
      <c r="I21" s="290" t="s">
        <v>222</v>
      </c>
      <c r="J21" s="277">
        <v>5973.7470000000003</v>
      </c>
      <c r="K21" s="277">
        <v>11.61</v>
      </c>
      <c r="L21" s="332">
        <f t="shared" si="2"/>
        <v>693.55202669999994</v>
      </c>
      <c r="M21" s="332">
        <v>5</v>
      </c>
      <c r="N21" s="340">
        <f t="shared" ref="N21:N30" si="4">J21*M21</f>
        <v>29868.735000000001</v>
      </c>
      <c r="P21" s="289"/>
      <c r="Q21" s="290" t="s">
        <v>222</v>
      </c>
      <c r="R21" s="332">
        <f t="shared" ref="R21:R30" si="5">D21+J21</f>
        <v>6041.5840000000007</v>
      </c>
      <c r="S21" s="332">
        <v>5</v>
      </c>
      <c r="T21" s="340">
        <f t="shared" ref="T21:T30" si="6">R21*S21</f>
        <v>30207.920000000006</v>
      </c>
    </row>
    <row r="22" spans="1:20" x14ac:dyDescent="0.2">
      <c r="A22" s="275"/>
      <c r="B22" s="289"/>
      <c r="C22" s="290" t="s">
        <v>225</v>
      </c>
      <c r="D22" s="281">
        <v>77.120999999999995</v>
      </c>
      <c r="E22" s="332">
        <v>5</v>
      </c>
      <c r="F22" s="340">
        <f t="shared" si="3"/>
        <v>385.60499999999996</v>
      </c>
      <c r="H22" s="289"/>
      <c r="I22" s="290" t="s">
        <v>225</v>
      </c>
      <c r="J22" s="277">
        <v>6590.2629999999999</v>
      </c>
      <c r="K22" s="277">
        <v>10.52</v>
      </c>
      <c r="L22" s="332">
        <f t="shared" si="2"/>
        <v>693.2956676</v>
      </c>
      <c r="M22" s="332">
        <v>5</v>
      </c>
      <c r="N22" s="340">
        <f t="shared" si="4"/>
        <v>32951.315000000002</v>
      </c>
      <c r="P22" s="289"/>
      <c r="Q22" s="290" t="s">
        <v>225</v>
      </c>
      <c r="R22" s="332">
        <f t="shared" si="5"/>
        <v>6667.384</v>
      </c>
      <c r="S22" s="332">
        <v>5</v>
      </c>
      <c r="T22" s="340">
        <f t="shared" si="6"/>
        <v>33336.92</v>
      </c>
    </row>
    <row r="23" spans="1:20" x14ac:dyDescent="0.2">
      <c r="A23" s="275"/>
      <c r="B23" s="289"/>
      <c r="C23" s="290" t="s">
        <v>226</v>
      </c>
      <c r="D23" s="281">
        <v>87.948999999999998</v>
      </c>
      <c r="E23" s="332">
        <v>5</v>
      </c>
      <c r="F23" s="340">
        <f t="shared" si="3"/>
        <v>439.745</v>
      </c>
      <c r="H23" s="289"/>
      <c r="I23" s="290" t="s">
        <v>226</v>
      </c>
      <c r="J23" s="277">
        <v>7325.933</v>
      </c>
      <c r="K23" s="277">
        <v>9.5500000000000007</v>
      </c>
      <c r="L23" s="332">
        <f t="shared" si="2"/>
        <v>699.62660150000011</v>
      </c>
      <c r="M23" s="332">
        <v>5</v>
      </c>
      <c r="N23" s="340">
        <f t="shared" si="4"/>
        <v>36629.665000000001</v>
      </c>
      <c r="P23" s="289"/>
      <c r="Q23" s="290" t="s">
        <v>226</v>
      </c>
      <c r="R23" s="332">
        <f t="shared" si="5"/>
        <v>7413.8819999999996</v>
      </c>
      <c r="S23" s="332">
        <v>5</v>
      </c>
      <c r="T23" s="340">
        <f t="shared" si="6"/>
        <v>37069.409999999996</v>
      </c>
    </row>
    <row r="24" spans="1:20" x14ac:dyDescent="0.2">
      <c r="A24" s="275"/>
      <c r="B24" s="289"/>
      <c r="C24" s="290" t="s">
        <v>227</v>
      </c>
      <c r="D24" s="281">
        <v>97.801000000000002</v>
      </c>
      <c r="E24" s="332">
        <v>5</v>
      </c>
      <c r="F24" s="340">
        <f t="shared" si="3"/>
        <v>489.005</v>
      </c>
      <c r="H24" s="289"/>
      <c r="I24" s="290" t="s">
        <v>227</v>
      </c>
      <c r="J24" s="277">
        <v>8060.491</v>
      </c>
      <c r="K24" s="277">
        <v>8.77</v>
      </c>
      <c r="L24" s="332">
        <f t="shared" si="2"/>
        <v>706.90506070000004</v>
      </c>
      <c r="M24" s="332">
        <v>5</v>
      </c>
      <c r="N24" s="340">
        <f t="shared" si="4"/>
        <v>40302.455000000002</v>
      </c>
      <c r="P24" s="289"/>
      <c r="Q24" s="290" t="s">
        <v>227</v>
      </c>
      <c r="R24" s="332">
        <f t="shared" si="5"/>
        <v>8158.2920000000004</v>
      </c>
      <c r="S24" s="332">
        <v>5</v>
      </c>
      <c r="T24" s="340">
        <f t="shared" si="6"/>
        <v>40791.46</v>
      </c>
    </row>
    <row r="25" spans="1:20" x14ac:dyDescent="0.2">
      <c r="A25" s="275"/>
      <c r="B25" s="289"/>
      <c r="C25" s="290" t="s">
        <v>228</v>
      </c>
      <c r="D25" s="281">
        <v>98.399000000000001</v>
      </c>
      <c r="E25" s="332">
        <v>5</v>
      </c>
      <c r="F25" s="340">
        <f t="shared" si="3"/>
        <v>491.995</v>
      </c>
      <c r="H25" s="289"/>
      <c r="I25" s="290" t="s">
        <v>228</v>
      </c>
      <c r="J25" s="277">
        <v>8791.5650000000005</v>
      </c>
      <c r="K25" s="277">
        <v>8.09</v>
      </c>
      <c r="L25" s="332">
        <f t="shared" si="2"/>
        <v>711.23760850000008</v>
      </c>
      <c r="M25" s="332">
        <v>5</v>
      </c>
      <c r="N25" s="340">
        <f t="shared" si="4"/>
        <v>43957.825000000004</v>
      </c>
      <c r="P25" s="289"/>
      <c r="Q25" s="290" t="s">
        <v>228</v>
      </c>
      <c r="R25" s="332">
        <f t="shared" si="5"/>
        <v>8889.9639999999999</v>
      </c>
      <c r="S25" s="332">
        <v>5</v>
      </c>
      <c r="T25" s="340">
        <f t="shared" si="6"/>
        <v>44449.82</v>
      </c>
    </row>
    <row r="26" spans="1:20" x14ac:dyDescent="0.2">
      <c r="A26" s="275"/>
      <c r="B26" s="289"/>
      <c r="C26" s="290" t="s">
        <v>332</v>
      </c>
      <c r="D26" s="281">
        <v>67.238</v>
      </c>
      <c r="E26" s="332">
        <v>5</v>
      </c>
      <c r="F26" s="340">
        <f t="shared" si="3"/>
        <v>336.19</v>
      </c>
      <c r="H26" s="289"/>
      <c r="I26" s="290" t="s">
        <v>332</v>
      </c>
      <c r="J26" s="277">
        <v>9475.4979999999996</v>
      </c>
      <c r="K26" s="277">
        <v>7.54</v>
      </c>
      <c r="L26" s="332">
        <f t="shared" si="2"/>
        <v>714.45254919999991</v>
      </c>
      <c r="M26" s="332">
        <v>5</v>
      </c>
      <c r="N26" s="340">
        <f t="shared" si="4"/>
        <v>47377.49</v>
      </c>
      <c r="P26" s="289"/>
      <c r="Q26" s="290" t="s">
        <v>332</v>
      </c>
      <c r="R26" s="332">
        <f t="shared" si="5"/>
        <v>9542.735999999999</v>
      </c>
      <c r="S26" s="332">
        <v>5</v>
      </c>
      <c r="T26" s="340">
        <f t="shared" si="6"/>
        <v>47713.679999999993</v>
      </c>
    </row>
    <row r="27" spans="1:20" x14ac:dyDescent="0.2">
      <c r="A27" s="275"/>
      <c r="B27" s="289"/>
      <c r="C27" s="290" t="s">
        <v>333</v>
      </c>
      <c r="D27" s="281">
        <v>73.95</v>
      </c>
      <c r="E27" s="332">
        <v>5</v>
      </c>
      <c r="F27" s="340">
        <f t="shared" si="3"/>
        <v>369.75</v>
      </c>
      <c r="H27" s="289"/>
      <c r="I27" s="290" t="s">
        <v>333</v>
      </c>
      <c r="J27" s="277">
        <v>10112.269</v>
      </c>
      <c r="K27" s="277">
        <v>7.11</v>
      </c>
      <c r="L27" s="332">
        <f t="shared" si="2"/>
        <v>718.98232589999998</v>
      </c>
      <c r="M27" s="332">
        <v>5</v>
      </c>
      <c r="N27" s="340">
        <f t="shared" si="4"/>
        <v>50561.345000000001</v>
      </c>
      <c r="P27" s="289"/>
      <c r="Q27" s="290" t="s">
        <v>333</v>
      </c>
      <c r="R27" s="332">
        <f t="shared" si="5"/>
        <v>10186.219000000001</v>
      </c>
      <c r="S27" s="332">
        <v>5</v>
      </c>
      <c r="T27" s="340">
        <f t="shared" si="6"/>
        <v>50931.095000000001</v>
      </c>
    </row>
    <row r="28" spans="1:20" x14ac:dyDescent="0.2">
      <c r="A28" s="275"/>
      <c r="B28" s="289"/>
      <c r="C28" s="290" t="s">
        <v>231</v>
      </c>
      <c r="D28" s="281">
        <v>80.319999999999993</v>
      </c>
      <c r="E28" s="332">
        <v>5</v>
      </c>
      <c r="F28" s="340">
        <f t="shared" si="3"/>
        <v>401.59999999999997</v>
      </c>
      <c r="H28" s="289"/>
      <c r="I28" s="290" t="s">
        <v>231</v>
      </c>
      <c r="J28" s="277">
        <v>10646.776</v>
      </c>
      <c r="K28" s="277">
        <v>6.81</v>
      </c>
      <c r="L28" s="332">
        <f t="shared" si="2"/>
        <v>725.04544559999999</v>
      </c>
      <c r="M28" s="332">
        <v>5</v>
      </c>
      <c r="N28" s="340">
        <f t="shared" si="4"/>
        <v>53233.88</v>
      </c>
      <c r="P28" s="289"/>
      <c r="Q28" s="290" t="s">
        <v>231</v>
      </c>
      <c r="R28" s="332">
        <f t="shared" si="5"/>
        <v>10727.096</v>
      </c>
      <c r="S28" s="332">
        <v>5</v>
      </c>
      <c r="T28" s="340">
        <f t="shared" si="6"/>
        <v>53635.479999999996</v>
      </c>
    </row>
    <row r="29" spans="1:20" x14ac:dyDescent="0.2">
      <c r="A29" s="275"/>
      <c r="B29" s="289"/>
      <c r="C29" s="290" t="s">
        <v>232</v>
      </c>
      <c r="D29" s="281">
        <v>86.010999999999996</v>
      </c>
      <c r="E29" s="332">
        <v>5</v>
      </c>
      <c r="F29" s="340">
        <f t="shared" si="3"/>
        <v>430.05499999999995</v>
      </c>
      <c r="H29" s="289"/>
      <c r="I29" s="290" t="s">
        <v>232</v>
      </c>
      <c r="J29" s="277">
        <v>11086.424000000001</v>
      </c>
      <c r="K29" s="277">
        <v>6.63</v>
      </c>
      <c r="L29" s="332">
        <f t="shared" si="2"/>
        <v>735.02991120000002</v>
      </c>
      <c r="M29" s="332">
        <v>5</v>
      </c>
      <c r="N29" s="340">
        <f t="shared" si="4"/>
        <v>55432.12</v>
      </c>
      <c r="P29" s="289"/>
      <c r="Q29" s="290" t="s">
        <v>232</v>
      </c>
      <c r="R29" s="332">
        <f t="shared" si="5"/>
        <v>11172.435000000001</v>
      </c>
      <c r="S29" s="332">
        <v>5</v>
      </c>
      <c r="T29" s="340">
        <f t="shared" si="6"/>
        <v>55862.175000000003</v>
      </c>
    </row>
    <row r="30" spans="1:20" ht="13.5" thickBot="1" x14ac:dyDescent="0.25">
      <c r="A30" s="275"/>
      <c r="B30" s="294"/>
      <c r="C30" s="295" t="s">
        <v>233</v>
      </c>
      <c r="D30" s="296">
        <v>90.679000000000002</v>
      </c>
      <c r="E30" s="333">
        <v>5</v>
      </c>
      <c r="F30" s="341">
        <f t="shared" si="3"/>
        <v>453.39499999999998</v>
      </c>
      <c r="H30" s="294"/>
      <c r="I30" s="295" t="s">
        <v>233</v>
      </c>
      <c r="J30" s="297">
        <v>11547.964</v>
      </c>
      <c r="K30" s="297">
        <v>6.46</v>
      </c>
      <c r="L30" s="333">
        <f t="shared" si="2"/>
        <v>745.99847439999996</v>
      </c>
      <c r="M30" s="333">
        <v>5</v>
      </c>
      <c r="N30" s="341">
        <f t="shared" si="4"/>
        <v>57739.82</v>
      </c>
      <c r="P30" s="294"/>
      <c r="Q30" s="295" t="s">
        <v>233</v>
      </c>
      <c r="R30" s="333">
        <f t="shared" si="5"/>
        <v>11638.643</v>
      </c>
      <c r="S30" s="333">
        <v>5</v>
      </c>
      <c r="T30" s="341">
        <f t="shared" si="6"/>
        <v>58193.214999999997</v>
      </c>
    </row>
    <row r="31" spans="1:20" x14ac:dyDescent="0.2">
      <c r="A31" s="275"/>
      <c r="B31" s="299"/>
      <c r="C31" s="300"/>
      <c r="D31" s="281"/>
      <c r="E31" s="282"/>
      <c r="F31" s="276"/>
      <c r="H31" s="299"/>
      <c r="I31" s="300"/>
      <c r="J31" s="282"/>
      <c r="K31" s="282"/>
      <c r="L31" s="282"/>
      <c r="M31" s="282"/>
      <c r="N31" s="276"/>
      <c r="P31" s="299"/>
      <c r="Q31" s="300"/>
      <c r="R31" s="281"/>
      <c r="S31" s="282"/>
      <c r="T31" s="276"/>
    </row>
    <row r="32" spans="1:20" ht="13.5" thickBot="1" x14ac:dyDescent="0.25"/>
    <row r="33" spans="1:20" ht="15" x14ac:dyDescent="0.2">
      <c r="A33" s="275"/>
      <c r="B33" s="800" t="s">
        <v>675</v>
      </c>
      <c r="C33" s="803"/>
      <c r="D33" s="803"/>
      <c r="E33" s="803"/>
      <c r="F33" s="804"/>
      <c r="H33" s="800" t="s">
        <v>675</v>
      </c>
      <c r="I33" s="801"/>
      <c r="J33" s="801"/>
      <c r="K33" s="801"/>
      <c r="L33" s="801"/>
      <c r="M33" s="801"/>
      <c r="N33" s="802"/>
      <c r="P33" s="800" t="s">
        <v>675</v>
      </c>
      <c r="Q33" s="803"/>
      <c r="R33" s="803"/>
      <c r="S33" s="803"/>
      <c r="T33" s="804"/>
    </row>
    <row r="34" spans="1:20" ht="13.5" thickBot="1" x14ac:dyDescent="0.25">
      <c r="A34" s="275"/>
      <c r="B34" s="283" t="s">
        <v>78</v>
      </c>
      <c r="C34" s="284" t="s">
        <v>480</v>
      </c>
      <c r="D34" s="284" t="s">
        <v>377</v>
      </c>
      <c r="E34" s="287" t="s">
        <v>479</v>
      </c>
      <c r="F34" s="285" t="s">
        <v>378</v>
      </c>
      <c r="H34" s="286" t="s">
        <v>308</v>
      </c>
      <c r="I34" s="284" t="s">
        <v>480</v>
      </c>
      <c r="J34" s="284" t="s">
        <v>377</v>
      </c>
      <c r="K34" s="287" t="s">
        <v>82</v>
      </c>
      <c r="L34" s="287" t="s">
        <v>309</v>
      </c>
      <c r="M34" s="287" t="s">
        <v>479</v>
      </c>
      <c r="N34" s="288" t="s">
        <v>378</v>
      </c>
      <c r="P34" s="283" t="s">
        <v>486</v>
      </c>
      <c r="Q34" s="284" t="s">
        <v>480</v>
      </c>
      <c r="R34" s="284" t="s">
        <v>377</v>
      </c>
      <c r="S34" s="287" t="s">
        <v>479</v>
      </c>
      <c r="T34" s="285" t="s">
        <v>378</v>
      </c>
    </row>
    <row r="35" spans="1:20" x14ac:dyDescent="0.2">
      <c r="A35" s="275"/>
      <c r="B35" s="301" t="s">
        <v>105</v>
      </c>
      <c r="C35" s="302" t="s">
        <v>331</v>
      </c>
      <c r="D35" s="291">
        <v>1.67</v>
      </c>
      <c r="E35" s="331">
        <v>4</v>
      </c>
      <c r="F35" s="339">
        <f>D35*E35</f>
        <v>6.68</v>
      </c>
      <c r="H35" s="301" t="s">
        <v>105</v>
      </c>
      <c r="I35" s="302" t="s">
        <v>331</v>
      </c>
      <c r="J35" s="292">
        <v>125.172</v>
      </c>
      <c r="K35" s="292">
        <v>20.37</v>
      </c>
      <c r="L35" s="331">
        <f t="shared" ref="L35:L45" si="7">(K35*J35)/100</f>
        <v>25.497536399999998</v>
      </c>
      <c r="M35" s="331">
        <v>4</v>
      </c>
      <c r="N35" s="339">
        <f>J35*M35</f>
        <v>500.68799999999999</v>
      </c>
      <c r="P35" s="301" t="s">
        <v>105</v>
      </c>
      <c r="Q35" s="302" t="s">
        <v>331</v>
      </c>
      <c r="R35" s="331">
        <f>D35+J35</f>
        <v>126.842</v>
      </c>
      <c r="S35" s="331">
        <v>4</v>
      </c>
      <c r="T35" s="339">
        <f>R35*S35</f>
        <v>507.36799999999999</v>
      </c>
    </row>
    <row r="36" spans="1:20" x14ac:dyDescent="0.2">
      <c r="A36" s="275"/>
      <c r="B36" s="289"/>
      <c r="C36" s="290" t="s">
        <v>222</v>
      </c>
      <c r="D36" s="281">
        <v>1.794</v>
      </c>
      <c r="E36" s="332">
        <v>5</v>
      </c>
      <c r="F36" s="340">
        <f t="shared" ref="F36:F45" si="8">D36*E36</f>
        <v>8.9700000000000006</v>
      </c>
      <c r="H36" s="289"/>
      <c r="I36" s="290" t="s">
        <v>222</v>
      </c>
      <c r="J36" s="277">
        <v>148.61500000000001</v>
      </c>
      <c r="K36" s="277">
        <v>8.61</v>
      </c>
      <c r="L36" s="332">
        <f t="shared" si="7"/>
        <v>12.7957515</v>
      </c>
      <c r="M36" s="332">
        <v>5</v>
      </c>
      <c r="N36" s="340">
        <f t="shared" ref="N36:N45" si="9">J36*M36</f>
        <v>743.07500000000005</v>
      </c>
      <c r="P36" s="289"/>
      <c r="Q36" s="290" t="s">
        <v>222</v>
      </c>
      <c r="R36" s="332">
        <f t="shared" ref="R36:R45" si="10">D36+J36</f>
        <v>150.40900000000002</v>
      </c>
      <c r="S36" s="332">
        <v>5</v>
      </c>
      <c r="T36" s="340">
        <f t="shared" ref="T36:T45" si="11">R36*S36</f>
        <v>752.04500000000007</v>
      </c>
    </row>
    <row r="37" spans="1:20" x14ac:dyDescent="0.2">
      <c r="A37" s="275"/>
      <c r="B37" s="289"/>
      <c r="C37" s="290" t="s">
        <v>225</v>
      </c>
      <c r="D37" s="281">
        <v>2.177</v>
      </c>
      <c r="E37" s="332">
        <v>5</v>
      </c>
      <c r="F37" s="340">
        <f t="shared" si="8"/>
        <v>10.885</v>
      </c>
      <c r="H37" s="289"/>
      <c r="I37" s="290" t="s">
        <v>225</v>
      </c>
      <c r="J37" s="277">
        <v>161.898</v>
      </c>
      <c r="K37" s="277">
        <v>5.47</v>
      </c>
      <c r="L37" s="332">
        <f t="shared" si="7"/>
        <v>8.8558205999999995</v>
      </c>
      <c r="M37" s="332">
        <v>5</v>
      </c>
      <c r="N37" s="340">
        <f t="shared" si="9"/>
        <v>809.49</v>
      </c>
      <c r="P37" s="289"/>
      <c r="Q37" s="290" t="s">
        <v>225</v>
      </c>
      <c r="R37" s="332">
        <f t="shared" si="10"/>
        <v>164.07499999999999</v>
      </c>
      <c r="S37" s="332">
        <v>5</v>
      </c>
      <c r="T37" s="340">
        <f t="shared" si="11"/>
        <v>820.375</v>
      </c>
    </row>
    <row r="38" spans="1:20" x14ac:dyDescent="0.2">
      <c r="A38" s="275"/>
      <c r="B38" s="289"/>
      <c r="C38" s="290" t="s">
        <v>226</v>
      </c>
      <c r="D38" s="281">
        <v>2.2480000000000002</v>
      </c>
      <c r="E38" s="332">
        <v>5</v>
      </c>
      <c r="F38" s="340">
        <f t="shared" si="8"/>
        <v>11.240000000000002</v>
      </c>
      <c r="H38" s="289"/>
      <c r="I38" s="290" t="s">
        <v>226</v>
      </c>
      <c r="J38" s="277">
        <v>166.57499999999999</v>
      </c>
      <c r="K38" s="277">
        <v>5.14</v>
      </c>
      <c r="L38" s="332">
        <f t="shared" si="7"/>
        <v>8.5619549999999993</v>
      </c>
      <c r="M38" s="332">
        <v>5</v>
      </c>
      <c r="N38" s="340">
        <f t="shared" si="9"/>
        <v>832.875</v>
      </c>
      <c r="P38" s="289"/>
      <c r="Q38" s="290" t="s">
        <v>226</v>
      </c>
      <c r="R38" s="332">
        <f t="shared" si="10"/>
        <v>168.82299999999998</v>
      </c>
      <c r="S38" s="332">
        <v>5</v>
      </c>
      <c r="T38" s="340">
        <f t="shared" si="11"/>
        <v>844.1149999999999</v>
      </c>
    </row>
    <row r="39" spans="1:20" x14ac:dyDescent="0.2">
      <c r="A39" s="275"/>
      <c r="B39" s="289"/>
      <c r="C39" s="290" t="s">
        <v>227</v>
      </c>
      <c r="D39" s="281">
        <v>2.133</v>
      </c>
      <c r="E39" s="332">
        <v>5</v>
      </c>
      <c r="F39" s="340">
        <f t="shared" si="8"/>
        <v>10.664999999999999</v>
      </c>
      <c r="H39" s="289"/>
      <c r="I39" s="290" t="s">
        <v>227</v>
      </c>
      <c r="J39" s="277">
        <v>165.41300000000001</v>
      </c>
      <c r="K39" s="277">
        <v>5.19</v>
      </c>
      <c r="L39" s="332">
        <f t="shared" si="7"/>
        <v>8.5849347000000016</v>
      </c>
      <c r="M39" s="332">
        <v>5</v>
      </c>
      <c r="N39" s="340">
        <f t="shared" si="9"/>
        <v>827.06500000000005</v>
      </c>
      <c r="P39" s="289"/>
      <c r="Q39" s="290" t="s">
        <v>227</v>
      </c>
      <c r="R39" s="332">
        <f t="shared" si="10"/>
        <v>167.54600000000002</v>
      </c>
      <c r="S39" s="332">
        <v>5</v>
      </c>
      <c r="T39" s="340">
        <f t="shared" si="11"/>
        <v>837.73000000000013</v>
      </c>
    </row>
    <row r="40" spans="1:20" x14ac:dyDescent="0.2">
      <c r="A40" s="275"/>
      <c r="B40" s="289"/>
      <c r="C40" s="290" t="s">
        <v>228</v>
      </c>
      <c r="D40" s="281">
        <v>2.2149999999999999</v>
      </c>
      <c r="E40" s="332">
        <v>5</v>
      </c>
      <c r="F40" s="340">
        <f t="shared" si="8"/>
        <v>11.074999999999999</v>
      </c>
      <c r="H40" s="289"/>
      <c r="I40" s="290" t="s">
        <v>228</v>
      </c>
      <c r="J40" s="277">
        <v>162.18100000000001</v>
      </c>
      <c r="K40" s="277">
        <v>5.52</v>
      </c>
      <c r="L40" s="332">
        <f t="shared" si="7"/>
        <v>8.9523911999999992</v>
      </c>
      <c r="M40" s="332">
        <v>5</v>
      </c>
      <c r="N40" s="340">
        <f t="shared" si="9"/>
        <v>810.90500000000009</v>
      </c>
      <c r="P40" s="289"/>
      <c r="Q40" s="290" t="s">
        <v>228</v>
      </c>
      <c r="R40" s="332">
        <f t="shared" si="10"/>
        <v>164.39600000000002</v>
      </c>
      <c r="S40" s="332">
        <v>5</v>
      </c>
      <c r="T40" s="340">
        <f t="shared" si="11"/>
        <v>821.98</v>
      </c>
    </row>
    <row r="41" spans="1:20" x14ac:dyDescent="0.2">
      <c r="A41" s="275"/>
      <c r="B41" s="289"/>
      <c r="C41" s="290" t="s">
        <v>332</v>
      </c>
      <c r="D41" s="281">
        <v>1.5449999999999999</v>
      </c>
      <c r="E41" s="332">
        <v>5</v>
      </c>
      <c r="F41" s="340">
        <f t="shared" si="8"/>
        <v>7.7249999999999996</v>
      </c>
      <c r="H41" s="289"/>
      <c r="I41" s="290" t="s">
        <v>332</v>
      </c>
      <c r="J41" s="277">
        <v>154.99600000000001</v>
      </c>
      <c r="K41" s="277">
        <v>5.77</v>
      </c>
      <c r="L41" s="332">
        <f t="shared" si="7"/>
        <v>8.9432691999999996</v>
      </c>
      <c r="M41" s="332">
        <v>5</v>
      </c>
      <c r="N41" s="340">
        <f t="shared" si="9"/>
        <v>774.98</v>
      </c>
      <c r="P41" s="289"/>
      <c r="Q41" s="290" t="s">
        <v>332</v>
      </c>
      <c r="R41" s="332">
        <f t="shared" si="10"/>
        <v>156.541</v>
      </c>
      <c r="S41" s="332">
        <v>5</v>
      </c>
      <c r="T41" s="340">
        <f t="shared" si="11"/>
        <v>782.70499999999993</v>
      </c>
    </row>
    <row r="42" spans="1:20" x14ac:dyDescent="0.2">
      <c r="A42" s="275"/>
      <c r="B42" s="289"/>
      <c r="C42" s="290" t="s">
        <v>333</v>
      </c>
      <c r="D42" s="281">
        <v>1.679</v>
      </c>
      <c r="E42" s="332">
        <v>5</v>
      </c>
      <c r="F42" s="340">
        <f t="shared" si="8"/>
        <v>8.3949999999999996</v>
      </c>
      <c r="H42" s="289"/>
      <c r="I42" s="290" t="s">
        <v>333</v>
      </c>
      <c r="J42" s="277">
        <v>145.726</v>
      </c>
      <c r="K42" s="277">
        <v>5.95</v>
      </c>
      <c r="L42" s="332">
        <f t="shared" si="7"/>
        <v>8.6706970000000005</v>
      </c>
      <c r="M42" s="332">
        <v>5</v>
      </c>
      <c r="N42" s="340">
        <f t="shared" si="9"/>
        <v>728.63</v>
      </c>
      <c r="P42" s="289"/>
      <c r="Q42" s="290" t="s">
        <v>333</v>
      </c>
      <c r="R42" s="332">
        <f t="shared" si="10"/>
        <v>147.405</v>
      </c>
      <c r="S42" s="332">
        <v>5</v>
      </c>
      <c r="T42" s="340">
        <f t="shared" si="11"/>
        <v>737.02499999999998</v>
      </c>
    </row>
    <row r="43" spans="1:20" x14ac:dyDescent="0.2">
      <c r="A43" s="275"/>
      <c r="B43" s="289"/>
      <c r="C43" s="290" t="s">
        <v>231</v>
      </c>
      <c r="D43" s="281">
        <v>1.7989999999999999</v>
      </c>
      <c r="E43" s="332">
        <v>5</v>
      </c>
      <c r="F43" s="340">
        <f t="shared" si="8"/>
        <v>8.9949999999999992</v>
      </c>
      <c r="H43" s="289"/>
      <c r="I43" s="290" t="s">
        <v>231</v>
      </c>
      <c r="J43" s="277">
        <v>135.32599999999999</v>
      </c>
      <c r="K43" s="277">
        <v>6.07</v>
      </c>
      <c r="L43" s="332">
        <f t="shared" si="7"/>
        <v>8.2142882000000004</v>
      </c>
      <c r="M43" s="332">
        <v>5</v>
      </c>
      <c r="N43" s="340">
        <f t="shared" si="9"/>
        <v>676.63</v>
      </c>
      <c r="P43" s="289"/>
      <c r="Q43" s="290" t="s">
        <v>231</v>
      </c>
      <c r="R43" s="332">
        <f t="shared" si="10"/>
        <v>137.125</v>
      </c>
      <c r="S43" s="332">
        <v>5</v>
      </c>
      <c r="T43" s="340">
        <f t="shared" si="11"/>
        <v>685.625</v>
      </c>
    </row>
    <row r="44" spans="1:20" x14ac:dyDescent="0.2">
      <c r="A44" s="275"/>
      <c r="B44" s="289"/>
      <c r="C44" s="290" t="s">
        <v>232</v>
      </c>
      <c r="D44" s="281">
        <v>1.772</v>
      </c>
      <c r="E44" s="332">
        <v>5</v>
      </c>
      <c r="F44" s="340">
        <f t="shared" si="8"/>
        <v>8.86</v>
      </c>
      <c r="H44" s="289"/>
      <c r="I44" s="290" t="s">
        <v>232</v>
      </c>
      <c r="J44" s="277">
        <v>121.724</v>
      </c>
      <c r="K44" s="277">
        <v>6.37</v>
      </c>
      <c r="L44" s="332">
        <f t="shared" si="7"/>
        <v>7.7538188000000003</v>
      </c>
      <c r="M44" s="332">
        <v>5</v>
      </c>
      <c r="N44" s="340">
        <f t="shared" si="9"/>
        <v>608.62</v>
      </c>
      <c r="P44" s="289"/>
      <c r="Q44" s="290" t="s">
        <v>232</v>
      </c>
      <c r="R44" s="332">
        <f t="shared" si="10"/>
        <v>123.49600000000001</v>
      </c>
      <c r="S44" s="332">
        <v>5</v>
      </c>
      <c r="T44" s="340">
        <f t="shared" si="11"/>
        <v>617.48</v>
      </c>
    </row>
    <row r="45" spans="1:20" ht="13.5" thickBot="1" x14ac:dyDescent="0.25">
      <c r="A45" s="275"/>
      <c r="B45" s="294"/>
      <c r="C45" s="295" t="s">
        <v>233</v>
      </c>
      <c r="D45" s="296">
        <v>1.708</v>
      </c>
      <c r="E45" s="333">
        <v>5</v>
      </c>
      <c r="F45" s="341">
        <f t="shared" si="8"/>
        <v>8.5399999999999991</v>
      </c>
      <c r="H45" s="294"/>
      <c r="I45" s="295" t="s">
        <v>233</v>
      </c>
      <c r="J45" s="297">
        <v>113.13</v>
      </c>
      <c r="K45" s="297">
        <v>6.34</v>
      </c>
      <c r="L45" s="333">
        <f t="shared" si="7"/>
        <v>7.1724420000000002</v>
      </c>
      <c r="M45" s="333">
        <v>5</v>
      </c>
      <c r="N45" s="341">
        <f t="shared" si="9"/>
        <v>565.65</v>
      </c>
      <c r="P45" s="294"/>
      <c r="Q45" s="295" t="s">
        <v>233</v>
      </c>
      <c r="R45" s="333">
        <f t="shared" si="10"/>
        <v>114.83799999999999</v>
      </c>
      <c r="S45" s="333">
        <v>5</v>
      </c>
      <c r="T45" s="341">
        <f t="shared" si="11"/>
        <v>574.18999999999994</v>
      </c>
    </row>
    <row r="47" spans="1:20" ht="13.5" thickBot="1" x14ac:dyDescent="0.25"/>
    <row r="48" spans="1:20" ht="15" x14ac:dyDescent="0.2">
      <c r="A48" s="275"/>
      <c r="B48" s="800" t="s">
        <v>676</v>
      </c>
      <c r="C48" s="803"/>
      <c r="D48" s="803"/>
      <c r="E48" s="803"/>
      <c r="F48" s="804"/>
      <c r="H48" s="800" t="s">
        <v>676</v>
      </c>
      <c r="I48" s="801"/>
      <c r="J48" s="801"/>
      <c r="K48" s="801"/>
      <c r="L48" s="801"/>
      <c r="M48" s="801"/>
      <c r="N48" s="802"/>
      <c r="P48" s="800" t="s">
        <v>676</v>
      </c>
      <c r="Q48" s="803"/>
      <c r="R48" s="803"/>
      <c r="S48" s="803"/>
      <c r="T48" s="804"/>
    </row>
    <row r="49" spans="1:20" ht="13.5" thickBot="1" x14ac:dyDescent="0.25">
      <c r="A49" s="275"/>
      <c r="B49" s="283" t="s">
        <v>78</v>
      </c>
      <c r="C49" s="284" t="s">
        <v>480</v>
      </c>
      <c r="D49" s="284" t="s">
        <v>377</v>
      </c>
      <c r="E49" s="287" t="s">
        <v>479</v>
      </c>
      <c r="F49" s="285" t="s">
        <v>378</v>
      </c>
      <c r="H49" s="286" t="s">
        <v>308</v>
      </c>
      <c r="I49" s="284" t="s">
        <v>480</v>
      </c>
      <c r="J49" s="284" t="s">
        <v>377</v>
      </c>
      <c r="K49" s="287" t="s">
        <v>82</v>
      </c>
      <c r="L49" s="287" t="s">
        <v>309</v>
      </c>
      <c r="M49" s="287" t="s">
        <v>479</v>
      </c>
      <c r="N49" s="288" t="s">
        <v>378</v>
      </c>
      <c r="P49" s="283" t="s">
        <v>486</v>
      </c>
      <c r="Q49" s="284" t="s">
        <v>480</v>
      </c>
      <c r="R49" s="284" t="s">
        <v>377</v>
      </c>
      <c r="S49" s="287" t="s">
        <v>479</v>
      </c>
      <c r="T49" s="285" t="s">
        <v>378</v>
      </c>
    </row>
    <row r="50" spans="1:20" x14ac:dyDescent="0.2">
      <c r="A50" s="275"/>
      <c r="B50" s="301" t="s">
        <v>105</v>
      </c>
      <c r="C50" s="302" t="s">
        <v>331</v>
      </c>
      <c r="D50" s="291">
        <v>0.19800000000000001</v>
      </c>
      <c r="E50" s="331">
        <v>4</v>
      </c>
      <c r="F50" s="339">
        <f>D50*E50</f>
        <v>0.79200000000000004</v>
      </c>
      <c r="H50" s="301" t="s">
        <v>105</v>
      </c>
      <c r="I50" s="302" t="s">
        <v>331</v>
      </c>
      <c r="J50" s="292">
        <v>63.548999999999999</v>
      </c>
      <c r="K50" s="292">
        <v>53.95</v>
      </c>
      <c r="L50" s="331">
        <f t="shared" ref="L50:L60" si="12">(K50*J50)/100</f>
        <v>34.284685500000002</v>
      </c>
      <c r="M50" s="331">
        <v>4</v>
      </c>
      <c r="N50" s="339">
        <f>J50*M50</f>
        <v>254.196</v>
      </c>
      <c r="P50" s="301" t="s">
        <v>105</v>
      </c>
      <c r="Q50" s="302" t="s">
        <v>331</v>
      </c>
      <c r="R50" s="331">
        <f>D50+J50</f>
        <v>63.747</v>
      </c>
      <c r="S50" s="331">
        <v>4</v>
      </c>
      <c r="T50" s="339">
        <f>R50*S50</f>
        <v>254.988</v>
      </c>
    </row>
    <row r="51" spans="1:20" x14ac:dyDescent="0.2">
      <c r="A51" s="275"/>
      <c r="B51" s="289"/>
      <c r="C51" s="290" t="s">
        <v>222</v>
      </c>
      <c r="D51" s="281">
        <v>0.28799999999999998</v>
      </c>
      <c r="E51" s="332">
        <v>5</v>
      </c>
      <c r="F51" s="340">
        <f t="shared" ref="F51:F60" si="13">D51*E51</f>
        <v>1.44</v>
      </c>
      <c r="H51" s="289"/>
      <c r="I51" s="290" t="s">
        <v>222</v>
      </c>
      <c r="J51" s="277">
        <v>48.540999999999997</v>
      </c>
      <c r="K51" s="277">
        <v>34.93</v>
      </c>
      <c r="L51" s="332">
        <f t="shared" si="12"/>
        <v>16.955371299999999</v>
      </c>
      <c r="M51" s="332">
        <v>5</v>
      </c>
      <c r="N51" s="340">
        <f t="shared" ref="N51:N60" si="14">J51*M51</f>
        <v>242.70499999999998</v>
      </c>
      <c r="P51" s="289"/>
      <c r="Q51" s="290" t="s">
        <v>222</v>
      </c>
      <c r="R51" s="332">
        <f t="shared" ref="R51:R60" si="15">D51+J51</f>
        <v>48.828999999999994</v>
      </c>
      <c r="S51" s="332">
        <v>5</v>
      </c>
      <c r="T51" s="340">
        <f t="shared" ref="T51:T60" si="16">R51*S51</f>
        <v>244.14499999999998</v>
      </c>
    </row>
    <row r="52" spans="1:20" x14ac:dyDescent="0.2">
      <c r="A52" s="275"/>
      <c r="B52" s="289"/>
      <c r="C52" s="290" t="s">
        <v>225</v>
      </c>
      <c r="D52" s="281">
        <v>0.24199999999999999</v>
      </c>
      <c r="E52" s="332">
        <v>5</v>
      </c>
      <c r="F52" s="340">
        <f t="shared" si="13"/>
        <v>1.21</v>
      </c>
      <c r="H52" s="289"/>
      <c r="I52" s="290" t="s">
        <v>225</v>
      </c>
      <c r="J52" s="277">
        <v>21.111999999999998</v>
      </c>
      <c r="K52" s="277">
        <v>30.32</v>
      </c>
      <c r="L52" s="332">
        <f t="shared" si="12"/>
        <v>6.401158399999999</v>
      </c>
      <c r="M52" s="332">
        <v>5</v>
      </c>
      <c r="N52" s="340">
        <f t="shared" si="14"/>
        <v>105.55999999999999</v>
      </c>
      <c r="P52" s="289"/>
      <c r="Q52" s="290" t="s">
        <v>225</v>
      </c>
      <c r="R52" s="332">
        <f t="shared" si="15"/>
        <v>21.353999999999999</v>
      </c>
      <c r="S52" s="332">
        <v>5</v>
      </c>
      <c r="T52" s="340">
        <f t="shared" si="16"/>
        <v>106.77</v>
      </c>
    </row>
    <row r="53" spans="1:20" x14ac:dyDescent="0.2">
      <c r="A53" s="275"/>
      <c r="B53" s="289"/>
      <c r="C53" s="290" t="s">
        <v>226</v>
      </c>
      <c r="D53" s="281">
        <v>0.29399999999999998</v>
      </c>
      <c r="E53" s="332">
        <v>5</v>
      </c>
      <c r="F53" s="340">
        <f t="shared" si="13"/>
        <v>1.47</v>
      </c>
      <c r="H53" s="289"/>
      <c r="I53" s="290" t="s">
        <v>226</v>
      </c>
      <c r="J53" s="277">
        <v>20.292000000000002</v>
      </c>
      <c r="K53" s="277">
        <v>31.74</v>
      </c>
      <c r="L53" s="332">
        <f t="shared" si="12"/>
        <v>6.4406808</v>
      </c>
      <c r="M53" s="332">
        <v>5</v>
      </c>
      <c r="N53" s="340">
        <f t="shared" si="14"/>
        <v>101.46000000000001</v>
      </c>
      <c r="P53" s="289"/>
      <c r="Q53" s="290" t="s">
        <v>226</v>
      </c>
      <c r="R53" s="332">
        <f t="shared" si="15"/>
        <v>20.586000000000002</v>
      </c>
      <c r="S53" s="332">
        <v>5</v>
      </c>
      <c r="T53" s="340">
        <f t="shared" si="16"/>
        <v>102.93</v>
      </c>
    </row>
    <row r="54" spans="1:20" x14ac:dyDescent="0.2">
      <c r="A54" s="275"/>
      <c r="B54" s="289"/>
      <c r="C54" s="290" t="s">
        <v>227</v>
      </c>
      <c r="D54" s="281">
        <v>0.61699999999999999</v>
      </c>
      <c r="E54" s="332">
        <v>5</v>
      </c>
      <c r="F54" s="340">
        <f t="shared" si="13"/>
        <v>3.085</v>
      </c>
      <c r="H54" s="289"/>
      <c r="I54" s="290" t="s">
        <v>227</v>
      </c>
      <c r="J54" s="277">
        <v>17.062999999999999</v>
      </c>
      <c r="K54" s="277">
        <v>22.19</v>
      </c>
      <c r="L54" s="332">
        <f t="shared" si="12"/>
        <v>3.7862797000000001</v>
      </c>
      <c r="M54" s="332">
        <v>5</v>
      </c>
      <c r="N54" s="340">
        <f t="shared" si="14"/>
        <v>85.314999999999998</v>
      </c>
      <c r="P54" s="289"/>
      <c r="Q54" s="290" t="s">
        <v>227</v>
      </c>
      <c r="R54" s="332">
        <f t="shared" si="15"/>
        <v>17.68</v>
      </c>
      <c r="S54" s="332">
        <v>5</v>
      </c>
      <c r="T54" s="340">
        <f t="shared" si="16"/>
        <v>88.4</v>
      </c>
    </row>
    <row r="55" spans="1:20" x14ac:dyDescent="0.2">
      <c r="A55" s="275"/>
      <c r="B55" s="289"/>
      <c r="C55" s="290" t="s">
        <v>228</v>
      </c>
      <c r="D55" s="281">
        <v>0.627</v>
      </c>
      <c r="E55" s="332">
        <v>5</v>
      </c>
      <c r="F55" s="340">
        <f t="shared" si="13"/>
        <v>3.1349999999999998</v>
      </c>
      <c r="H55" s="289"/>
      <c r="I55" s="290" t="s">
        <v>228</v>
      </c>
      <c r="J55" s="277">
        <v>18.001000000000001</v>
      </c>
      <c r="K55" s="277">
        <v>21.42</v>
      </c>
      <c r="L55" s="332">
        <f t="shared" si="12"/>
        <v>3.8558142000000002</v>
      </c>
      <c r="M55" s="332">
        <v>5</v>
      </c>
      <c r="N55" s="340">
        <f t="shared" si="14"/>
        <v>90.00500000000001</v>
      </c>
      <c r="P55" s="289"/>
      <c r="Q55" s="290" t="s">
        <v>228</v>
      </c>
      <c r="R55" s="332">
        <f t="shared" si="15"/>
        <v>18.628</v>
      </c>
      <c r="S55" s="332">
        <v>5</v>
      </c>
      <c r="T55" s="340">
        <f t="shared" si="16"/>
        <v>93.14</v>
      </c>
    </row>
    <row r="56" spans="1:20" x14ac:dyDescent="0.2">
      <c r="A56" s="275"/>
      <c r="B56" s="289"/>
      <c r="C56" s="290" t="s">
        <v>332</v>
      </c>
      <c r="D56" s="281">
        <v>0.51800000000000002</v>
      </c>
      <c r="E56" s="332">
        <v>5</v>
      </c>
      <c r="F56" s="340">
        <f t="shared" si="13"/>
        <v>2.59</v>
      </c>
      <c r="H56" s="289"/>
      <c r="I56" s="290" t="s">
        <v>332</v>
      </c>
      <c r="J56" s="277">
        <v>22.27</v>
      </c>
      <c r="K56" s="277">
        <v>18.88</v>
      </c>
      <c r="L56" s="332">
        <f t="shared" si="12"/>
        <v>4.2045759999999994</v>
      </c>
      <c r="M56" s="332">
        <v>5</v>
      </c>
      <c r="N56" s="340">
        <f t="shared" si="14"/>
        <v>111.35</v>
      </c>
      <c r="P56" s="289"/>
      <c r="Q56" s="290" t="s">
        <v>332</v>
      </c>
      <c r="R56" s="332">
        <f t="shared" si="15"/>
        <v>22.788</v>
      </c>
      <c r="S56" s="332">
        <v>5</v>
      </c>
      <c r="T56" s="340">
        <f t="shared" si="16"/>
        <v>113.94</v>
      </c>
    </row>
    <row r="57" spans="1:20" x14ac:dyDescent="0.2">
      <c r="A57" s="275"/>
      <c r="B57" s="289"/>
      <c r="C57" s="290" t="s">
        <v>333</v>
      </c>
      <c r="D57" s="281">
        <v>0.32500000000000001</v>
      </c>
      <c r="E57" s="332">
        <v>5</v>
      </c>
      <c r="F57" s="340">
        <f t="shared" si="13"/>
        <v>1.625</v>
      </c>
      <c r="H57" s="289"/>
      <c r="I57" s="290" t="s">
        <v>333</v>
      </c>
      <c r="J57" s="277">
        <v>22.626000000000001</v>
      </c>
      <c r="K57" s="277">
        <v>19.12</v>
      </c>
      <c r="L57" s="332">
        <f t="shared" si="12"/>
        <v>4.3260912000000005</v>
      </c>
      <c r="M57" s="332">
        <v>5</v>
      </c>
      <c r="N57" s="340">
        <f t="shared" si="14"/>
        <v>113.13000000000001</v>
      </c>
      <c r="P57" s="289"/>
      <c r="Q57" s="290" t="s">
        <v>333</v>
      </c>
      <c r="R57" s="332">
        <f t="shared" si="15"/>
        <v>22.951000000000001</v>
      </c>
      <c r="S57" s="332">
        <v>5</v>
      </c>
      <c r="T57" s="340">
        <f t="shared" si="16"/>
        <v>114.755</v>
      </c>
    </row>
    <row r="58" spans="1:20" x14ac:dyDescent="0.2">
      <c r="A58" s="275"/>
      <c r="B58" s="289"/>
      <c r="C58" s="290" t="s">
        <v>231</v>
      </c>
      <c r="D58" s="281">
        <v>1.038</v>
      </c>
      <c r="E58" s="332">
        <v>5</v>
      </c>
      <c r="F58" s="340">
        <f t="shared" si="13"/>
        <v>5.19</v>
      </c>
      <c r="H58" s="289"/>
      <c r="I58" s="290" t="s">
        <v>231</v>
      </c>
      <c r="J58" s="277">
        <v>49.206000000000003</v>
      </c>
      <c r="K58" s="277">
        <v>31.49</v>
      </c>
      <c r="L58" s="332">
        <f t="shared" si="12"/>
        <v>15.4949694</v>
      </c>
      <c r="M58" s="332">
        <v>5</v>
      </c>
      <c r="N58" s="340">
        <f t="shared" si="14"/>
        <v>246.03000000000003</v>
      </c>
      <c r="P58" s="289"/>
      <c r="Q58" s="290" t="s">
        <v>231</v>
      </c>
      <c r="R58" s="332">
        <f t="shared" si="15"/>
        <v>50.244</v>
      </c>
      <c r="S58" s="332">
        <v>5</v>
      </c>
      <c r="T58" s="340">
        <f t="shared" si="16"/>
        <v>251.22</v>
      </c>
    </row>
    <row r="59" spans="1:20" x14ac:dyDescent="0.2">
      <c r="A59" s="275"/>
      <c r="B59" s="289"/>
      <c r="C59" s="290" t="s">
        <v>232</v>
      </c>
      <c r="D59" s="281">
        <v>0.17499999999999999</v>
      </c>
      <c r="E59" s="332">
        <v>5</v>
      </c>
      <c r="F59" s="340">
        <f t="shared" si="13"/>
        <v>0.875</v>
      </c>
      <c r="H59" s="289"/>
      <c r="I59" s="290" t="s">
        <v>232</v>
      </c>
      <c r="J59" s="277">
        <v>21.638999999999999</v>
      </c>
      <c r="K59" s="277">
        <v>25.3</v>
      </c>
      <c r="L59" s="332">
        <f t="shared" si="12"/>
        <v>5.4746669999999993</v>
      </c>
      <c r="M59" s="332">
        <v>5</v>
      </c>
      <c r="N59" s="340">
        <f t="shared" si="14"/>
        <v>108.19499999999999</v>
      </c>
      <c r="P59" s="289"/>
      <c r="Q59" s="290" t="s">
        <v>232</v>
      </c>
      <c r="R59" s="332">
        <f t="shared" si="15"/>
        <v>21.814</v>
      </c>
      <c r="S59" s="332">
        <v>5</v>
      </c>
      <c r="T59" s="340">
        <f t="shared" si="16"/>
        <v>109.07</v>
      </c>
    </row>
    <row r="60" spans="1:20" ht="13.5" thickBot="1" x14ac:dyDescent="0.25">
      <c r="A60" s="275"/>
      <c r="B60" s="294"/>
      <c r="C60" s="295" t="s">
        <v>233</v>
      </c>
      <c r="D60" s="296">
        <v>0.35399999999999998</v>
      </c>
      <c r="E60" s="333">
        <v>5</v>
      </c>
      <c r="F60" s="341">
        <f t="shared" si="13"/>
        <v>1.77</v>
      </c>
      <c r="H60" s="294"/>
      <c r="I60" s="295" t="s">
        <v>233</v>
      </c>
      <c r="J60" s="297">
        <v>25.542999999999999</v>
      </c>
      <c r="K60" s="297">
        <v>27.48</v>
      </c>
      <c r="L60" s="333">
        <f t="shared" si="12"/>
        <v>7.0192164000000004</v>
      </c>
      <c r="M60" s="333">
        <v>5</v>
      </c>
      <c r="N60" s="341">
        <f t="shared" si="14"/>
        <v>127.715</v>
      </c>
      <c r="P60" s="294"/>
      <c r="Q60" s="295" t="s">
        <v>233</v>
      </c>
      <c r="R60" s="333">
        <f t="shared" si="15"/>
        <v>25.896999999999998</v>
      </c>
      <c r="S60" s="333">
        <v>5</v>
      </c>
      <c r="T60" s="341">
        <f t="shared" si="16"/>
        <v>129.48499999999999</v>
      </c>
    </row>
    <row r="61" spans="1:20" x14ac:dyDescent="0.2">
      <c r="A61" s="275"/>
      <c r="B61" s="299"/>
      <c r="C61" s="300"/>
      <c r="D61" s="281"/>
      <c r="E61" s="282"/>
      <c r="F61" s="276"/>
      <c r="H61" s="299"/>
      <c r="I61" s="300"/>
      <c r="J61" s="282"/>
      <c r="K61" s="282"/>
      <c r="L61" s="282"/>
      <c r="M61" s="282"/>
      <c r="N61" s="276"/>
      <c r="P61" s="299"/>
      <c r="Q61" s="300"/>
      <c r="R61" s="281"/>
      <c r="S61" s="282"/>
      <c r="T61" s="276"/>
    </row>
    <row r="62" spans="1:20" x14ac:dyDescent="0.2">
      <c r="A62" s="275"/>
    </row>
    <row r="63" spans="1:20" x14ac:dyDescent="0.2">
      <c r="B63" s="791" t="s">
        <v>739</v>
      </c>
      <c r="C63" s="722" t="s">
        <v>331</v>
      </c>
      <c r="D63" s="722" t="s">
        <v>222</v>
      </c>
      <c r="E63" s="722" t="s">
        <v>225</v>
      </c>
      <c r="F63" s="722" t="s">
        <v>226</v>
      </c>
      <c r="G63" s="722" t="s">
        <v>227</v>
      </c>
      <c r="H63" s="722" t="s">
        <v>228</v>
      </c>
      <c r="I63" s="722" t="s">
        <v>332</v>
      </c>
      <c r="J63" s="722" t="s">
        <v>333</v>
      </c>
      <c r="K63" s="722" t="s">
        <v>231</v>
      </c>
      <c r="L63" s="722" t="s">
        <v>232</v>
      </c>
      <c r="M63" s="744" t="s">
        <v>233</v>
      </c>
    </row>
    <row r="64" spans="1:20" x14ac:dyDescent="0.2">
      <c r="B64" s="792"/>
      <c r="C64" s="721" t="s">
        <v>78</v>
      </c>
      <c r="D64" s="721" t="s">
        <v>78</v>
      </c>
      <c r="E64" s="721" t="s">
        <v>78</v>
      </c>
      <c r="F64" s="721" t="s">
        <v>78</v>
      </c>
      <c r="G64" s="721" t="s">
        <v>78</v>
      </c>
      <c r="H64" s="721" t="s">
        <v>78</v>
      </c>
      <c r="I64" s="721" t="s">
        <v>78</v>
      </c>
      <c r="J64" s="721" t="s">
        <v>78</v>
      </c>
      <c r="K64" s="721" t="s">
        <v>78</v>
      </c>
      <c r="L64" s="721" t="s">
        <v>78</v>
      </c>
      <c r="M64" s="745" t="s">
        <v>78</v>
      </c>
    </row>
    <row r="65" spans="2:24" ht="41.25" thickBot="1" x14ac:dyDescent="0.25">
      <c r="B65" s="793"/>
      <c r="C65" s="724" t="s">
        <v>325</v>
      </c>
      <c r="D65" s="724" t="s">
        <v>325</v>
      </c>
      <c r="E65" s="724" t="s">
        <v>325</v>
      </c>
      <c r="F65" s="724" t="s">
        <v>325</v>
      </c>
      <c r="G65" s="724" t="s">
        <v>325</v>
      </c>
      <c r="H65" s="724" t="s">
        <v>325</v>
      </c>
      <c r="I65" s="724" t="s">
        <v>325</v>
      </c>
      <c r="J65" s="724" t="s">
        <v>325</v>
      </c>
      <c r="K65" s="724" t="s">
        <v>325</v>
      </c>
      <c r="L65" s="724" t="s">
        <v>325</v>
      </c>
      <c r="M65" s="746" t="s">
        <v>325</v>
      </c>
    </row>
    <row r="66" spans="2:24" ht="25.5" x14ac:dyDescent="0.2">
      <c r="B66" s="725" t="s">
        <v>105</v>
      </c>
      <c r="C66" s="726">
        <v>0.13</v>
      </c>
      <c r="D66" s="726">
        <v>0.06</v>
      </c>
      <c r="E66" s="726">
        <v>0.129</v>
      </c>
      <c r="F66" s="726">
        <v>0.17799999999999999</v>
      </c>
      <c r="G66" s="726">
        <v>0.16500000000000001</v>
      </c>
      <c r="H66" s="726">
        <v>9.8689999999999998</v>
      </c>
      <c r="I66" s="726">
        <v>0.40400000000000003</v>
      </c>
      <c r="J66" s="726">
        <v>0.28499999999999998</v>
      </c>
      <c r="K66" s="726">
        <v>0.73499999999999999</v>
      </c>
      <c r="L66" s="726">
        <v>0.68899999999999995</v>
      </c>
      <c r="M66" s="727">
        <v>0.84</v>
      </c>
    </row>
    <row r="67" spans="2:24" x14ac:dyDescent="0.2">
      <c r="B67" s="728" t="s">
        <v>94</v>
      </c>
      <c r="C67" s="729">
        <v>1.0999999999999999E-2</v>
      </c>
      <c r="D67" s="729">
        <v>7.0000000000000001E-3</v>
      </c>
      <c r="E67" s="729">
        <v>1.0999999999999999E-2</v>
      </c>
      <c r="F67" s="729">
        <v>0.01</v>
      </c>
      <c r="G67" s="729">
        <v>3.4000000000000002E-2</v>
      </c>
      <c r="H67" s="729">
        <v>1.1080000000000001</v>
      </c>
      <c r="I67" s="729">
        <v>5.2999999999999999E-2</v>
      </c>
      <c r="J67" s="729">
        <v>3.5999999999999997E-2</v>
      </c>
      <c r="K67" s="729">
        <v>0.16300000000000001</v>
      </c>
      <c r="L67" s="729">
        <v>7.5999999999999998E-2</v>
      </c>
      <c r="M67" s="730">
        <v>0.104</v>
      </c>
    </row>
    <row r="68" spans="2:24" x14ac:dyDescent="0.2">
      <c r="B68" s="728" t="s">
        <v>95</v>
      </c>
      <c r="C68" s="729">
        <v>0.10199999999999999</v>
      </c>
      <c r="D68" s="729">
        <v>4.2000000000000003E-2</v>
      </c>
      <c r="E68" s="729">
        <v>0.10100000000000001</v>
      </c>
      <c r="F68" s="729">
        <v>0.14699999999999999</v>
      </c>
      <c r="G68" s="729">
        <v>0.104</v>
      </c>
      <c r="H68" s="729">
        <v>7.282</v>
      </c>
      <c r="I68" s="729">
        <v>0.23400000000000001</v>
      </c>
      <c r="J68" s="729">
        <v>0.10199999999999999</v>
      </c>
      <c r="K68" s="729">
        <v>0.40699999999999997</v>
      </c>
      <c r="L68" s="729">
        <v>0.42499999999999999</v>
      </c>
      <c r="M68" s="730">
        <v>0.55000000000000004</v>
      </c>
    </row>
    <row r="69" spans="2:24" x14ac:dyDescent="0.2">
      <c r="B69" s="728" t="s">
        <v>96</v>
      </c>
      <c r="C69" s="729">
        <v>3.0000000000000001E-3</v>
      </c>
      <c r="D69" s="729">
        <v>8.9999999999999993E-3</v>
      </c>
      <c r="E69" s="729">
        <v>3.0000000000000001E-3</v>
      </c>
      <c r="F69" s="729">
        <v>0.01</v>
      </c>
      <c r="G69" s="729">
        <v>3.0000000000000001E-3</v>
      </c>
      <c r="H69" s="729">
        <v>0.158</v>
      </c>
      <c r="I69" s="729">
        <v>1.2999999999999999E-2</v>
      </c>
      <c r="J69" s="729">
        <v>1.7000000000000001E-2</v>
      </c>
      <c r="K69" s="729">
        <v>1.9E-2</v>
      </c>
      <c r="L69" s="729">
        <v>2.3E-2</v>
      </c>
      <c r="M69" s="730">
        <v>2.5000000000000001E-2</v>
      </c>
    </row>
    <row r="70" spans="2:24" x14ac:dyDescent="0.2">
      <c r="B70" s="728" t="s">
        <v>97</v>
      </c>
      <c r="C70" s="729">
        <v>0</v>
      </c>
      <c r="D70" s="729">
        <v>0</v>
      </c>
      <c r="E70" s="729">
        <v>0</v>
      </c>
      <c r="F70" s="729">
        <v>0</v>
      </c>
      <c r="G70" s="729">
        <v>0</v>
      </c>
      <c r="H70" s="729">
        <v>5.5E-2</v>
      </c>
      <c r="I70" s="729">
        <v>2E-3</v>
      </c>
      <c r="J70" s="729">
        <v>4.0000000000000001E-3</v>
      </c>
      <c r="K70" s="729">
        <v>4.0000000000000001E-3</v>
      </c>
      <c r="L70" s="729">
        <v>4.0000000000000001E-3</v>
      </c>
      <c r="M70" s="730">
        <v>8.0000000000000002E-3</v>
      </c>
    </row>
    <row r="71" spans="2:24" x14ac:dyDescent="0.2">
      <c r="B71" s="728" t="s">
        <v>98</v>
      </c>
      <c r="C71" s="729">
        <v>1E-3</v>
      </c>
      <c r="D71" s="729">
        <v>1E-3</v>
      </c>
      <c r="E71" s="729">
        <v>2E-3</v>
      </c>
      <c r="F71" s="729">
        <v>5.0000000000000001E-3</v>
      </c>
      <c r="G71" s="729">
        <v>8.0000000000000002E-3</v>
      </c>
      <c r="H71" s="729">
        <v>7.2999999999999995E-2</v>
      </c>
      <c r="I71" s="729">
        <v>4.2000000000000003E-2</v>
      </c>
      <c r="J71" s="729">
        <v>1.7999999999999999E-2</v>
      </c>
      <c r="K71" s="729">
        <v>2.3E-2</v>
      </c>
      <c r="L71" s="729">
        <v>5.2999999999999999E-2</v>
      </c>
      <c r="M71" s="730">
        <v>2.4E-2</v>
      </c>
    </row>
    <row r="72" spans="2:24" x14ac:dyDescent="0.2">
      <c r="B72" s="728" t="s">
        <v>99</v>
      </c>
      <c r="C72" s="729">
        <v>0</v>
      </c>
      <c r="D72" s="729">
        <v>0</v>
      </c>
      <c r="E72" s="729">
        <v>0</v>
      </c>
      <c r="F72" s="729">
        <v>0</v>
      </c>
      <c r="G72" s="729">
        <v>0</v>
      </c>
      <c r="H72" s="729">
        <v>0</v>
      </c>
      <c r="I72" s="729">
        <v>0</v>
      </c>
      <c r="J72" s="729">
        <v>0</v>
      </c>
      <c r="K72" s="729">
        <v>0</v>
      </c>
      <c r="L72" s="729">
        <v>0</v>
      </c>
      <c r="M72" s="730">
        <v>0</v>
      </c>
    </row>
    <row r="73" spans="2:24" x14ac:dyDescent="0.2">
      <c r="B73" s="728" t="s">
        <v>100</v>
      </c>
      <c r="C73" s="729">
        <v>0</v>
      </c>
      <c r="D73" s="729">
        <v>0</v>
      </c>
      <c r="E73" s="729">
        <v>0</v>
      </c>
      <c r="F73" s="729">
        <v>0</v>
      </c>
      <c r="G73" s="729">
        <v>0</v>
      </c>
      <c r="H73" s="729">
        <v>0</v>
      </c>
      <c r="I73" s="729">
        <v>0</v>
      </c>
      <c r="J73" s="729">
        <v>0</v>
      </c>
      <c r="K73" s="729">
        <v>0</v>
      </c>
      <c r="L73" s="729">
        <v>0</v>
      </c>
      <c r="M73" s="730">
        <v>0</v>
      </c>
    </row>
    <row r="74" spans="2:24" x14ac:dyDescent="0.2">
      <c r="B74" s="728" t="s">
        <v>101</v>
      </c>
      <c r="C74" s="729">
        <v>0</v>
      </c>
      <c r="D74" s="729">
        <v>0</v>
      </c>
      <c r="E74" s="729">
        <v>0</v>
      </c>
      <c r="F74" s="729">
        <v>0</v>
      </c>
      <c r="G74" s="729">
        <v>0</v>
      </c>
      <c r="H74" s="729">
        <v>0</v>
      </c>
      <c r="I74" s="729">
        <v>0</v>
      </c>
      <c r="J74" s="729">
        <v>0</v>
      </c>
      <c r="K74" s="729">
        <v>0</v>
      </c>
      <c r="L74" s="729">
        <v>0</v>
      </c>
      <c r="M74" s="730">
        <v>0</v>
      </c>
    </row>
    <row r="75" spans="2:24" x14ac:dyDescent="0.2">
      <c r="B75" s="728" t="s">
        <v>102</v>
      </c>
      <c r="C75" s="729">
        <v>0</v>
      </c>
      <c r="D75" s="729">
        <v>0</v>
      </c>
      <c r="E75" s="729">
        <v>0</v>
      </c>
      <c r="F75" s="729">
        <v>0</v>
      </c>
      <c r="G75" s="729">
        <v>0</v>
      </c>
      <c r="H75" s="729">
        <v>0</v>
      </c>
      <c r="I75" s="729">
        <v>0</v>
      </c>
      <c r="J75" s="729">
        <v>0</v>
      </c>
      <c r="K75" s="729">
        <v>0</v>
      </c>
      <c r="L75" s="729">
        <v>0</v>
      </c>
      <c r="M75" s="730">
        <v>0</v>
      </c>
    </row>
    <row r="76" spans="2:24" x14ac:dyDescent="0.2">
      <c r="B76" s="728" t="s">
        <v>103</v>
      </c>
      <c r="C76" s="729">
        <v>0</v>
      </c>
      <c r="D76" s="729">
        <v>0</v>
      </c>
      <c r="E76" s="729">
        <v>0</v>
      </c>
      <c r="F76" s="729">
        <v>0</v>
      </c>
      <c r="G76" s="729">
        <v>0</v>
      </c>
      <c r="H76" s="729">
        <v>0</v>
      </c>
      <c r="I76" s="729">
        <v>0</v>
      </c>
      <c r="J76" s="729">
        <v>0</v>
      </c>
      <c r="K76" s="729">
        <v>0</v>
      </c>
      <c r="L76" s="729">
        <v>0</v>
      </c>
      <c r="M76" s="730">
        <v>0</v>
      </c>
    </row>
    <row r="77" spans="2:24" ht="13.5" thickBot="1" x14ac:dyDescent="0.25">
      <c r="B77" s="761" t="s">
        <v>104</v>
      </c>
      <c r="C77" s="731">
        <v>1.2999999999999999E-2</v>
      </c>
      <c r="D77" s="731">
        <v>1E-3</v>
      </c>
      <c r="E77" s="731">
        <v>1.2E-2</v>
      </c>
      <c r="F77" s="731">
        <v>4.0000000000000001E-3</v>
      </c>
      <c r="G77" s="731">
        <v>1.6E-2</v>
      </c>
      <c r="H77" s="731">
        <v>1.1930000000000001</v>
      </c>
      <c r="I77" s="731">
        <v>5.8999999999999997E-2</v>
      </c>
      <c r="J77" s="731">
        <v>0.107</v>
      </c>
      <c r="K77" s="731">
        <v>0.11799999999999999</v>
      </c>
      <c r="L77" s="731">
        <v>0.107</v>
      </c>
      <c r="M77" s="732">
        <v>0.128</v>
      </c>
    </row>
    <row r="80" spans="2:24" x14ac:dyDescent="0.2">
      <c r="B80" s="791" t="s">
        <v>739</v>
      </c>
      <c r="C80" s="794" t="s">
        <v>331</v>
      </c>
      <c r="D80" s="795"/>
      <c r="E80" s="794" t="s">
        <v>222</v>
      </c>
      <c r="F80" s="795"/>
      <c r="G80" s="794" t="s">
        <v>225</v>
      </c>
      <c r="H80" s="795"/>
      <c r="I80" s="794" t="s">
        <v>226</v>
      </c>
      <c r="J80" s="795"/>
      <c r="K80" s="794" t="s">
        <v>227</v>
      </c>
      <c r="L80" s="795"/>
      <c r="M80" s="794" t="s">
        <v>228</v>
      </c>
      <c r="N80" s="795"/>
      <c r="O80" s="794" t="s">
        <v>332</v>
      </c>
      <c r="P80" s="795"/>
      <c r="Q80" s="794" t="s">
        <v>333</v>
      </c>
      <c r="R80" s="795"/>
      <c r="S80" s="794" t="s">
        <v>231</v>
      </c>
      <c r="T80" s="795"/>
      <c r="U80" s="794" t="s">
        <v>232</v>
      </c>
      <c r="V80" s="795"/>
      <c r="W80" s="794" t="s">
        <v>233</v>
      </c>
      <c r="X80" s="796"/>
    </row>
    <row r="81" spans="2:24" x14ac:dyDescent="0.2">
      <c r="B81" s="792"/>
      <c r="C81" s="797" t="s">
        <v>79</v>
      </c>
      <c r="D81" s="798"/>
      <c r="E81" s="797" t="s">
        <v>79</v>
      </c>
      <c r="F81" s="798"/>
      <c r="G81" s="797" t="s">
        <v>79</v>
      </c>
      <c r="H81" s="798"/>
      <c r="I81" s="797" t="s">
        <v>79</v>
      </c>
      <c r="J81" s="798"/>
      <c r="K81" s="797" t="s">
        <v>79</v>
      </c>
      <c r="L81" s="798"/>
      <c r="M81" s="797" t="s">
        <v>79</v>
      </c>
      <c r="N81" s="798"/>
      <c r="O81" s="797"/>
      <c r="P81" s="798"/>
      <c r="Q81" s="797"/>
      <c r="R81" s="798"/>
      <c r="S81" s="797"/>
      <c r="T81" s="798"/>
      <c r="U81" s="797"/>
      <c r="V81" s="798"/>
      <c r="W81" s="797"/>
      <c r="X81" s="799"/>
    </row>
    <row r="82" spans="2:24" ht="41.25" thickBot="1" x14ac:dyDescent="0.25">
      <c r="B82" s="793"/>
      <c r="C82" s="724" t="s">
        <v>325</v>
      </c>
      <c r="D82" s="733" t="s">
        <v>82</v>
      </c>
      <c r="E82" s="724" t="s">
        <v>325</v>
      </c>
      <c r="F82" s="734" t="s">
        <v>82</v>
      </c>
      <c r="G82" s="724" t="s">
        <v>325</v>
      </c>
      <c r="H82" s="734" t="s">
        <v>82</v>
      </c>
      <c r="I82" s="724" t="s">
        <v>325</v>
      </c>
      <c r="J82" s="734" t="s">
        <v>82</v>
      </c>
      <c r="K82" s="724" t="s">
        <v>325</v>
      </c>
      <c r="L82" s="734" t="s">
        <v>82</v>
      </c>
      <c r="M82" s="724" t="s">
        <v>325</v>
      </c>
      <c r="N82" s="734" t="s">
        <v>82</v>
      </c>
      <c r="O82" s="724" t="s">
        <v>325</v>
      </c>
      <c r="P82" s="733" t="s">
        <v>82</v>
      </c>
      <c r="Q82" s="724" t="s">
        <v>325</v>
      </c>
      <c r="R82" s="733" t="s">
        <v>82</v>
      </c>
      <c r="S82" s="724" t="s">
        <v>325</v>
      </c>
      <c r="T82" s="733" t="s">
        <v>82</v>
      </c>
      <c r="U82" s="724" t="s">
        <v>325</v>
      </c>
      <c r="V82" s="733" t="s">
        <v>82</v>
      </c>
      <c r="W82" s="724" t="s">
        <v>325</v>
      </c>
      <c r="X82" s="733" t="s">
        <v>82</v>
      </c>
    </row>
    <row r="83" spans="2:24" ht="25.5" x14ac:dyDescent="0.2">
      <c r="B83" s="725" t="s">
        <v>105</v>
      </c>
      <c r="C83" s="726">
        <v>63.548999999999999</v>
      </c>
      <c r="D83" s="735">
        <v>53.95</v>
      </c>
      <c r="E83" s="726">
        <v>48.540999999999997</v>
      </c>
      <c r="F83" s="735">
        <v>34.93</v>
      </c>
      <c r="G83" s="726">
        <v>21.111999999999998</v>
      </c>
      <c r="H83" s="735">
        <v>30.32</v>
      </c>
      <c r="I83" s="726">
        <v>20.292000000000002</v>
      </c>
      <c r="J83" s="735">
        <v>31.74</v>
      </c>
      <c r="K83" s="726">
        <v>17.062999999999999</v>
      </c>
      <c r="L83" s="735">
        <v>22.19</v>
      </c>
      <c r="M83" s="726">
        <v>18.001000000000001</v>
      </c>
      <c r="N83" s="735">
        <v>21.42</v>
      </c>
      <c r="O83" s="726">
        <v>22.27</v>
      </c>
      <c r="P83" s="735">
        <v>18.88</v>
      </c>
      <c r="Q83" s="726">
        <v>22.626000000000001</v>
      </c>
      <c r="R83" s="735">
        <v>19.12</v>
      </c>
      <c r="S83" s="726">
        <v>49.206000000000003</v>
      </c>
      <c r="T83" s="735">
        <v>31.49</v>
      </c>
      <c r="U83" s="726">
        <v>21.638999999999999</v>
      </c>
      <c r="V83" s="735">
        <v>25.3</v>
      </c>
      <c r="W83" s="726">
        <v>25.542999999999999</v>
      </c>
      <c r="X83" s="736">
        <v>27.48</v>
      </c>
    </row>
    <row r="84" spans="2:24" x14ac:dyDescent="0.2">
      <c r="B84" s="728" t="s">
        <v>94</v>
      </c>
      <c r="C84" s="729">
        <v>9.9339999999999993</v>
      </c>
      <c r="D84" s="737">
        <v>53.98</v>
      </c>
      <c r="E84" s="729">
        <v>8.6489999999999991</v>
      </c>
      <c r="F84" s="737">
        <v>55.63</v>
      </c>
      <c r="G84" s="729">
        <v>8.5050000000000008</v>
      </c>
      <c r="H84" s="737">
        <v>53.85</v>
      </c>
      <c r="I84" s="729">
        <v>8.3550000000000004</v>
      </c>
      <c r="J84" s="737">
        <v>52.87</v>
      </c>
      <c r="K84" s="729">
        <v>5.95</v>
      </c>
      <c r="L84" s="737">
        <v>39.71</v>
      </c>
      <c r="M84" s="729">
        <v>4.3609999999999998</v>
      </c>
      <c r="N84" s="737">
        <v>45.9</v>
      </c>
      <c r="O84" s="729">
        <v>4.2670000000000003</v>
      </c>
      <c r="P84" s="737">
        <v>44.99</v>
      </c>
      <c r="Q84" s="729">
        <v>4.681</v>
      </c>
      <c r="R84" s="737">
        <v>40.4</v>
      </c>
      <c r="S84" s="729">
        <v>17.648</v>
      </c>
      <c r="T84" s="737">
        <v>48.65</v>
      </c>
      <c r="U84" s="729">
        <v>2.8340000000000001</v>
      </c>
      <c r="V84" s="737">
        <v>55.49</v>
      </c>
      <c r="W84" s="729">
        <v>2.9039999999999999</v>
      </c>
      <c r="X84" s="738">
        <v>51.71</v>
      </c>
    </row>
    <row r="85" spans="2:24" x14ac:dyDescent="0.2">
      <c r="B85" s="728" t="s">
        <v>95</v>
      </c>
      <c r="C85" s="729">
        <v>4.3840000000000003</v>
      </c>
      <c r="D85" s="737">
        <v>41.15</v>
      </c>
      <c r="E85" s="729">
        <v>19.353000000000002</v>
      </c>
      <c r="F85" s="737">
        <v>69.69</v>
      </c>
      <c r="G85" s="729">
        <v>4.5629999999999997</v>
      </c>
      <c r="H85" s="737">
        <v>62.67</v>
      </c>
      <c r="I85" s="729">
        <v>2.4380000000000002</v>
      </c>
      <c r="J85" s="737">
        <v>49.97</v>
      </c>
      <c r="K85" s="729">
        <v>2.472</v>
      </c>
      <c r="L85" s="737">
        <v>49.74</v>
      </c>
      <c r="M85" s="729">
        <v>2.593</v>
      </c>
      <c r="N85" s="737">
        <v>50.54</v>
      </c>
      <c r="O85" s="729">
        <v>3.129</v>
      </c>
      <c r="P85" s="737">
        <v>44.17</v>
      </c>
      <c r="Q85" s="729">
        <v>2.8460000000000001</v>
      </c>
      <c r="R85" s="737">
        <v>46.97</v>
      </c>
      <c r="S85" s="729">
        <v>3.3879999999999999</v>
      </c>
      <c r="T85" s="737">
        <v>42.78</v>
      </c>
      <c r="U85" s="729">
        <v>3.4969999999999999</v>
      </c>
      <c r="V85" s="737">
        <v>40.630000000000003</v>
      </c>
      <c r="W85" s="729">
        <v>3.9079999999999999</v>
      </c>
      <c r="X85" s="738">
        <v>36.92</v>
      </c>
    </row>
    <row r="86" spans="2:24" x14ac:dyDescent="0.2">
      <c r="B86" s="728" t="s">
        <v>96</v>
      </c>
      <c r="C86" s="729">
        <v>45.844999999999999</v>
      </c>
      <c r="D86" s="737">
        <v>71.92</v>
      </c>
      <c r="E86" s="729">
        <v>16.32</v>
      </c>
      <c r="F86" s="737">
        <v>53</v>
      </c>
      <c r="G86" s="729">
        <v>3.9580000000000002</v>
      </c>
      <c r="H86" s="737">
        <v>45.93</v>
      </c>
      <c r="I86" s="729">
        <v>3.7559999999999998</v>
      </c>
      <c r="J86" s="737">
        <v>64.05</v>
      </c>
      <c r="K86" s="729">
        <v>3.173</v>
      </c>
      <c r="L86" s="737">
        <v>64.16</v>
      </c>
      <c r="M86" s="729">
        <v>4.3310000000000004</v>
      </c>
      <c r="N86" s="737">
        <v>53.48</v>
      </c>
      <c r="O86" s="729">
        <v>5.1630000000000003</v>
      </c>
      <c r="P86" s="737">
        <v>52.02</v>
      </c>
      <c r="Q86" s="729">
        <v>5.0830000000000002</v>
      </c>
      <c r="R86" s="737">
        <v>49.33</v>
      </c>
      <c r="S86" s="729">
        <v>17.760999999999999</v>
      </c>
      <c r="T86" s="737">
        <v>68.73</v>
      </c>
      <c r="U86" s="729">
        <v>8.2560000000000002</v>
      </c>
      <c r="V86" s="737">
        <v>54.83</v>
      </c>
      <c r="W86" s="729">
        <v>9.4779999999999998</v>
      </c>
      <c r="X86" s="738">
        <v>62.56</v>
      </c>
    </row>
    <row r="87" spans="2:24" x14ac:dyDescent="0.2">
      <c r="B87" s="728" t="s">
        <v>97</v>
      </c>
      <c r="C87" s="729">
        <v>1.587</v>
      </c>
      <c r="D87" s="737">
        <v>66.52</v>
      </c>
      <c r="E87" s="729">
        <v>1.6040000000000001</v>
      </c>
      <c r="F87" s="737">
        <v>56.26</v>
      </c>
      <c r="G87" s="729">
        <v>0.54</v>
      </c>
      <c r="H87" s="737">
        <v>37.06</v>
      </c>
      <c r="I87" s="729">
        <v>0.50700000000000001</v>
      </c>
      <c r="J87" s="737">
        <v>30.48</v>
      </c>
      <c r="K87" s="729">
        <v>0.78400000000000003</v>
      </c>
      <c r="L87" s="737">
        <v>35.69</v>
      </c>
      <c r="M87" s="729">
        <v>0.98599999999999999</v>
      </c>
      <c r="N87" s="737">
        <v>37.520000000000003</v>
      </c>
      <c r="O87" s="729">
        <v>2.097</v>
      </c>
      <c r="P87" s="737">
        <v>32.32</v>
      </c>
      <c r="Q87" s="729">
        <v>1.5589999999999999</v>
      </c>
      <c r="R87" s="737">
        <v>35.020000000000003</v>
      </c>
      <c r="S87" s="729">
        <v>2.1819999999999999</v>
      </c>
      <c r="T87" s="737">
        <v>41.66</v>
      </c>
      <c r="U87" s="729">
        <v>2.266</v>
      </c>
      <c r="V87" s="737">
        <v>54.26</v>
      </c>
      <c r="W87" s="729">
        <v>1.7310000000000001</v>
      </c>
      <c r="X87" s="738">
        <v>51.95</v>
      </c>
    </row>
    <row r="88" spans="2:24" x14ac:dyDescent="0.2">
      <c r="B88" s="728" t="s">
        <v>98</v>
      </c>
      <c r="C88" s="729">
        <v>0.49199999999999999</v>
      </c>
      <c r="D88" s="737">
        <v>53.3</v>
      </c>
      <c r="E88" s="729">
        <v>0.95499999999999996</v>
      </c>
      <c r="F88" s="737">
        <v>69.209999999999994</v>
      </c>
      <c r="G88" s="729">
        <v>0.82299999999999995</v>
      </c>
      <c r="H88" s="737">
        <v>47.59</v>
      </c>
      <c r="I88" s="729">
        <v>0.746</v>
      </c>
      <c r="J88" s="737">
        <v>53.51</v>
      </c>
      <c r="K88" s="729">
        <v>0.71</v>
      </c>
      <c r="L88" s="737">
        <v>51.17</v>
      </c>
      <c r="M88" s="729">
        <v>1.296</v>
      </c>
      <c r="N88" s="737">
        <v>49.23</v>
      </c>
      <c r="O88" s="729">
        <v>1.639</v>
      </c>
      <c r="P88" s="737">
        <v>46.53</v>
      </c>
      <c r="Q88" s="729">
        <v>2.871</v>
      </c>
      <c r="R88" s="737">
        <v>54.87</v>
      </c>
      <c r="S88" s="729">
        <v>1.736</v>
      </c>
      <c r="T88" s="737">
        <v>83.37</v>
      </c>
      <c r="U88" s="729">
        <v>0.42299999999999999</v>
      </c>
      <c r="V88" s="737">
        <v>30.9</v>
      </c>
      <c r="W88" s="729">
        <v>0.67200000000000004</v>
      </c>
      <c r="X88" s="738">
        <v>29.8</v>
      </c>
    </row>
    <row r="89" spans="2:24" x14ac:dyDescent="0.2">
      <c r="B89" s="728" t="s">
        <v>99</v>
      </c>
      <c r="C89" s="729">
        <v>3.0000000000000001E-3</v>
      </c>
      <c r="D89" s="737">
        <v>99.82</v>
      </c>
      <c r="E89" s="729">
        <v>1.2E-2</v>
      </c>
      <c r="F89" s="737">
        <v>76.87</v>
      </c>
      <c r="G89" s="729">
        <v>1.9E-2</v>
      </c>
      <c r="H89" s="737">
        <v>81.93</v>
      </c>
      <c r="I89" s="729">
        <v>2.1000000000000001E-2</v>
      </c>
      <c r="J89" s="737">
        <v>76.86</v>
      </c>
      <c r="K89" s="729">
        <v>2.1999999999999999E-2</v>
      </c>
      <c r="L89" s="737">
        <v>71.34</v>
      </c>
      <c r="M89" s="729">
        <v>2.1999999999999999E-2</v>
      </c>
      <c r="N89" s="737">
        <v>71.34</v>
      </c>
      <c r="O89" s="729">
        <v>2.1999999999999999E-2</v>
      </c>
      <c r="P89" s="737">
        <v>71.34</v>
      </c>
      <c r="Q89" s="729">
        <v>2.1999999999999999E-2</v>
      </c>
      <c r="R89" s="737">
        <v>71.34</v>
      </c>
      <c r="S89" s="729">
        <v>2.1999999999999999E-2</v>
      </c>
      <c r="T89" s="737">
        <v>71.34</v>
      </c>
      <c r="U89" s="729">
        <v>2.1999999999999999E-2</v>
      </c>
      <c r="V89" s="737">
        <v>71.34</v>
      </c>
      <c r="W89" s="729">
        <v>2.1999999999999999E-2</v>
      </c>
      <c r="X89" s="738">
        <v>71.34</v>
      </c>
    </row>
    <row r="90" spans="2:24" x14ac:dyDescent="0.2">
      <c r="B90" s="728" t="s">
        <v>100</v>
      </c>
      <c r="C90" s="729">
        <v>1E-3</v>
      </c>
      <c r="D90" s="737">
        <v>118.47</v>
      </c>
      <c r="E90" s="729">
        <v>1.6E-2</v>
      </c>
      <c r="F90" s="737">
        <v>48.18</v>
      </c>
      <c r="G90" s="729">
        <v>4.5999999999999999E-2</v>
      </c>
      <c r="H90" s="737">
        <v>48.25</v>
      </c>
      <c r="I90" s="729">
        <v>5.6000000000000001E-2</v>
      </c>
      <c r="J90" s="737">
        <v>42.5</v>
      </c>
      <c r="K90" s="729">
        <v>6.2E-2</v>
      </c>
      <c r="L90" s="737">
        <v>42.32</v>
      </c>
      <c r="M90" s="729">
        <v>6.2E-2</v>
      </c>
      <c r="N90" s="737">
        <v>42.32</v>
      </c>
      <c r="O90" s="729">
        <v>0.126</v>
      </c>
      <c r="P90" s="737">
        <v>48</v>
      </c>
      <c r="Q90" s="729">
        <v>0.34200000000000003</v>
      </c>
      <c r="R90" s="737">
        <v>57.59</v>
      </c>
      <c r="S90" s="729">
        <v>0.105</v>
      </c>
      <c r="T90" s="737">
        <v>62.84</v>
      </c>
      <c r="U90" s="729">
        <v>7.0000000000000007E-2</v>
      </c>
      <c r="V90" s="737">
        <v>78.260000000000005</v>
      </c>
      <c r="W90" s="729">
        <v>2E-3</v>
      </c>
      <c r="X90" s="738">
        <v>76.92</v>
      </c>
    </row>
    <row r="91" spans="2:24" x14ac:dyDescent="0.2">
      <c r="B91" s="728" t="s">
        <v>101</v>
      </c>
      <c r="C91" s="729">
        <v>0.27600000000000002</v>
      </c>
      <c r="D91" s="737">
        <v>54.11</v>
      </c>
      <c r="E91" s="729">
        <v>0.46</v>
      </c>
      <c r="F91" s="737">
        <v>50.83</v>
      </c>
      <c r="G91" s="729">
        <v>0.51400000000000001</v>
      </c>
      <c r="H91" s="737">
        <v>44.38</v>
      </c>
      <c r="I91" s="729">
        <v>0.498</v>
      </c>
      <c r="J91" s="737">
        <v>45.36</v>
      </c>
      <c r="K91" s="729">
        <v>0.51200000000000001</v>
      </c>
      <c r="L91" s="737">
        <v>44.24</v>
      </c>
      <c r="M91" s="729">
        <v>0.61499999999999999</v>
      </c>
      <c r="N91" s="737">
        <v>37.61</v>
      </c>
      <c r="O91" s="729">
        <v>0.63500000000000001</v>
      </c>
      <c r="P91" s="737">
        <v>35.659999999999997</v>
      </c>
      <c r="Q91" s="729">
        <v>0.63800000000000001</v>
      </c>
      <c r="R91" s="737">
        <v>35.54</v>
      </c>
      <c r="S91" s="729">
        <v>0.63500000000000001</v>
      </c>
      <c r="T91" s="737">
        <v>35.659999999999997</v>
      </c>
      <c r="U91" s="729">
        <v>0.63500000000000001</v>
      </c>
      <c r="V91" s="737">
        <v>35.659999999999997</v>
      </c>
      <c r="W91" s="729">
        <v>3.0009999999999999</v>
      </c>
      <c r="X91" s="738">
        <v>78.69</v>
      </c>
    </row>
    <row r="92" spans="2:24" x14ac:dyDescent="0.2">
      <c r="B92" s="728" t="s">
        <v>102</v>
      </c>
      <c r="C92" s="729">
        <v>1E-3</v>
      </c>
      <c r="D92" s="737">
        <v>73.510000000000005</v>
      </c>
      <c r="E92" s="729">
        <v>8.0000000000000002E-3</v>
      </c>
      <c r="F92" s="737">
        <v>63.39</v>
      </c>
      <c r="G92" s="729">
        <v>7.1999999999999995E-2</v>
      </c>
      <c r="H92" s="737">
        <v>62.04</v>
      </c>
      <c r="I92" s="729">
        <v>7.1999999999999995E-2</v>
      </c>
      <c r="J92" s="737">
        <v>62.04</v>
      </c>
      <c r="K92" s="729">
        <v>7.1999999999999995E-2</v>
      </c>
      <c r="L92" s="737">
        <v>62.04</v>
      </c>
      <c r="M92" s="729">
        <v>7.1999999999999995E-2</v>
      </c>
      <c r="N92" s="737">
        <v>62.04</v>
      </c>
      <c r="O92" s="729">
        <v>0.129</v>
      </c>
      <c r="P92" s="737">
        <v>46.33</v>
      </c>
      <c r="Q92" s="729">
        <v>0.56000000000000005</v>
      </c>
      <c r="R92" s="737">
        <v>69</v>
      </c>
      <c r="S92" s="729">
        <v>0</v>
      </c>
      <c r="T92" s="737">
        <v>0</v>
      </c>
      <c r="U92" s="729">
        <v>0</v>
      </c>
      <c r="V92" s="737">
        <v>0</v>
      </c>
      <c r="W92" s="729">
        <v>5.0000000000000001E-3</v>
      </c>
      <c r="X92" s="738">
        <v>82.12</v>
      </c>
    </row>
    <row r="93" spans="2:24" x14ac:dyDescent="0.2">
      <c r="B93" s="728" t="s">
        <v>103</v>
      </c>
      <c r="C93" s="729">
        <v>7.2999999999999995E-2</v>
      </c>
      <c r="D93" s="737">
        <v>83.94</v>
      </c>
      <c r="E93" s="729">
        <v>8.5999999999999993E-2</v>
      </c>
      <c r="F93" s="737">
        <v>59.71</v>
      </c>
      <c r="G93" s="729">
        <v>0.252</v>
      </c>
      <c r="H93" s="737">
        <v>39.89</v>
      </c>
      <c r="I93" s="729">
        <v>0.373</v>
      </c>
      <c r="J93" s="737">
        <v>49.94</v>
      </c>
      <c r="K93" s="729">
        <v>0.41299999999999998</v>
      </c>
      <c r="L93" s="737">
        <v>46.17</v>
      </c>
      <c r="M93" s="729">
        <v>0.48199999999999998</v>
      </c>
      <c r="N93" s="737">
        <v>43.54</v>
      </c>
      <c r="O93" s="729">
        <v>0.48199999999999998</v>
      </c>
      <c r="P93" s="737">
        <v>43.54</v>
      </c>
      <c r="Q93" s="729">
        <v>0.503</v>
      </c>
      <c r="R93" s="737">
        <v>42.16</v>
      </c>
      <c r="S93" s="729">
        <v>0.60199999999999998</v>
      </c>
      <c r="T93" s="737">
        <v>43.79</v>
      </c>
      <c r="U93" s="729">
        <v>0.43099999999999999</v>
      </c>
      <c r="V93" s="737">
        <v>47.72</v>
      </c>
      <c r="W93" s="729">
        <v>0.47499999999999998</v>
      </c>
      <c r="X93" s="738">
        <v>45.06</v>
      </c>
    </row>
    <row r="94" spans="2:24" ht="13.5" thickBot="1" x14ac:dyDescent="0.25">
      <c r="B94" s="761" t="s">
        <v>104</v>
      </c>
      <c r="C94" s="731">
        <v>0.95299999999999996</v>
      </c>
      <c r="D94" s="739">
        <v>43.91</v>
      </c>
      <c r="E94" s="731">
        <v>1.0780000000000001</v>
      </c>
      <c r="F94" s="739">
        <v>31.97</v>
      </c>
      <c r="G94" s="731">
        <v>1.82</v>
      </c>
      <c r="H94" s="739">
        <v>28.07</v>
      </c>
      <c r="I94" s="731">
        <v>3.4689999999999999</v>
      </c>
      <c r="J94" s="739">
        <v>31.74</v>
      </c>
      <c r="K94" s="731">
        <v>2.891</v>
      </c>
      <c r="L94" s="739">
        <v>36.6</v>
      </c>
      <c r="M94" s="731">
        <v>3.1789999999999998</v>
      </c>
      <c r="N94" s="739">
        <v>33.22</v>
      </c>
      <c r="O94" s="731">
        <v>4.58</v>
      </c>
      <c r="P94" s="739">
        <v>26.96</v>
      </c>
      <c r="Q94" s="731">
        <v>3.5209999999999999</v>
      </c>
      <c r="R94" s="739">
        <v>30.28</v>
      </c>
      <c r="S94" s="731">
        <v>5.125</v>
      </c>
      <c r="T94" s="739">
        <v>36.299999999999997</v>
      </c>
      <c r="U94" s="731">
        <v>3.2050000000000001</v>
      </c>
      <c r="V94" s="739">
        <v>33.64</v>
      </c>
      <c r="W94" s="731">
        <v>3.3450000000000002</v>
      </c>
      <c r="X94" s="740">
        <v>32.049999999999997</v>
      </c>
    </row>
    <row r="97" spans="2:14" x14ac:dyDescent="0.2">
      <c r="B97" s="791" t="s">
        <v>739</v>
      </c>
      <c r="C97" s="722" t="s">
        <v>331</v>
      </c>
      <c r="D97" s="722" t="s">
        <v>222</v>
      </c>
      <c r="E97" s="722" t="s">
        <v>225</v>
      </c>
      <c r="F97" s="722" t="s">
        <v>226</v>
      </c>
      <c r="G97" s="722" t="s">
        <v>227</v>
      </c>
      <c r="H97" s="722" t="s">
        <v>228</v>
      </c>
      <c r="I97" s="722" t="s">
        <v>332</v>
      </c>
      <c r="J97" s="722" t="s">
        <v>333</v>
      </c>
      <c r="K97" s="722" t="s">
        <v>231</v>
      </c>
      <c r="L97" s="722" t="s">
        <v>232</v>
      </c>
      <c r="M97" s="722" t="s">
        <v>233</v>
      </c>
      <c r="N97" s="741"/>
    </row>
    <row r="98" spans="2:14" x14ac:dyDescent="0.2">
      <c r="B98" s="792"/>
      <c r="C98" s="721" t="s">
        <v>308</v>
      </c>
      <c r="D98" s="721" t="s">
        <v>308</v>
      </c>
      <c r="E98" s="721" t="s">
        <v>308</v>
      </c>
      <c r="F98" s="721" t="s">
        <v>308</v>
      </c>
      <c r="G98" s="721" t="s">
        <v>308</v>
      </c>
      <c r="H98" s="721" t="s">
        <v>308</v>
      </c>
      <c r="I98" s="721" t="s">
        <v>308</v>
      </c>
      <c r="J98" s="721" t="s">
        <v>308</v>
      </c>
      <c r="K98" s="721" t="s">
        <v>308</v>
      </c>
      <c r="L98" s="721" t="s">
        <v>308</v>
      </c>
      <c r="M98" s="723" t="s">
        <v>308</v>
      </c>
      <c r="N98" s="742"/>
    </row>
    <row r="99" spans="2:14" ht="41.25" thickBot="1" x14ac:dyDescent="0.25">
      <c r="B99" s="793"/>
      <c r="C99" s="724" t="s">
        <v>325</v>
      </c>
      <c r="D99" s="724" t="s">
        <v>325</v>
      </c>
      <c r="E99" s="724" t="s">
        <v>325</v>
      </c>
      <c r="F99" s="724" t="s">
        <v>325</v>
      </c>
      <c r="G99" s="724" t="s">
        <v>325</v>
      </c>
      <c r="H99" s="724" t="s">
        <v>325</v>
      </c>
      <c r="I99" s="724" t="s">
        <v>325</v>
      </c>
      <c r="J99" s="724" t="s">
        <v>325</v>
      </c>
      <c r="K99" s="724" t="s">
        <v>325</v>
      </c>
      <c r="L99" s="724" t="s">
        <v>325</v>
      </c>
      <c r="M99" s="724" t="s">
        <v>325</v>
      </c>
      <c r="N99" s="743"/>
    </row>
    <row r="100" spans="2:14" ht="25.5" x14ac:dyDescent="0.2">
      <c r="B100" s="757" t="s">
        <v>105</v>
      </c>
      <c r="C100" s="758">
        <f t="shared" ref="C100:C108" si="17">C83</f>
        <v>63.548999999999999</v>
      </c>
      <c r="D100" s="758">
        <f t="shared" ref="D100:D108" si="18">E83</f>
        <v>48.540999999999997</v>
      </c>
      <c r="E100" s="758">
        <f t="shared" ref="E100:E108" si="19">G83</f>
        <v>21.111999999999998</v>
      </c>
      <c r="F100" s="758">
        <f t="shared" ref="F100:F108" si="20">I83</f>
        <v>20.292000000000002</v>
      </c>
      <c r="G100" s="758">
        <f t="shared" ref="G100:G108" si="21">K83</f>
        <v>17.062999999999999</v>
      </c>
      <c r="H100" s="758">
        <f t="shared" ref="H100:H108" si="22">M83</f>
        <v>18.001000000000001</v>
      </c>
      <c r="I100" s="758">
        <f t="shared" ref="I100:I108" si="23">O83</f>
        <v>22.27</v>
      </c>
      <c r="J100" s="758">
        <f t="shared" ref="J100:J108" si="24">Q83</f>
        <v>22.626000000000001</v>
      </c>
      <c r="K100" s="758">
        <f t="shared" ref="K100:K108" si="25">S83</f>
        <v>49.206000000000003</v>
      </c>
      <c r="L100" s="758">
        <f t="shared" ref="L100:L108" si="26">U83</f>
        <v>21.638999999999999</v>
      </c>
      <c r="M100" s="759">
        <f t="shared" ref="M100:M108" si="27">W83</f>
        <v>25.542999999999999</v>
      </c>
      <c r="N100" s="726"/>
    </row>
    <row r="101" spans="2:14" x14ac:dyDescent="0.2">
      <c r="B101" s="747" t="s">
        <v>94</v>
      </c>
      <c r="C101" s="748">
        <f t="shared" si="17"/>
        <v>9.9339999999999993</v>
      </c>
      <c r="D101" s="748">
        <f t="shared" si="18"/>
        <v>8.6489999999999991</v>
      </c>
      <c r="E101" s="748">
        <f t="shared" si="19"/>
        <v>8.5050000000000008</v>
      </c>
      <c r="F101" s="748">
        <f t="shared" si="20"/>
        <v>8.3550000000000004</v>
      </c>
      <c r="G101" s="748">
        <f t="shared" si="21"/>
        <v>5.95</v>
      </c>
      <c r="H101" s="748">
        <f t="shared" si="22"/>
        <v>4.3609999999999998</v>
      </c>
      <c r="I101" s="748">
        <f t="shared" si="23"/>
        <v>4.2670000000000003</v>
      </c>
      <c r="J101" s="748">
        <f t="shared" si="24"/>
        <v>4.681</v>
      </c>
      <c r="K101" s="748">
        <f t="shared" si="25"/>
        <v>17.648</v>
      </c>
      <c r="L101" s="748">
        <f t="shared" si="26"/>
        <v>2.8340000000000001</v>
      </c>
      <c r="M101" s="749">
        <f t="shared" si="27"/>
        <v>2.9039999999999999</v>
      </c>
      <c r="N101" s="729"/>
    </row>
    <row r="102" spans="2:14" x14ac:dyDescent="0.2">
      <c r="B102" s="747" t="s">
        <v>95</v>
      </c>
      <c r="C102" s="748">
        <f t="shared" si="17"/>
        <v>4.3840000000000003</v>
      </c>
      <c r="D102" s="748">
        <f t="shared" si="18"/>
        <v>19.353000000000002</v>
      </c>
      <c r="E102" s="748">
        <f t="shared" si="19"/>
        <v>4.5629999999999997</v>
      </c>
      <c r="F102" s="748">
        <f t="shared" si="20"/>
        <v>2.4380000000000002</v>
      </c>
      <c r="G102" s="748">
        <f t="shared" si="21"/>
        <v>2.472</v>
      </c>
      <c r="H102" s="748">
        <f t="shared" si="22"/>
        <v>2.593</v>
      </c>
      <c r="I102" s="748">
        <f t="shared" si="23"/>
        <v>3.129</v>
      </c>
      <c r="J102" s="748">
        <f t="shared" si="24"/>
        <v>2.8460000000000001</v>
      </c>
      <c r="K102" s="748">
        <f t="shared" si="25"/>
        <v>3.3879999999999999</v>
      </c>
      <c r="L102" s="748">
        <f t="shared" si="26"/>
        <v>3.4969999999999999</v>
      </c>
      <c r="M102" s="749">
        <f t="shared" si="27"/>
        <v>3.9079999999999999</v>
      </c>
      <c r="N102" s="729"/>
    </row>
    <row r="103" spans="2:14" x14ac:dyDescent="0.2">
      <c r="B103" s="747" t="s">
        <v>96</v>
      </c>
      <c r="C103" s="748">
        <f t="shared" si="17"/>
        <v>45.844999999999999</v>
      </c>
      <c r="D103" s="748">
        <f t="shared" si="18"/>
        <v>16.32</v>
      </c>
      <c r="E103" s="748">
        <f t="shared" si="19"/>
        <v>3.9580000000000002</v>
      </c>
      <c r="F103" s="748">
        <f t="shared" si="20"/>
        <v>3.7559999999999998</v>
      </c>
      <c r="G103" s="748">
        <f t="shared" si="21"/>
        <v>3.173</v>
      </c>
      <c r="H103" s="748">
        <f t="shared" si="22"/>
        <v>4.3310000000000004</v>
      </c>
      <c r="I103" s="748">
        <f t="shared" si="23"/>
        <v>5.1630000000000003</v>
      </c>
      <c r="J103" s="748">
        <f t="shared" si="24"/>
        <v>5.0830000000000002</v>
      </c>
      <c r="K103" s="748">
        <f t="shared" si="25"/>
        <v>17.760999999999999</v>
      </c>
      <c r="L103" s="748">
        <f t="shared" si="26"/>
        <v>8.2560000000000002</v>
      </c>
      <c r="M103" s="749">
        <f t="shared" si="27"/>
        <v>9.4779999999999998</v>
      </c>
      <c r="N103" s="729"/>
    </row>
    <row r="104" spans="2:14" x14ac:dyDescent="0.2">
      <c r="B104" s="747" t="s">
        <v>97</v>
      </c>
      <c r="C104" s="748">
        <f t="shared" si="17"/>
        <v>1.587</v>
      </c>
      <c r="D104" s="748">
        <f t="shared" si="18"/>
        <v>1.6040000000000001</v>
      </c>
      <c r="E104" s="748">
        <f t="shared" si="19"/>
        <v>0.54</v>
      </c>
      <c r="F104" s="748">
        <f t="shared" si="20"/>
        <v>0.50700000000000001</v>
      </c>
      <c r="G104" s="748">
        <f t="shared" si="21"/>
        <v>0.78400000000000003</v>
      </c>
      <c r="H104" s="748">
        <f t="shared" si="22"/>
        <v>0.98599999999999999</v>
      </c>
      <c r="I104" s="748">
        <f t="shared" si="23"/>
        <v>2.097</v>
      </c>
      <c r="J104" s="748">
        <f t="shared" si="24"/>
        <v>1.5589999999999999</v>
      </c>
      <c r="K104" s="748">
        <f t="shared" si="25"/>
        <v>2.1819999999999999</v>
      </c>
      <c r="L104" s="748">
        <f t="shared" si="26"/>
        <v>2.266</v>
      </c>
      <c r="M104" s="749">
        <f t="shared" si="27"/>
        <v>1.7310000000000001</v>
      </c>
      <c r="N104" s="729"/>
    </row>
    <row r="105" spans="2:14" x14ac:dyDescent="0.2">
      <c r="B105" s="747" t="s">
        <v>98</v>
      </c>
      <c r="C105" s="748">
        <f t="shared" si="17"/>
        <v>0.49199999999999999</v>
      </c>
      <c r="D105" s="748">
        <f t="shared" si="18"/>
        <v>0.95499999999999996</v>
      </c>
      <c r="E105" s="748">
        <f t="shared" si="19"/>
        <v>0.82299999999999995</v>
      </c>
      <c r="F105" s="748">
        <f t="shared" si="20"/>
        <v>0.746</v>
      </c>
      <c r="G105" s="748">
        <f t="shared" si="21"/>
        <v>0.71</v>
      </c>
      <c r="H105" s="748">
        <f t="shared" si="22"/>
        <v>1.296</v>
      </c>
      <c r="I105" s="748">
        <f t="shared" si="23"/>
        <v>1.639</v>
      </c>
      <c r="J105" s="748">
        <f t="shared" si="24"/>
        <v>2.871</v>
      </c>
      <c r="K105" s="748">
        <f t="shared" si="25"/>
        <v>1.736</v>
      </c>
      <c r="L105" s="748">
        <f t="shared" si="26"/>
        <v>0.42299999999999999</v>
      </c>
      <c r="M105" s="749">
        <f t="shared" si="27"/>
        <v>0.67200000000000004</v>
      </c>
      <c r="N105" s="729"/>
    </row>
    <row r="106" spans="2:14" x14ac:dyDescent="0.2">
      <c r="B106" s="747" t="s">
        <v>99</v>
      </c>
      <c r="C106" s="748">
        <f t="shared" si="17"/>
        <v>3.0000000000000001E-3</v>
      </c>
      <c r="D106" s="748">
        <f t="shared" si="18"/>
        <v>1.2E-2</v>
      </c>
      <c r="E106" s="748">
        <f t="shared" si="19"/>
        <v>1.9E-2</v>
      </c>
      <c r="F106" s="748">
        <f t="shared" si="20"/>
        <v>2.1000000000000001E-2</v>
      </c>
      <c r="G106" s="748">
        <f t="shared" si="21"/>
        <v>2.1999999999999999E-2</v>
      </c>
      <c r="H106" s="748">
        <f t="shared" si="22"/>
        <v>2.1999999999999999E-2</v>
      </c>
      <c r="I106" s="748">
        <f t="shared" si="23"/>
        <v>2.1999999999999999E-2</v>
      </c>
      <c r="J106" s="748">
        <f t="shared" si="24"/>
        <v>2.1999999999999999E-2</v>
      </c>
      <c r="K106" s="748">
        <f t="shared" si="25"/>
        <v>2.1999999999999999E-2</v>
      </c>
      <c r="L106" s="748">
        <f t="shared" si="26"/>
        <v>2.1999999999999999E-2</v>
      </c>
      <c r="M106" s="749">
        <f t="shared" si="27"/>
        <v>2.1999999999999999E-2</v>
      </c>
      <c r="N106" s="729"/>
    </row>
    <row r="107" spans="2:14" x14ac:dyDescent="0.2">
      <c r="B107" s="747" t="s">
        <v>100</v>
      </c>
      <c r="C107" s="748">
        <f t="shared" si="17"/>
        <v>1E-3</v>
      </c>
      <c r="D107" s="748">
        <f t="shared" si="18"/>
        <v>1.6E-2</v>
      </c>
      <c r="E107" s="748">
        <f t="shared" si="19"/>
        <v>4.5999999999999999E-2</v>
      </c>
      <c r="F107" s="748">
        <f t="shared" si="20"/>
        <v>5.6000000000000001E-2</v>
      </c>
      <c r="G107" s="748">
        <f t="shared" si="21"/>
        <v>6.2E-2</v>
      </c>
      <c r="H107" s="748">
        <f t="shared" si="22"/>
        <v>6.2E-2</v>
      </c>
      <c r="I107" s="748">
        <f t="shared" si="23"/>
        <v>0.126</v>
      </c>
      <c r="J107" s="748">
        <f t="shared" si="24"/>
        <v>0.34200000000000003</v>
      </c>
      <c r="K107" s="748">
        <f t="shared" si="25"/>
        <v>0.105</v>
      </c>
      <c r="L107" s="748">
        <f t="shared" si="26"/>
        <v>7.0000000000000007E-2</v>
      </c>
      <c r="M107" s="749">
        <f t="shared" si="27"/>
        <v>2E-3</v>
      </c>
      <c r="N107" s="729"/>
    </row>
    <row r="108" spans="2:14" x14ac:dyDescent="0.2">
      <c r="B108" s="747" t="s">
        <v>101</v>
      </c>
      <c r="C108" s="748">
        <f t="shared" si="17"/>
        <v>0.27600000000000002</v>
      </c>
      <c r="D108" s="748">
        <f t="shared" si="18"/>
        <v>0.46</v>
      </c>
      <c r="E108" s="748">
        <f t="shared" si="19"/>
        <v>0.51400000000000001</v>
      </c>
      <c r="F108" s="748">
        <f t="shared" si="20"/>
        <v>0.498</v>
      </c>
      <c r="G108" s="748">
        <f t="shared" si="21"/>
        <v>0.51200000000000001</v>
      </c>
      <c r="H108" s="748">
        <f t="shared" si="22"/>
        <v>0.61499999999999999</v>
      </c>
      <c r="I108" s="748">
        <f t="shared" si="23"/>
        <v>0.63500000000000001</v>
      </c>
      <c r="J108" s="748">
        <f t="shared" si="24"/>
        <v>0.63800000000000001</v>
      </c>
      <c r="K108" s="748">
        <f t="shared" si="25"/>
        <v>0.63500000000000001</v>
      </c>
      <c r="L108" s="748">
        <f t="shared" si="26"/>
        <v>0.63500000000000001</v>
      </c>
      <c r="M108" s="749">
        <f t="shared" si="27"/>
        <v>3.0009999999999999</v>
      </c>
      <c r="N108" s="729"/>
    </row>
    <row r="109" spans="2:14" x14ac:dyDescent="0.2">
      <c r="B109" s="747" t="s">
        <v>102</v>
      </c>
      <c r="C109" s="748">
        <f t="shared" ref="C109:C111" si="28">C92</f>
        <v>1E-3</v>
      </c>
      <c r="D109" s="748">
        <f t="shared" ref="D109:D111" si="29">E92</f>
        <v>8.0000000000000002E-3</v>
      </c>
      <c r="E109" s="748">
        <f t="shared" ref="E109:E111" si="30">G92</f>
        <v>7.1999999999999995E-2</v>
      </c>
      <c r="F109" s="748">
        <f t="shared" ref="F109:F111" si="31">I92</f>
        <v>7.1999999999999995E-2</v>
      </c>
      <c r="G109" s="748">
        <f t="shared" ref="G109:G111" si="32">K92</f>
        <v>7.1999999999999995E-2</v>
      </c>
      <c r="H109" s="748">
        <f t="shared" ref="H109:H111" si="33">M92</f>
        <v>7.1999999999999995E-2</v>
      </c>
      <c r="I109" s="748">
        <f t="shared" ref="I109:I111" si="34">O92</f>
        <v>0.129</v>
      </c>
      <c r="J109" s="748">
        <f t="shared" ref="J109:J111" si="35">Q92</f>
        <v>0.56000000000000005</v>
      </c>
      <c r="K109" s="748">
        <f t="shared" ref="K109:K111" si="36">S92</f>
        <v>0</v>
      </c>
      <c r="L109" s="748">
        <f t="shared" ref="L109:L111" si="37">U92</f>
        <v>0</v>
      </c>
      <c r="M109" s="749">
        <f t="shared" ref="M109:M111" si="38">W92</f>
        <v>5.0000000000000001E-3</v>
      </c>
      <c r="N109" s="729"/>
    </row>
    <row r="110" spans="2:14" x14ac:dyDescent="0.2">
      <c r="B110" s="747" t="s">
        <v>103</v>
      </c>
      <c r="C110" s="748">
        <f t="shared" si="28"/>
        <v>7.2999999999999995E-2</v>
      </c>
      <c r="D110" s="748">
        <f t="shared" si="29"/>
        <v>8.5999999999999993E-2</v>
      </c>
      <c r="E110" s="748">
        <f t="shared" si="30"/>
        <v>0.252</v>
      </c>
      <c r="F110" s="748">
        <f t="shared" si="31"/>
        <v>0.373</v>
      </c>
      <c r="G110" s="748">
        <f t="shared" si="32"/>
        <v>0.41299999999999998</v>
      </c>
      <c r="H110" s="748">
        <f t="shared" si="33"/>
        <v>0.48199999999999998</v>
      </c>
      <c r="I110" s="748">
        <f t="shared" si="34"/>
        <v>0.48199999999999998</v>
      </c>
      <c r="J110" s="748">
        <f t="shared" si="35"/>
        <v>0.503</v>
      </c>
      <c r="K110" s="748">
        <f t="shared" si="36"/>
        <v>0.60199999999999998</v>
      </c>
      <c r="L110" s="748">
        <f t="shared" si="37"/>
        <v>0.43099999999999999</v>
      </c>
      <c r="M110" s="749">
        <f t="shared" si="38"/>
        <v>0.47499999999999998</v>
      </c>
      <c r="N110" s="729"/>
    </row>
    <row r="111" spans="2:14" ht="13.5" thickBot="1" x14ac:dyDescent="0.25">
      <c r="B111" s="750" t="s">
        <v>104</v>
      </c>
      <c r="C111" s="751">
        <f t="shared" si="28"/>
        <v>0.95299999999999996</v>
      </c>
      <c r="D111" s="751">
        <f t="shared" si="29"/>
        <v>1.0780000000000001</v>
      </c>
      <c r="E111" s="751">
        <f t="shared" si="30"/>
        <v>1.82</v>
      </c>
      <c r="F111" s="751">
        <f t="shared" si="31"/>
        <v>3.4689999999999999</v>
      </c>
      <c r="G111" s="751">
        <f t="shared" si="32"/>
        <v>2.891</v>
      </c>
      <c r="H111" s="751">
        <f t="shared" si="33"/>
        <v>3.1789999999999998</v>
      </c>
      <c r="I111" s="751">
        <f t="shared" si="34"/>
        <v>4.58</v>
      </c>
      <c r="J111" s="751">
        <f t="shared" si="35"/>
        <v>3.5209999999999999</v>
      </c>
      <c r="K111" s="751">
        <f t="shared" si="36"/>
        <v>5.125</v>
      </c>
      <c r="L111" s="751">
        <f t="shared" si="37"/>
        <v>3.2050000000000001</v>
      </c>
      <c r="M111" s="752">
        <f t="shared" si="38"/>
        <v>3.3450000000000002</v>
      </c>
      <c r="N111" s="729"/>
    </row>
    <row r="114" spans="2:14" x14ac:dyDescent="0.2">
      <c r="B114" s="791" t="s">
        <v>739</v>
      </c>
      <c r="C114" s="722" t="s">
        <v>331</v>
      </c>
      <c r="D114" s="722" t="s">
        <v>222</v>
      </c>
      <c r="E114" s="722" t="s">
        <v>225</v>
      </c>
      <c r="F114" s="722" t="s">
        <v>226</v>
      </c>
      <c r="G114" s="722" t="s">
        <v>227</v>
      </c>
      <c r="H114" s="722" t="s">
        <v>228</v>
      </c>
      <c r="I114" s="722" t="s">
        <v>332</v>
      </c>
      <c r="J114" s="722" t="s">
        <v>333</v>
      </c>
      <c r="K114" s="722" t="s">
        <v>231</v>
      </c>
      <c r="L114" s="722" t="s">
        <v>232</v>
      </c>
      <c r="M114" s="722" t="s">
        <v>233</v>
      </c>
      <c r="N114" s="741"/>
    </row>
    <row r="115" spans="2:14" x14ac:dyDescent="0.2">
      <c r="B115" s="792"/>
      <c r="C115" s="721" t="s">
        <v>486</v>
      </c>
      <c r="D115" s="721" t="s">
        <v>486</v>
      </c>
      <c r="E115" s="721" t="s">
        <v>486</v>
      </c>
      <c r="F115" s="721" t="s">
        <v>486</v>
      </c>
      <c r="G115" s="721" t="s">
        <v>486</v>
      </c>
      <c r="H115" s="721" t="s">
        <v>486</v>
      </c>
      <c r="I115" s="721" t="s">
        <v>486</v>
      </c>
      <c r="J115" s="721" t="s">
        <v>486</v>
      </c>
      <c r="K115" s="721" t="s">
        <v>486</v>
      </c>
      <c r="L115" s="721" t="s">
        <v>486</v>
      </c>
      <c r="M115" s="723" t="s">
        <v>486</v>
      </c>
      <c r="N115" s="742"/>
    </row>
    <row r="116" spans="2:14" ht="41.25" thickBot="1" x14ac:dyDescent="0.25">
      <c r="B116" s="793"/>
      <c r="C116" s="724" t="s">
        <v>325</v>
      </c>
      <c r="D116" s="724" t="s">
        <v>325</v>
      </c>
      <c r="E116" s="724" t="s">
        <v>325</v>
      </c>
      <c r="F116" s="724" t="s">
        <v>325</v>
      </c>
      <c r="G116" s="724" t="s">
        <v>325</v>
      </c>
      <c r="H116" s="724" t="s">
        <v>325</v>
      </c>
      <c r="I116" s="724" t="s">
        <v>325</v>
      </c>
      <c r="J116" s="724" t="s">
        <v>325</v>
      </c>
      <c r="K116" s="724" t="s">
        <v>325</v>
      </c>
      <c r="L116" s="724" t="s">
        <v>325</v>
      </c>
      <c r="M116" s="724" t="s">
        <v>325</v>
      </c>
      <c r="N116" s="743"/>
    </row>
    <row r="117" spans="2:14" ht="25.5" x14ac:dyDescent="0.2">
      <c r="B117" s="757" t="s">
        <v>105</v>
      </c>
      <c r="C117" s="758">
        <f t="shared" ref="C117:C128" si="39">SUM(C66,C83)</f>
        <v>63.679000000000002</v>
      </c>
      <c r="D117" s="758">
        <f t="shared" ref="D117:D128" si="40">SUM(D66,E83)</f>
        <v>48.600999999999999</v>
      </c>
      <c r="E117" s="758">
        <f t="shared" ref="E117:E128" si="41">SUM(E66,G83)</f>
        <v>21.241</v>
      </c>
      <c r="F117" s="758">
        <f t="shared" ref="F117:F128" si="42">SUM(F66,I83)</f>
        <v>20.470000000000002</v>
      </c>
      <c r="G117" s="758">
        <f t="shared" ref="G117:G128" si="43">SUM(G66,K83)</f>
        <v>17.227999999999998</v>
      </c>
      <c r="H117" s="758">
        <f t="shared" ref="H117:H128" si="44">SUM(H66,M83)</f>
        <v>27.87</v>
      </c>
      <c r="I117" s="758">
        <f t="shared" ref="I117:I128" si="45">SUM(I66,O83)</f>
        <v>22.673999999999999</v>
      </c>
      <c r="J117" s="758">
        <f t="shared" ref="J117:J128" si="46">SUM(J66,Q83)</f>
        <v>22.911000000000001</v>
      </c>
      <c r="K117" s="758">
        <f t="shared" ref="K117:K128" si="47">SUM(K66,S83)</f>
        <v>49.941000000000003</v>
      </c>
      <c r="L117" s="758">
        <f t="shared" ref="L117:L128" si="48">SUM(L66,U83)</f>
        <v>22.327999999999999</v>
      </c>
      <c r="M117" s="759">
        <f t="shared" ref="M117:M128" si="49">SUM(M66,W83)</f>
        <v>26.382999999999999</v>
      </c>
      <c r="N117" s="726"/>
    </row>
    <row r="118" spans="2:14" x14ac:dyDescent="0.2">
      <c r="B118" s="747" t="s">
        <v>94</v>
      </c>
      <c r="C118" s="748">
        <f t="shared" si="39"/>
        <v>9.9449999999999985</v>
      </c>
      <c r="D118" s="748">
        <f t="shared" si="40"/>
        <v>8.6559999999999988</v>
      </c>
      <c r="E118" s="748">
        <f t="shared" si="41"/>
        <v>8.516</v>
      </c>
      <c r="F118" s="748">
        <f t="shared" si="42"/>
        <v>8.3650000000000002</v>
      </c>
      <c r="G118" s="748">
        <f t="shared" si="43"/>
        <v>5.984</v>
      </c>
      <c r="H118" s="748">
        <f t="shared" si="44"/>
        <v>5.4689999999999994</v>
      </c>
      <c r="I118" s="748">
        <f t="shared" si="45"/>
        <v>4.32</v>
      </c>
      <c r="J118" s="748">
        <f t="shared" si="46"/>
        <v>4.7169999999999996</v>
      </c>
      <c r="K118" s="748">
        <f t="shared" si="47"/>
        <v>17.811</v>
      </c>
      <c r="L118" s="748">
        <f t="shared" si="48"/>
        <v>2.91</v>
      </c>
      <c r="M118" s="749">
        <f t="shared" si="49"/>
        <v>3.008</v>
      </c>
      <c r="N118" s="729"/>
    </row>
    <row r="119" spans="2:14" x14ac:dyDescent="0.2">
      <c r="B119" s="747" t="s">
        <v>95</v>
      </c>
      <c r="C119" s="748">
        <f t="shared" si="39"/>
        <v>4.4860000000000007</v>
      </c>
      <c r="D119" s="748">
        <f t="shared" si="40"/>
        <v>19.395000000000003</v>
      </c>
      <c r="E119" s="748">
        <f t="shared" si="41"/>
        <v>4.6639999999999997</v>
      </c>
      <c r="F119" s="748">
        <f t="shared" si="42"/>
        <v>2.585</v>
      </c>
      <c r="G119" s="748">
        <f t="shared" si="43"/>
        <v>2.5760000000000001</v>
      </c>
      <c r="H119" s="748">
        <f t="shared" si="44"/>
        <v>9.875</v>
      </c>
      <c r="I119" s="748">
        <f t="shared" si="45"/>
        <v>3.363</v>
      </c>
      <c r="J119" s="748">
        <f t="shared" si="46"/>
        <v>2.948</v>
      </c>
      <c r="K119" s="748">
        <f t="shared" si="47"/>
        <v>3.7949999999999999</v>
      </c>
      <c r="L119" s="748">
        <f t="shared" si="48"/>
        <v>3.9219999999999997</v>
      </c>
      <c r="M119" s="749">
        <f t="shared" si="49"/>
        <v>4.4580000000000002</v>
      </c>
      <c r="N119" s="729"/>
    </row>
    <row r="120" spans="2:14" x14ac:dyDescent="0.2">
      <c r="B120" s="747" t="s">
        <v>96</v>
      </c>
      <c r="C120" s="748">
        <f t="shared" si="39"/>
        <v>45.847999999999999</v>
      </c>
      <c r="D120" s="748">
        <f t="shared" si="40"/>
        <v>16.329000000000001</v>
      </c>
      <c r="E120" s="748">
        <f t="shared" si="41"/>
        <v>3.9610000000000003</v>
      </c>
      <c r="F120" s="748">
        <f t="shared" si="42"/>
        <v>3.7659999999999996</v>
      </c>
      <c r="G120" s="748">
        <f t="shared" si="43"/>
        <v>3.1760000000000002</v>
      </c>
      <c r="H120" s="748">
        <f t="shared" si="44"/>
        <v>4.4890000000000008</v>
      </c>
      <c r="I120" s="748">
        <f t="shared" si="45"/>
        <v>5.1760000000000002</v>
      </c>
      <c r="J120" s="748">
        <f t="shared" si="46"/>
        <v>5.1000000000000005</v>
      </c>
      <c r="K120" s="748">
        <f t="shared" si="47"/>
        <v>17.779999999999998</v>
      </c>
      <c r="L120" s="748">
        <f t="shared" si="48"/>
        <v>8.2789999999999999</v>
      </c>
      <c r="M120" s="749">
        <f t="shared" si="49"/>
        <v>9.5030000000000001</v>
      </c>
      <c r="N120" s="729"/>
    </row>
    <row r="121" spans="2:14" x14ac:dyDescent="0.2">
      <c r="B121" s="747" t="s">
        <v>97</v>
      </c>
      <c r="C121" s="748">
        <f t="shared" si="39"/>
        <v>1.587</v>
      </c>
      <c r="D121" s="748">
        <f t="shared" si="40"/>
        <v>1.6040000000000001</v>
      </c>
      <c r="E121" s="748">
        <f t="shared" si="41"/>
        <v>0.54</v>
      </c>
      <c r="F121" s="748">
        <f t="shared" si="42"/>
        <v>0.50700000000000001</v>
      </c>
      <c r="G121" s="748">
        <f t="shared" si="43"/>
        <v>0.78400000000000003</v>
      </c>
      <c r="H121" s="748">
        <f t="shared" si="44"/>
        <v>1.0409999999999999</v>
      </c>
      <c r="I121" s="748">
        <f t="shared" si="45"/>
        <v>2.0989999999999998</v>
      </c>
      <c r="J121" s="748">
        <f t="shared" si="46"/>
        <v>1.5629999999999999</v>
      </c>
      <c r="K121" s="748">
        <f t="shared" si="47"/>
        <v>2.1859999999999999</v>
      </c>
      <c r="L121" s="748">
        <f t="shared" si="48"/>
        <v>2.27</v>
      </c>
      <c r="M121" s="749">
        <f t="shared" si="49"/>
        <v>1.7390000000000001</v>
      </c>
      <c r="N121" s="729"/>
    </row>
    <row r="122" spans="2:14" x14ac:dyDescent="0.2">
      <c r="B122" s="747" t="s">
        <v>98</v>
      </c>
      <c r="C122" s="748">
        <f t="shared" si="39"/>
        <v>0.49299999999999999</v>
      </c>
      <c r="D122" s="748">
        <f t="shared" si="40"/>
        <v>0.95599999999999996</v>
      </c>
      <c r="E122" s="748">
        <f t="shared" si="41"/>
        <v>0.82499999999999996</v>
      </c>
      <c r="F122" s="748">
        <f t="shared" si="42"/>
        <v>0.751</v>
      </c>
      <c r="G122" s="748">
        <f t="shared" si="43"/>
        <v>0.71799999999999997</v>
      </c>
      <c r="H122" s="748">
        <f t="shared" si="44"/>
        <v>1.369</v>
      </c>
      <c r="I122" s="748">
        <f t="shared" si="45"/>
        <v>1.681</v>
      </c>
      <c r="J122" s="748">
        <f t="shared" si="46"/>
        <v>2.8889999999999998</v>
      </c>
      <c r="K122" s="748">
        <f t="shared" si="47"/>
        <v>1.7589999999999999</v>
      </c>
      <c r="L122" s="748">
        <f t="shared" si="48"/>
        <v>0.47599999999999998</v>
      </c>
      <c r="M122" s="749">
        <f t="shared" si="49"/>
        <v>0.69600000000000006</v>
      </c>
      <c r="N122" s="729"/>
    </row>
    <row r="123" spans="2:14" x14ac:dyDescent="0.2">
      <c r="B123" s="747" t="s">
        <v>99</v>
      </c>
      <c r="C123" s="748">
        <f t="shared" si="39"/>
        <v>3.0000000000000001E-3</v>
      </c>
      <c r="D123" s="748">
        <f t="shared" si="40"/>
        <v>1.2E-2</v>
      </c>
      <c r="E123" s="748">
        <f t="shared" si="41"/>
        <v>1.9E-2</v>
      </c>
      <c r="F123" s="748">
        <f t="shared" si="42"/>
        <v>2.1000000000000001E-2</v>
      </c>
      <c r="G123" s="748">
        <f t="shared" si="43"/>
        <v>2.1999999999999999E-2</v>
      </c>
      <c r="H123" s="748">
        <f t="shared" si="44"/>
        <v>2.1999999999999999E-2</v>
      </c>
      <c r="I123" s="748">
        <f t="shared" si="45"/>
        <v>2.1999999999999999E-2</v>
      </c>
      <c r="J123" s="748">
        <f t="shared" si="46"/>
        <v>2.1999999999999999E-2</v>
      </c>
      <c r="K123" s="748">
        <f t="shared" si="47"/>
        <v>2.1999999999999999E-2</v>
      </c>
      <c r="L123" s="748">
        <f t="shared" si="48"/>
        <v>2.1999999999999999E-2</v>
      </c>
      <c r="M123" s="749">
        <f t="shared" si="49"/>
        <v>2.1999999999999999E-2</v>
      </c>
      <c r="N123" s="729"/>
    </row>
    <row r="124" spans="2:14" x14ac:dyDescent="0.2">
      <c r="B124" s="747" t="s">
        <v>100</v>
      </c>
      <c r="C124" s="748">
        <f t="shared" si="39"/>
        <v>1E-3</v>
      </c>
      <c r="D124" s="748">
        <f t="shared" si="40"/>
        <v>1.6E-2</v>
      </c>
      <c r="E124" s="748">
        <f t="shared" si="41"/>
        <v>4.5999999999999999E-2</v>
      </c>
      <c r="F124" s="748">
        <f t="shared" si="42"/>
        <v>5.6000000000000001E-2</v>
      </c>
      <c r="G124" s="748">
        <f t="shared" si="43"/>
        <v>6.2E-2</v>
      </c>
      <c r="H124" s="748">
        <f t="shared" si="44"/>
        <v>6.2E-2</v>
      </c>
      <c r="I124" s="748">
        <f t="shared" si="45"/>
        <v>0.126</v>
      </c>
      <c r="J124" s="748">
        <f t="shared" si="46"/>
        <v>0.34200000000000003</v>
      </c>
      <c r="K124" s="748">
        <f t="shared" si="47"/>
        <v>0.105</v>
      </c>
      <c r="L124" s="748">
        <f t="shared" si="48"/>
        <v>7.0000000000000007E-2</v>
      </c>
      <c r="M124" s="749">
        <f t="shared" si="49"/>
        <v>2E-3</v>
      </c>
      <c r="N124" s="729"/>
    </row>
    <row r="125" spans="2:14" x14ac:dyDescent="0.2">
      <c r="B125" s="747" t="s">
        <v>101</v>
      </c>
      <c r="C125" s="748">
        <f t="shared" si="39"/>
        <v>0.27600000000000002</v>
      </c>
      <c r="D125" s="748">
        <f t="shared" si="40"/>
        <v>0.46</v>
      </c>
      <c r="E125" s="748">
        <f t="shared" si="41"/>
        <v>0.51400000000000001</v>
      </c>
      <c r="F125" s="748">
        <f t="shared" si="42"/>
        <v>0.498</v>
      </c>
      <c r="G125" s="748">
        <f t="shared" si="43"/>
        <v>0.51200000000000001</v>
      </c>
      <c r="H125" s="748">
        <f t="shared" si="44"/>
        <v>0.61499999999999999</v>
      </c>
      <c r="I125" s="748">
        <f t="shared" si="45"/>
        <v>0.63500000000000001</v>
      </c>
      <c r="J125" s="748">
        <f t="shared" si="46"/>
        <v>0.63800000000000001</v>
      </c>
      <c r="K125" s="748">
        <f t="shared" si="47"/>
        <v>0.63500000000000001</v>
      </c>
      <c r="L125" s="748">
        <f t="shared" si="48"/>
        <v>0.63500000000000001</v>
      </c>
      <c r="M125" s="749">
        <f t="shared" si="49"/>
        <v>3.0009999999999999</v>
      </c>
      <c r="N125" s="729"/>
    </row>
    <row r="126" spans="2:14" x14ac:dyDescent="0.2">
      <c r="B126" s="747" t="s">
        <v>102</v>
      </c>
      <c r="C126" s="748">
        <f t="shared" si="39"/>
        <v>1E-3</v>
      </c>
      <c r="D126" s="748">
        <f t="shared" si="40"/>
        <v>8.0000000000000002E-3</v>
      </c>
      <c r="E126" s="748">
        <f t="shared" si="41"/>
        <v>7.1999999999999995E-2</v>
      </c>
      <c r="F126" s="748">
        <f t="shared" si="42"/>
        <v>7.1999999999999995E-2</v>
      </c>
      <c r="G126" s="748">
        <f t="shared" si="43"/>
        <v>7.1999999999999995E-2</v>
      </c>
      <c r="H126" s="748">
        <f t="shared" si="44"/>
        <v>7.1999999999999995E-2</v>
      </c>
      <c r="I126" s="748">
        <f t="shared" si="45"/>
        <v>0.129</v>
      </c>
      <c r="J126" s="748">
        <f t="shared" si="46"/>
        <v>0.56000000000000005</v>
      </c>
      <c r="K126" s="748">
        <f t="shared" si="47"/>
        <v>0</v>
      </c>
      <c r="L126" s="748">
        <f t="shared" si="48"/>
        <v>0</v>
      </c>
      <c r="M126" s="749">
        <f t="shared" si="49"/>
        <v>5.0000000000000001E-3</v>
      </c>
      <c r="N126" s="729"/>
    </row>
    <row r="127" spans="2:14" x14ac:dyDescent="0.2">
      <c r="B127" s="747" t="s">
        <v>103</v>
      </c>
      <c r="C127" s="748">
        <f t="shared" si="39"/>
        <v>7.2999999999999995E-2</v>
      </c>
      <c r="D127" s="748">
        <f t="shared" si="40"/>
        <v>8.5999999999999993E-2</v>
      </c>
      <c r="E127" s="748">
        <f t="shared" si="41"/>
        <v>0.252</v>
      </c>
      <c r="F127" s="748">
        <f t="shared" si="42"/>
        <v>0.373</v>
      </c>
      <c r="G127" s="748">
        <f t="shared" si="43"/>
        <v>0.41299999999999998</v>
      </c>
      <c r="H127" s="748">
        <f t="shared" si="44"/>
        <v>0.48199999999999998</v>
      </c>
      <c r="I127" s="748">
        <f t="shared" si="45"/>
        <v>0.48199999999999998</v>
      </c>
      <c r="J127" s="748">
        <f t="shared" si="46"/>
        <v>0.503</v>
      </c>
      <c r="K127" s="748">
        <f t="shared" si="47"/>
        <v>0.60199999999999998</v>
      </c>
      <c r="L127" s="748">
        <f t="shared" si="48"/>
        <v>0.43099999999999999</v>
      </c>
      <c r="M127" s="749">
        <f t="shared" si="49"/>
        <v>0.47499999999999998</v>
      </c>
      <c r="N127" s="729"/>
    </row>
    <row r="128" spans="2:14" ht="13.5" thickBot="1" x14ac:dyDescent="0.25">
      <c r="B128" s="750" t="s">
        <v>104</v>
      </c>
      <c r="C128" s="751">
        <f t="shared" si="39"/>
        <v>0.96599999999999997</v>
      </c>
      <c r="D128" s="751">
        <f t="shared" si="40"/>
        <v>1.079</v>
      </c>
      <c r="E128" s="751">
        <f t="shared" si="41"/>
        <v>1.8320000000000001</v>
      </c>
      <c r="F128" s="751">
        <f t="shared" si="42"/>
        <v>3.4729999999999999</v>
      </c>
      <c r="G128" s="751">
        <f t="shared" si="43"/>
        <v>2.907</v>
      </c>
      <c r="H128" s="751">
        <f t="shared" si="44"/>
        <v>4.3719999999999999</v>
      </c>
      <c r="I128" s="751">
        <f t="shared" si="45"/>
        <v>4.6390000000000002</v>
      </c>
      <c r="J128" s="751">
        <f t="shared" si="46"/>
        <v>3.6280000000000001</v>
      </c>
      <c r="K128" s="751">
        <f t="shared" si="47"/>
        <v>5.2430000000000003</v>
      </c>
      <c r="L128" s="751">
        <f t="shared" si="48"/>
        <v>3.3120000000000003</v>
      </c>
      <c r="M128" s="752">
        <f t="shared" si="49"/>
        <v>3.4730000000000003</v>
      </c>
      <c r="N128" s="729"/>
    </row>
    <row r="130" spans="1:13" x14ac:dyDescent="0.2">
      <c r="A130" s="275"/>
    </row>
    <row r="131" spans="1:13" x14ac:dyDescent="0.2">
      <c r="B131" s="791" t="s">
        <v>739</v>
      </c>
      <c r="C131" s="722" t="s">
        <v>331</v>
      </c>
      <c r="D131" s="722" t="s">
        <v>222</v>
      </c>
      <c r="E131" s="722" t="s">
        <v>225</v>
      </c>
      <c r="F131" s="722" t="s">
        <v>226</v>
      </c>
      <c r="G131" s="722" t="s">
        <v>227</v>
      </c>
      <c r="H131" s="722" t="s">
        <v>228</v>
      </c>
      <c r="I131" s="722" t="s">
        <v>332</v>
      </c>
      <c r="J131" s="722" t="s">
        <v>333</v>
      </c>
      <c r="K131" s="722" t="s">
        <v>231</v>
      </c>
      <c r="L131" s="722" t="s">
        <v>232</v>
      </c>
      <c r="M131" s="744" t="s">
        <v>233</v>
      </c>
    </row>
    <row r="132" spans="1:13" x14ac:dyDescent="0.2">
      <c r="B132" s="792"/>
      <c r="C132" s="721" t="s">
        <v>78</v>
      </c>
      <c r="D132" s="721" t="s">
        <v>78</v>
      </c>
      <c r="E132" s="721" t="s">
        <v>78</v>
      </c>
      <c r="F132" s="721" t="s">
        <v>78</v>
      </c>
      <c r="G132" s="721" t="s">
        <v>78</v>
      </c>
      <c r="H132" s="721" t="s">
        <v>78</v>
      </c>
      <c r="I132" s="721" t="s">
        <v>78</v>
      </c>
      <c r="J132" s="721" t="s">
        <v>78</v>
      </c>
      <c r="K132" s="721" t="s">
        <v>78</v>
      </c>
      <c r="L132" s="721" t="s">
        <v>78</v>
      </c>
      <c r="M132" s="745" t="s">
        <v>78</v>
      </c>
    </row>
    <row r="133" spans="1:13" ht="41.25" thickBot="1" x14ac:dyDescent="0.25">
      <c r="B133" s="793"/>
      <c r="C133" s="724" t="s">
        <v>325</v>
      </c>
      <c r="D133" s="724" t="s">
        <v>325</v>
      </c>
      <c r="E133" s="724" t="s">
        <v>325</v>
      </c>
      <c r="F133" s="724" t="s">
        <v>325</v>
      </c>
      <c r="G133" s="724" t="s">
        <v>325</v>
      </c>
      <c r="H133" s="724" t="s">
        <v>325</v>
      </c>
      <c r="I133" s="724" t="s">
        <v>325</v>
      </c>
      <c r="J133" s="724" t="s">
        <v>325</v>
      </c>
      <c r="K133" s="724" t="s">
        <v>325</v>
      </c>
      <c r="L133" s="724" t="s">
        <v>325</v>
      </c>
      <c r="M133" s="746" t="s">
        <v>325</v>
      </c>
    </row>
    <row r="134" spans="1:13" x14ac:dyDescent="0.2">
      <c r="B134" s="760" t="s">
        <v>214</v>
      </c>
      <c r="C134" s="729">
        <v>0.105</v>
      </c>
      <c r="D134" s="729">
        <v>2.1000000000000001E-2</v>
      </c>
      <c r="E134" s="729">
        <v>8.6999999999999994E-2</v>
      </c>
      <c r="F134" s="729">
        <v>4.2999999999999997E-2</v>
      </c>
      <c r="G134" s="729">
        <v>6.3E-2</v>
      </c>
      <c r="H134" s="729">
        <v>1.3120000000000001</v>
      </c>
      <c r="I134" s="729">
        <v>0.216</v>
      </c>
      <c r="J134" s="729">
        <v>0.25800000000000001</v>
      </c>
      <c r="K134" s="729">
        <v>0.47499999999999998</v>
      </c>
      <c r="L134" s="729">
        <v>0.58199999999999996</v>
      </c>
      <c r="M134" s="730">
        <v>0.55600000000000005</v>
      </c>
    </row>
    <row r="135" spans="1:13" x14ac:dyDescent="0.2">
      <c r="B135" s="728" t="s">
        <v>215</v>
      </c>
      <c r="C135" s="729">
        <v>7.0000000000000001E-3</v>
      </c>
      <c r="D135" s="729">
        <v>3.0000000000000001E-3</v>
      </c>
      <c r="E135" s="729">
        <v>1.4E-2</v>
      </c>
      <c r="F135" s="729">
        <v>8.0000000000000002E-3</v>
      </c>
      <c r="G135" s="729">
        <v>1.7000000000000001E-2</v>
      </c>
      <c r="H135" s="729">
        <v>0.60499999999999998</v>
      </c>
      <c r="I135" s="729">
        <v>2.8000000000000001E-2</v>
      </c>
      <c r="J135" s="729">
        <v>1.2E-2</v>
      </c>
      <c r="K135" s="729">
        <v>2.8000000000000001E-2</v>
      </c>
      <c r="L135" s="729">
        <v>0.03</v>
      </c>
      <c r="M135" s="730">
        <v>5.8999999999999997E-2</v>
      </c>
    </row>
    <row r="136" spans="1:13" x14ac:dyDescent="0.2">
      <c r="B136" s="728" t="s">
        <v>216</v>
      </c>
      <c r="C136" s="729">
        <v>4.0000000000000001E-3</v>
      </c>
      <c r="D136" s="729">
        <v>3.0000000000000001E-3</v>
      </c>
      <c r="E136" s="729">
        <v>8.0000000000000002E-3</v>
      </c>
      <c r="F136" s="729">
        <v>8.9999999999999993E-3</v>
      </c>
      <c r="G136" s="729">
        <v>1.4999999999999999E-2</v>
      </c>
      <c r="H136" s="729">
        <v>0.71499999999999997</v>
      </c>
      <c r="I136" s="729">
        <v>2.5000000000000001E-2</v>
      </c>
      <c r="J136" s="729">
        <v>7.0000000000000001E-3</v>
      </c>
      <c r="K136" s="729">
        <v>2.8000000000000001E-2</v>
      </c>
      <c r="L136" s="729">
        <v>2.1999999999999999E-2</v>
      </c>
      <c r="M136" s="730">
        <v>4.4999999999999998E-2</v>
      </c>
    </row>
    <row r="137" spans="1:13" x14ac:dyDescent="0.2">
      <c r="B137" s="728" t="s">
        <v>217</v>
      </c>
      <c r="C137" s="729">
        <v>6.0000000000000001E-3</v>
      </c>
      <c r="D137" s="729">
        <v>6.0000000000000001E-3</v>
      </c>
      <c r="E137" s="729">
        <v>8.9999999999999993E-3</v>
      </c>
      <c r="F137" s="729">
        <v>2.5999999999999999E-2</v>
      </c>
      <c r="G137" s="729">
        <v>3.1E-2</v>
      </c>
      <c r="H137" s="729">
        <v>2.5710000000000002</v>
      </c>
      <c r="I137" s="729">
        <v>5.5E-2</v>
      </c>
      <c r="J137" s="729">
        <v>7.0000000000000001E-3</v>
      </c>
      <c r="K137" s="729">
        <v>7.2999999999999995E-2</v>
      </c>
      <c r="L137" s="729">
        <v>4.1000000000000002E-2</v>
      </c>
      <c r="M137" s="730">
        <v>9.4E-2</v>
      </c>
    </row>
    <row r="138" spans="1:13" x14ac:dyDescent="0.2">
      <c r="B138" s="728" t="s">
        <v>218</v>
      </c>
      <c r="C138" s="729">
        <v>4.0000000000000001E-3</v>
      </c>
      <c r="D138" s="729">
        <v>6.0000000000000001E-3</v>
      </c>
      <c r="E138" s="729">
        <v>4.0000000000000001E-3</v>
      </c>
      <c r="F138" s="729">
        <v>0.03</v>
      </c>
      <c r="G138" s="729">
        <v>2.5000000000000001E-2</v>
      </c>
      <c r="H138" s="729">
        <v>2.9289999999999998</v>
      </c>
      <c r="I138" s="729">
        <v>4.5999999999999999E-2</v>
      </c>
      <c r="J138" s="729">
        <v>0</v>
      </c>
      <c r="K138" s="729">
        <v>7.8E-2</v>
      </c>
      <c r="L138" s="729">
        <v>1.2E-2</v>
      </c>
      <c r="M138" s="730">
        <v>5.8000000000000003E-2</v>
      </c>
    </row>
    <row r="139" spans="1:13" x14ac:dyDescent="0.2">
      <c r="B139" s="728" t="s">
        <v>219</v>
      </c>
      <c r="C139" s="729">
        <v>2E-3</v>
      </c>
      <c r="D139" s="729">
        <v>6.0000000000000001E-3</v>
      </c>
      <c r="E139" s="729">
        <v>3.0000000000000001E-3</v>
      </c>
      <c r="F139" s="729">
        <v>2.1000000000000001E-2</v>
      </c>
      <c r="G139" s="729">
        <v>8.0000000000000002E-3</v>
      </c>
      <c r="H139" s="729">
        <v>1.073</v>
      </c>
      <c r="I139" s="729">
        <v>1.7999999999999999E-2</v>
      </c>
      <c r="J139" s="729">
        <v>0</v>
      </c>
      <c r="K139" s="729">
        <v>3.5000000000000003E-2</v>
      </c>
      <c r="L139" s="729">
        <v>0</v>
      </c>
      <c r="M139" s="730">
        <v>1.4999999999999999E-2</v>
      </c>
    </row>
    <row r="140" spans="1:13" x14ac:dyDescent="0.2">
      <c r="B140" s="728" t="s">
        <v>220</v>
      </c>
      <c r="C140" s="729">
        <v>1E-3</v>
      </c>
      <c r="D140" s="729">
        <v>4.0000000000000001E-3</v>
      </c>
      <c r="E140" s="729">
        <v>2E-3</v>
      </c>
      <c r="F140" s="729">
        <v>1.2999999999999999E-2</v>
      </c>
      <c r="G140" s="729">
        <v>4.0000000000000001E-3</v>
      </c>
      <c r="H140" s="729">
        <v>0.40400000000000003</v>
      </c>
      <c r="I140" s="729">
        <v>8.0000000000000002E-3</v>
      </c>
      <c r="J140" s="729">
        <v>0</v>
      </c>
      <c r="K140" s="729">
        <v>1.4E-2</v>
      </c>
      <c r="L140" s="729">
        <v>0</v>
      </c>
      <c r="M140" s="730">
        <v>8.0000000000000002E-3</v>
      </c>
    </row>
    <row r="141" spans="1:13" x14ac:dyDescent="0.2">
      <c r="B141" s="728" t="s">
        <v>221</v>
      </c>
      <c r="C141" s="729">
        <v>1E-3</v>
      </c>
      <c r="D141" s="729">
        <v>1.0999999999999999E-2</v>
      </c>
      <c r="E141" s="729">
        <v>3.0000000000000001E-3</v>
      </c>
      <c r="F141" s="729">
        <v>2.7E-2</v>
      </c>
      <c r="G141" s="729">
        <v>2E-3</v>
      </c>
      <c r="H141" s="729">
        <v>0.26100000000000001</v>
      </c>
      <c r="I141" s="729">
        <v>7.0000000000000001E-3</v>
      </c>
      <c r="J141" s="729">
        <v>1E-3</v>
      </c>
      <c r="K141" s="729">
        <v>5.0000000000000001E-3</v>
      </c>
      <c r="L141" s="729">
        <v>1E-3</v>
      </c>
      <c r="M141" s="730">
        <v>6.0000000000000001E-3</v>
      </c>
    </row>
    <row r="142" spans="1:13" ht="13.5" thickBot="1" x14ac:dyDescent="0.25">
      <c r="B142" s="766" t="s">
        <v>80</v>
      </c>
      <c r="C142" s="767">
        <v>0.13</v>
      </c>
      <c r="D142" s="767">
        <v>0.06</v>
      </c>
      <c r="E142" s="767">
        <v>0.129</v>
      </c>
      <c r="F142" s="767">
        <v>0.17799999999999999</v>
      </c>
      <c r="G142" s="767">
        <v>0.16500000000000001</v>
      </c>
      <c r="H142" s="767">
        <v>9.8689999999999998</v>
      </c>
      <c r="I142" s="767">
        <v>0.40400000000000003</v>
      </c>
      <c r="J142" s="767">
        <v>0.28499999999999998</v>
      </c>
      <c r="K142" s="767">
        <v>0.73499999999999999</v>
      </c>
      <c r="L142" s="767">
        <v>0.68899999999999995</v>
      </c>
      <c r="M142" s="770">
        <v>0.84</v>
      </c>
    </row>
    <row r="145" spans="2:24" x14ac:dyDescent="0.2">
      <c r="B145" s="791" t="s">
        <v>739</v>
      </c>
      <c r="C145" s="794" t="s">
        <v>331</v>
      </c>
      <c r="D145" s="795"/>
      <c r="E145" s="794" t="s">
        <v>222</v>
      </c>
      <c r="F145" s="795"/>
      <c r="G145" s="794" t="s">
        <v>225</v>
      </c>
      <c r="H145" s="795"/>
      <c r="I145" s="794" t="s">
        <v>226</v>
      </c>
      <c r="J145" s="795"/>
      <c r="K145" s="794" t="s">
        <v>227</v>
      </c>
      <c r="L145" s="795"/>
      <c r="M145" s="794" t="s">
        <v>228</v>
      </c>
      <c r="N145" s="795"/>
      <c r="O145" s="794" t="s">
        <v>332</v>
      </c>
      <c r="P145" s="795"/>
      <c r="Q145" s="794" t="s">
        <v>333</v>
      </c>
      <c r="R145" s="795"/>
      <c r="S145" s="794" t="s">
        <v>231</v>
      </c>
      <c r="T145" s="795"/>
      <c r="U145" s="794" t="s">
        <v>232</v>
      </c>
      <c r="V145" s="795"/>
      <c r="W145" s="794" t="s">
        <v>233</v>
      </c>
      <c r="X145" s="796"/>
    </row>
    <row r="146" spans="2:24" x14ac:dyDescent="0.2">
      <c r="B146" s="792"/>
      <c r="C146" s="797" t="s">
        <v>79</v>
      </c>
      <c r="D146" s="798"/>
      <c r="E146" s="797" t="s">
        <v>79</v>
      </c>
      <c r="F146" s="798"/>
      <c r="G146" s="797" t="s">
        <v>79</v>
      </c>
      <c r="H146" s="798"/>
      <c r="I146" s="797" t="s">
        <v>79</v>
      </c>
      <c r="J146" s="798"/>
      <c r="K146" s="797" t="s">
        <v>79</v>
      </c>
      <c r="L146" s="798"/>
      <c r="M146" s="797" t="s">
        <v>79</v>
      </c>
      <c r="N146" s="798"/>
      <c r="O146" s="797"/>
      <c r="P146" s="798"/>
      <c r="Q146" s="797"/>
      <c r="R146" s="798"/>
      <c r="S146" s="797"/>
      <c r="T146" s="798"/>
      <c r="U146" s="797"/>
      <c r="V146" s="798"/>
      <c r="W146" s="797"/>
      <c r="X146" s="799"/>
    </row>
    <row r="147" spans="2:24" ht="41.25" thickBot="1" x14ac:dyDescent="0.25">
      <c r="B147" s="793"/>
      <c r="C147" s="724" t="s">
        <v>325</v>
      </c>
      <c r="D147" s="733" t="s">
        <v>82</v>
      </c>
      <c r="E147" s="724" t="s">
        <v>325</v>
      </c>
      <c r="F147" s="734" t="s">
        <v>82</v>
      </c>
      <c r="G147" s="724" t="s">
        <v>325</v>
      </c>
      <c r="H147" s="734" t="s">
        <v>82</v>
      </c>
      <c r="I147" s="724" t="s">
        <v>325</v>
      </c>
      <c r="J147" s="734" t="s">
        <v>82</v>
      </c>
      <c r="K147" s="724" t="s">
        <v>325</v>
      </c>
      <c r="L147" s="734" t="s">
        <v>82</v>
      </c>
      <c r="M147" s="724" t="s">
        <v>325</v>
      </c>
      <c r="N147" s="734" t="s">
        <v>82</v>
      </c>
      <c r="O147" s="724" t="s">
        <v>325</v>
      </c>
      <c r="P147" s="733" t="s">
        <v>82</v>
      </c>
      <c r="Q147" s="724" t="s">
        <v>325</v>
      </c>
      <c r="R147" s="733" t="s">
        <v>82</v>
      </c>
      <c r="S147" s="724" t="s">
        <v>325</v>
      </c>
      <c r="T147" s="733" t="s">
        <v>82</v>
      </c>
      <c r="U147" s="724" t="s">
        <v>325</v>
      </c>
      <c r="V147" s="733" t="s">
        <v>82</v>
      </c>
      <c r="W147" s="724" t="s">
        <v>325</v>
      </c>
      <c r="X147" s="733" t="s">
        <v>82</v>
      </c>
    </row>
    <row r="148" spans="2:24" x14ac:dyDescent="0.2">
      <c r="B148" s="760" t="s">
        <v>214</v>
      </c>
      <c r="C148" s="726">
        <v>4.1710000000000003</v>
      </c>
      <c r="D148" s="735">
        <v>24.79</v>
      </c>
      <c r="E148" s="726">
        <v>3.6989999999999998</v>
      </c>
      <c r="F148" s="735">
        <v>21.56</v>
      </c>
      <c r="G148" s="726">
        <v>4.1459999999999999</v>
      </c>
      <c r="H148" s="735">
        <v>17.48</v>
      </c>
      <c r="I148" s="726">
        <v>7.3949999999999996</v>
      </c>
      <c r="J148" s="735">
        <v>26.21</v>
      </c>
      <c r="K148" s="726">
        <v>8.39</v>
      </c>
      <c r="L148" s="735">
        <v>22.38</v>
      </c>
      <c r="M148" s="726">
        <v>8.5350000000000001</v>
      </c>
      <c r="N148" s="735">
        <v>20.07</v>
      </c>
      <c r="O148" s="726">
        <v>8.391</v>
      </c>
      <c r="P148" s="735">
        <v>21.2</v>
      </c>
      <c r="Q148" s="726">
        <v>7.1849999999999996</v>
      </c>
      <c r="R148" s="735">
        <v>21.9</v>
      </c>
      <c r="S148" s="726">
        <v>6.8259999999999996</v>
      </c>
      <c r="T148" s="735">
        <v>21.58</v>
      </c>
      <c r="U148" s="726">
        <v>5.694</v>
      </c>
      <c r="V148" s="735">
        <v>25.22</v>
      </c>
      <c r="W148" s="726">
        <v>5.524</v>
      </c>
      <c r="X148" s="736">
        <v>25.52</v>
      </c>
    </row>
    <row r="149" spans="2:24" x14ac:dyDescent="0.2">
      <c r="B149" s="728" t="s">
        <v>215</v>
      </c>
      <c r="C149" s="729">
        <v>1.343</v>
      </c>
      <c r="D149" s="737">
        <v>32.840000000000003</v>
      </c>
      <c r="E149" s="729">
        <v>1.202</v>
      </c>
      <c r="F149" s="737">
        <v>33.619999999999997</v>
      </c>
      <c r="G149" s="729">
        <v>0.55000000000000004</v>
      </c>
      <c r="H149" s="737">
        <v>24.37</v>
      </c>
      <c r="I149" s="729">
        <v>0.52300000000000002</v>
      </c>
      <c r="J149" s="737">
        <v>30.08</v>
      </c>
      <c r="K149" s="729">
        <v>0.69499999999999995</v>
      </c>
      <c r="L149" s="737">
        <v>40.04</v>
      </c>
      <c r="M149" s="729">
        <v>0.94499999999999995</v>
      </c>
      <c r="N149" s="737">
        <v>26.62</v>
      </c>
      <c r="O149" s="729">
        <v>1.585</v>
      </c>
      <c r="P149" s="737">
        <v>17.78</v>
      </c>
      <c r="Q149" s="729">
        <v>1.7769999999999999</v>
      </c>
      <c r="R149" s="737">
        <v>19.170000000000002</v>
      </c>
      <c r="S149" s="729">
        <v>2.097</v>
      </c>
      <c r="T149" s="737">
        <v>20.85</v>
      </c>
      <c r="U149" s="729">
        <v>1.4870000000000001</v>
      </c>
      <c r="V149" s="737">
        <v>30.49</v>
      </c>
      <c r="W149" s="729">
        <v>1.696</v>
      </c>
      <c r="X149" s="738">
        <v>37.47</v>
      </c>
    </row>
    <row r="150" spans="2:24" x14ac:dyDescent="0.2">
      <c r="B150" s="728" t="s">
        <v>216</v>
      </c>
      <c r="C150" s="729">
        <v>1.6739999999999999</v>
      </c>
      <c r="D150" s="737">
        <v>37.25</v>
      </c>
      <c r="E150" s="729">
        <v>1.333</v>
      </c>
      <c r="F150" s="737">
        <v>37.090000000000003</v>
      </c>
      <c r="G150" s="729">
        <v>0.7</v>
      </c>
      <c r="H150" s="737">
        <v>28.33</v>
      </c>
      <c r="I150" s="729">
        <v>0.53400000000000003</v>
      </c>
      <c r="J150" s="737">
        <v>32.39</v>
      </c>
      <c r="K150" s="729">
        <v>0.45</v>
      </c>
      <c r="L150" s="737">
        <v>33.520000000000003</v>
      </c>
      <c r="M150" s="729">
        <v>0.78100000000000003</v>
      </c>
      <c r="N150" s="737">
        <v>40.380000000000003</v>
      </c>
      <c r="O150" s="729">
        <v>1.415</v>
      </c>
      <c r="P150" s="737">
        <v>18.399999999999999</v>
      </c>
      <c r="Q150" s="729">
        <v>1.7370000000000001</v>
      </c>
      <c r="R150" s="737">
        <v>19.04</v>
      </c>
      <c r="S150" s="729">
        <v>2.1890000000000001</v>
      </c>
      <c r="T150" s="737">
        <v>22.75</v>
      </c>
      <c r="U150" s="729">
        <v>1.599</v>
      </c>
      <c r="V150" s="737">
        <v>31.23</v>
      </c>
      <c r="W150" s="729">
        <v>2.0070000000000001</v>
      </c>
      <c r="X150" s="738">
        <v>41.08</v>
      </c>
    </row>
    <row r="151" spans="2:24" x14ac:dyDescent="0.2">
      <c r="B151" s="728" t="s">
        <v>217</v>
      </c>
      <c r="C151" s="729">
        <v>6.0709999999999997</v>
      </c>
      <c r="D151" s="737">
        <v>49.1</v>
      </c>
      <c r="E151" s="729">
        <v>6.0990000000000002</v>
      </c>
      <c r="F151" s="737">
        <v>46.16</v>
      </c>
      <c r="G151" s="729">
        <v>2.6190000000000002</v>
      </c>
      <c r="H151" s="737">
        <v>30.82</v>
      </c>
      <c r="I151" s="729">
        <v>2.0819999999999999</v>
      </c>
      <c r="J151" s="737">
        <v>36.619999999999997</v>
      </c>
      <c r="K151" s="729">
        <v>1.0349999999999999</v>
      </c>
      <c r="L151" s="737">
        <v>26.61</v>
      </c>
      <c r="M151" s="729">
        <v>1.988</v>
      </c>
      <c r="N151" s="737">
        <v>45.72</v>
      </c>
      <c r="O151" s="729">
        <v>3.6030000000000002</v>
      </c>
      <c r="P151" s="737">
        <v>24.74</v>
      </c>
      <c r="Q151" s="729">
        <v>4.2130000000000001</v>
      </c>
      <c r="R151" s="737">
        <v>21.77</v>
      </c>
      <c r="S151" s="729">
        <v>7.1429999999999998</v>
      </c>
      <c r="T151" s="737">
        <v>25.59</v>
      </c>
      <c r="U151" s="729">
        <v>4.399</v>
      </c>
      <c r="V151" s="737">
        <v>33.17</v>
      </c>
      <c r="W151" s="729">
        <v>6.5060000000000002</v>
      </c>
      <c r="X151" s="738">
        <v>41.29</v>
      </c>
    </row>
    <row r="152" spans="2:24" x14ac:dyDescent="0.2">
      <c r="B152" s="728" t="s">
        <v>218</v>
      </c>
      <c r="C152" s="729">
        <v>13.266999999999999</v>
      </c>
      <c r="D152" s="737">
        <v>47.17</v>
      </c>
      <c r="E152" s="729">
        <v>11.353</v>
      </c>
      <c r="F152" s="737">
        <v>38.659999999999997</v>
      </c>
      <c r="G152" s="729">
        <v>4.2009999999999996</v>
      </c>
      <c r="H152" s="737">
        <v>37.69</v>
      </c>
      <c r="I152" s="729">
        <v>2.8620000000000001</v>
      </c>
      <c r="J152" s="737">
        <v>42.97</v>
      </c>
      <c r="K152" s="729">
        <v>1.837</v>
      </c>
      <c r="L152" s="737">
        <v>31.37</v>
      </c>
      <c r="M152" s="729">
        <v>2.0470000000000002</v>
      </c>
      <c r="N152" s="737">
        <v>30.2</v>
      </c>
      <c r="O152" s="729">
        <v>3.1230000000000002</v>
      </c>
      <c r="P152" s="737">
        <v>34.01</v>
      </c>
      <c r="Q152" s="729">
        <v>3.1829999999999998</v>
      </c>
      <c r="R152" s="737">
        <v>32.51</v>
      </c>
      <c r="S152" s="729">
        <v>11.403</v>
      </c>
      <c r="T152" s="737">
        <v>39.450000000000003</v>
      </c>
      <c r="U152" s="729">
        <v>3.8730000000000002</v>
      </c>
      <c r="V152" s="737">
        <v>43.64</v>
      </c>
      <c r="W152" s="729">
        <v>5.0439999999999996</v>
      </c>
      <c r="X152" s="738">
        <v>34.51</v>
      </c>
    </row>
    <row r="153" spans="2:24" x14ac:dyDescent="0.2">
      <c r="B153" s="728" t="s">
        <v>219</v>
      </c>
      <c r="C153" s="729">
        <v>11.436999999999999</v>
      </c>
      <c r="D153" s="737">
        <v>64.819999999999993</v>
      </c>
      <c r="E153" s="729">
        <v>8.1189999999999998</v>
      </c>
      <c r="F153" s="737">
        <v>42.53</v>
      </c>
      <c r="G153" s="729">
        <v>2.835</v>
      </c>
      <c r="H153" s="737">
        <v>41.25</v>
      </c>
      <c r="I153" s="729">
        <v>1.7130000000000001</v>
      </c>
      <c r="J153" s="737">
        <v>50.53</v>
      </c>
      <c r="K153" s="729">
        <v>1.367</v>
      </c>
      <c r="L153" s="737">
        <v>42.38</v>
      </c>
      <c r="M153" s="729">
        <v>1.1850000000000001</v>
      </c>
      <c r="N153" s="737">
        <v>43.05</v>
      </c>
      <c r="O153" s="729">
        <v>1.401</v>
      </c>
      <c r="P153" s="737">
        <v>36.54</v>
      </c>
      <c r="Q153" s="729">
        <v>1.6930000000000001</v>
      </c>
      <c r="R153" s="737">
        <v>38.79</v>
      </c>
      <c r="S153" s="729">
        <v>8.5809999999999995</v>
      </c>
      <c r="T153" s="737">
        <v>45.86</v>
      </c>
      <c r="U153" s="729">
        <v>1.772</v>
      </c>
      <c r="V153" s="737">
        <v>39.520000000000003</v>
      </c>
      <c r="W153" s="729">
        <v>1.9870000000000001</v>
      </c>
      <c r="X153" s="738">
        <v>38.15</v>
      </c>
    </row>
    <row r="154" spans="2:24" x14ac:dyDescent="0.2">
      <c r="B154" s="728" t="s">
        <v>220</v>
      </c>
      <c r="C154" s="729">
        <v>6.907</v>
      </c>
      <c r="D154" s="737">
        <v>68.09</v>
      </c>
      <c r="E154" s="729">
        <v>5.0289999999999999</v>
      </c>
      <c r="F154" s="737">
        <v>47</v>
      </c>
      <c r="G154" s="729">
        <v>1.53</v>
      </c>
      <c r="H154" s="737">
        <v>42.13</v>
      </c>
      <c r="I154" s="729">
        <v>0.98199999999999998</v>
      </c>
      <c r="J154" s="737">
        <v>49.96</v>
      </c>
      <c r="K154" s="729">
        <v>0.80400000000000005</v>
      </c>
      <c r="L154" s="737">
        <v>45.67</v>
      </c>
      <c r="M154" s="729">
        <v>0.61</v>
      </c>
      <c r="N154" s="737">
        <v>51.98</v>
      </c>
      <c r="O154" s="729">
        <v>0.68600000000000005</v>
      </c>
      <c r="P154" s="737">
        <v>45.37</v>
      </c>
      <c r="Q154" s="729">
        <v>0.80100000000000005</v>
      </c>
      <c r="R154" s="737">
        <v>39.67</v>
      </c>
      <c r="S154" s="729">
        <v>5.0579999999999998</v>
      </c>
      <c r="T154" s="737">
        <v>48.52</v>
      </c>
      <c r="U154" s="729">
        <v>0.71499999999999997</v>
      </c>
      <c r="V154" s="737">
        <v>40.619999999999997</v>
      </c>
      <c r="W154" s="729">
        <v>0.81399999999999995</v>
      </c>
      <c r="X154" s="738">
        <v>37.68</v>
      </c>
    </row>
    <row r="155" spans="2:24" x14ac:dyDescent="0.2">
      <c r="B155" s="728" t="s">
        <v>221</v>
      </c>
      <c r="C155" s="729">
        <v>18.677</v>
      </c>
      <c r="D155" s="737">
        <v>75.56</v>
      </c>
      <c r="E155" s="729">
        <v>11.68</v>
      </c>
      <c r="F155" s="737">
        <v>48.77</v>
      </c>
      <c r="G155" s="729">
        <v>4.4249999999999998</v>
      </c>
      <c r="H155" s="737">
        <v>58.96</v>
      </c>
      <c r="I155" s="729">
        <v>4.1340000000000003</v>
      </c>
      <c r="J155" s="737">
        <v>61.86</v>
      </c>
      <c r="K155" s="729">
        <v>2.4830000000000001</v>
      </c>
      <c r="L155" s="737">
        <v>49.43</v>
      </c>
      <c r="M155" s="729">
        <v>1.909</v>
      </c>
      <c r="N155" s="737">
        <v>59.71</v>
      </c>
      <c r="O155" s="729">
        <v>2.0649999999999999</v>
      </c>
      <c r="P155" s="737">
        <v>55.9</v>
      </c>
      <c r="Q155" s="729">
        <v>2.0369999999999999</v>
      </c>
      <c r="R155" s="737">
        <v>56.14</v>
      </c>
      <c r="S155" s="729">
        <v>5.9089999999999998</v>
      </c>
      <c r="T155" s="737">
        <v>46.72</v>
      </c>
      <c r="U155" s="729">
        <v>2.0979999999999999</v>
      </c>
      <c r="V155" s="737">
        <v>52.56</v>
      </c>
      <c r="W155" s="729">
        <v>1.964</v>
      </c>
      <c r="X155" s="738">
        <v>54.27</v>
      </c>
    </row>
    <row r="156" spans="2:24" ht="13.5" thickBot="1" x14ac:dyDescent="0.25">
      <c r="B156" s="766" t="s">
        <v>80</v>
      </c>
      <c r="C156" s="767">
        <v>63.548999999999999</v>
      </c>
      <c r="D156" s="768">
        <v>53.95</v>
      </c>
      <c r="E156" s="767">
        <v>48.540999999999997</v>
      </c>
      <c r="F156" s="768">
        <v>34.93</v>
      </c>
      <c r="G156" s="767">
        <v>21.111999999999998</v>
      </c>
      <c r="H156" s="768">
        <v>30.32</v>
      </c>
      <c r="I156" s="767">
        <v>20.292000000000002</v>
      </c>
      <c r="J156" s="768">
        <v>31.74</v>
      </c>
      <c r="K156" s="767">
        <v>17.062999999999999</v>
      </c>
      <c r="L156" s="768">
        <v>22.19</v>
      </c>
      <c r="M156" s="767">
        <v>18.001000000000001</v>
      </c>
      <c r="N156" s="768">
        <v>21.42</v>
      </c>
      <c r="O156" s="767">
        <v>22.27</v>
      </c>
      <c r="P156" s="768">
        <v>18.88</v>
      </c>
      <c r="Q156" s="767">
        <v>22.626000000000001</v>
      </c>
      <c r="R156" s="768">
        <v>19.12</v>
      </c>
      <c r="S156" s="767">
        <v>49.206000000000003</v>
      </c>
      <c r="T156" s="768">
        <v>31.49</v>
      </c>
      <c r="U156" s="767">
        <v>21.638999999999999</v>
      </c>
      <c r="V156" s="768">
        <v>25.3</v>
      </c>
      <c r="W156" s="767">
        <v>25.542999999999999</v>
      </c>
      <c r="X156" s="769">
        <v>27.48</v>
      </c>
    </row>
    <row r="159" spans="2:24" x14ac:dyDescent="0.2">
      <c r="B159" s="791" t="s">
        <v>739</v>
      </c>
      <c r="C159" s="722" t="s">
        <v>331</v>
      </c>
      <c r="D159" s="722" t="s">
        <v>222</v>
      </c>
      <c r="E159" s="722" t="s">
        <v>225</v>
      </c>
      <c r="F159" s="722" t="s">
        <v>226</v>
      </c>
      <c r="G159" s="722" t="s">
        <v>227</v>
      </c>
      <c r="H159" s="722" t="s">
        <v>228</v>
      </c>
      <c r="I159" s="722" t="s">
        <v>332</v>
      </c>
      <c r="J159" s="722" t="s">
        <v>333</v>
      </c>
      <c r="K159" s="722" t="s">
        <v>231</v>
      </c>
      <c r="L159" s="722" t="s">
        <v>232</v>
      </c>
      <c r="M159" s="722" t="s">
        <v>233</v>
      </c>
      <c r="N159" s="741"/>
    </row>
    <row r="160" spans="2:24" x14ac:dyDescent="0.2">
      <c r="B160" s="792"/>
      <c r="C160" s="721" t="s">
        <v>308</v>
      </c>
      <c r="D160" s="721" t="s">
        <v>308</v>
      </c>
      <c r="E160" s="721" t="s">
        <v>308</v>
      </c>
      <c r="F160" s="721" t="s">
        <v>308</v>
      </c>
      <c r="G160" s="721" t="s">
        <v>308</v>
      </c>
      <c r="H160" s="721" t="s">
        <v>308</v>
      </c>
      <c r="I160" s="721" t="s">
        <v>308</v>
      </c>
      <c r="J160" s="721" t="s">
        <v>308</v>
      </c>
      <c r="K160" s="721" t="s">
        <v>308</v>
      </c>
      <c r="L160" s="721" t="s">
        <v>308</v>
      </c>
      <c r="M160" s="723" t="s">
        <v>308</v>
      </c>
      <c r="N160" s="742"/>
    </row>
    <row r="161" spans="2:14" ht="41.25" thickBot="1" x14ac:dyDescent="0.25">
      <c r="B161" s="793"/>
      <c r="C161" s="724" t="s">
        <v>325</v>
      </c>
      <c r="D161" s="724" t="s">
        <v>325</v>
      </c>
      <c r="E161" s="724" t="s">
        <v>325</v>
      </c>
      <c r="F161" s="724" t="s">
        <v>325</v>
      </c>
      <c r="G161" s="724" t="s">
        <v>325</v>
      </c>
      <c r="H161" s="724" t="s">
        <v>325</v>
      </c>
      <c r="I161" s="724" t="s">
        <v>325</v>
      </c>
      <c r="J161" s="724" t="s">
        <v>325</v>
      </c>
      <c r="K161" s="724" t="s">
        <v>325</v>
      </c>
      <c r="L161" s="724" t="s">
        <v>325</v>
      </c>
      <c r="M161" s="724" t="s">
        <v>325</v>
      </c>
      <c r="N161" s="743"/>
    </row>
    <row r="162" spans="2:14" x14ac:dyDescent="0.2">
      <c r="B162" s="762" t="s">
        <v>214</v>
      </c>
      <c r="C162" s="748">
        <f t="shared" ref="C162:C169" si="50">C148</f>
        <v>4.1710000000000003</v>
      </c>
      <c r="D162" s="748">
        <f t="shared" ref="D162:D169" si="51">E148</f>
        <v>3.6989999999999998</v>
      </c>
      <c r="E162" s="748">
        <f t="shared" ref="E162:E169" si="52">G148</f>
        <v>4.1459999999999999</v>
      </c>
      <c r="F162" s="748">
        <f t="shared" ref="F162:F169" si="53">I148</f>
        <v>7.3949999999999996</v>
      </c>
      <c r="G162" s="748">
        <f t="shared" ref="G162:G169" si="54">K148</f>
        <v>8.39</v>
      </c>
      <c r="H162" s="748">
        <f t="shared" ref="H162:H170" si="55">M148</f>
        <v>8.5350000000000001</v>
      </c>
      <c r="I162" s="748">
        <f t="shared" ref="I162:I169" si="56">O148</f>
        <v>8.391</v>
      </c>
      <c r="J162" s="748">
        <f t="shared" ref="J162:J169" si="57">Q148</f>
        <v>7.1849999999999996</v>
      </c>
      <c r="K162" s="748">
        <f t="shared" ref="K162:K169" si="58">S148</f>
        <v>6.8259999999999996</v>
      </c>
      <c r="L162" s="748">
        <f t="shared" ref="L162:L169" si="59">U148</f>
        <v>5.694</v>
      </c>
      <c r="M162" s="749">
        <f t="shared" ref="M162:M169" si="60">W148</f>
        <v>5.524</v>
      </c>
      <c r="N162" s="726"/>
    </row>
    <row r="163" spans="2:14" x14ac:dyDescent="0.2">
      <c r="B163" s="747" t="s">
        <v>215</v>
      </c>
      <c r="C163" s="748">
        <f t="shared" si="50"/>
        <v>1.343</v>
      </c>
      <c r="D163" s="748">
        <f t="shared" si="51"/>
        <v>1.202</v>
      </c>
      <c r="E163" s="748">
        <f t="shared" si="52"/>
        <v>0.55000000000000004</v>
      </c>
      <c r="F163" s="748">
        <f t="shared" si="53"/>
        <v>0.52300000000000002</v>
      </c>
      <c r="G163" s="748">
        <f t="shared" si="54"/>
        <v>0.69499999999999995</v>
      </c>
      <c r="H163" s="748">
        <f t="shared" si="55"/>
        <v>0.94499999999999995</v>
      </c>
      <c r="I163" s="748">
        <f t="shared" si="56"/>
        <v>1.585</v>
      </c>
      <c r="J163" s="748">
        <f t="shared" si="57"/>
        <v>1.7769999999999999</v>
      </c>
      <c r="K163" s="748">
        <f t="shared" si="58"/>
        <v>2.097</v>
      </c>
      <c r="L163" s="748">
        <f t="shared" si="59"/>
        <v>1.4870000000000001</v>
      </c>
      <c r="M163" s="749">
        <f t="shared" si="60"/>
        <v>1.696</v>
      </c>
      <c r="N163" s="729"/>
    </row>
    <row r="164" spans="2:14" x14ac:dyDescent="0.2">
      <c r="B164" s="747" t="s">
        <v>216</v>
      </c>
      <c r="C164" s="748">
        <f t="shared" si="50"/>
        <v>1.6739999999999999</v>
      </c>
      <c r="D164" s="748">
        <f t="shared" si="51"/>
        <v>1.333</v>
      </c>
      <c r="E164" s="748">
        <f t="shared" si="52"/>
        <v>0.7</v>
      </c>
      <c r="F164" s="748">
        <f t="shared" si="53"/>
        <v>0.53400000000000003</v>
      </c>
      <c r="G164" s="748">
        <f t="shared" si="54"/>
        <v>0.45</v>
      </c>
      <c r="H164" s="748">
        <f t="shared" si="55"/>
        <v>0.78100000000000003</v>
      </c>
      <c r="I164" s="748">
        <f t="shared" si="56"/>
        <v>1.415</v>
      </c>
      <c r="J164" s="748">
        <f t="shared" si="57"/>
        <v>1.7370000000000001</v>
      </c>
      <c r="K164" s="748">
        <f t="shared" si="58"/>
        <v>2.1890000000000001</v>
      </c>
      <c r="L164" s="748">
        <f t="shared" si="59"/>
        <v>1.599</v>
      </c>
      <c r="M164" s="749">
        <f t="shared" si="60"/>
        <v>2.0070000000000001</v>
      </c>
      <c r="N164" s="729"/>
    </row>
    <row r="165" spans="2:14" x14ac:dyDescent="0.2">
      <c r="B165" s="747" t="s">
        <v>217</v>
      </c>
      <c r="C165" s="748">
        <f t="shared" si="50"/>
        <v>6.0709999999999997</v>
      </c>
      <c r="D165" s="748">
        <f t="shared" si="51"/>
        <v>6.0990000000000002</v>
      </c>
      <c r="E165" s="748">
        <f t="shared" si="52"/>
        <v>2.6190000000000002</v>
      </c>
      <c r="F165" s="748">
        <f t="shared" si="53"/>
        <v>2.0819999999999999</v>
      </c>
      <c r="G165" s="748">
        <f t="shared" si="54"/>
        <v>1.0349999999999999</v>
      </c>
      <c r="H165" s="748">
        <f t="shared" si="55"/>
        <v>1.988</v>
      </c>
      <c r="I165" s="748">
        <f t="shared" si="56"/>
        <v>3.6030000000000002</v>
      </c>
      <c r="J165" s="748">
        <f t="shared" si="57"/>
        <v>4.2130000000000001</v>
      </c>
      <c r="K165" s="748">
        <f t="shared" si="58"/>
        <v>7.1429999999999998</v>
      </c>
      <c r="L165" s="748">
        <f t="shared" si="59"/>
        <v>4.399</v>
      </c>
      <c r="M165" s="749">
        <f t="shared" si="60"/>
        <v>6.5060000000000002</v>
      </c>
      <c r="N165" s="729"/>
    </row>
    <row r="166" spans="2:14" x14ac:dyDescent="0.2">
      <c r="B166" s="747" t="s">
        <v>218</v>
      </c>
      <c r="C166" s="748">
        <f t="shared" si="50"/>
        <v>13.266999999999999</v>
      </c>
      <c r="D166" s="748">
        <f t="shared" si="51"/>
        <v>11.353</v>
      </c>
      <c r="E166" s="748">
        <f t="shared" si="52"/>
        <v>4.2009999999999996</v>
      </c>
      <c r="F166" s="748">
        <f t="shared" si="53"/>
        <v>2.8620000000000001</v>
      </c>
      <c r="G166" s="748">
        <f t="shared" si="54"/>
        <v>1.837</v>
      </c>
      <c r="H166" s="748">
        <f t="shared" si="55"/>
        <v>2.0470000000000002</v>
      </c>
      <c r="I166" s="748">
        <f t="shared" si="56"/>
        <v>3.1230000000000002</v>
      </c>
      <c r="J166" s="748">
        <f t="shared" si="57"/>
        <v>3.1829999999999998</v>
      </c>
      <c r="K166" s="748">
        <f t="shared" si="58"/>
        <v>11.403</v>
      </c>
      <c r="L166" s="748">
        <f t="shared" si="59"/>
        <v>3.8730000000000002</v>
      </c>
      <c r="M166" s="749">
        <f t="shared" si="60"/>
        <v>5.0439999999999996</v>
      </c>
      <c r="N166" s="729"/>
    </row>
    <row r="167" spans="2:14" x14ac:dyDescent="0.2">
      <c r="B167" s="747" t="s">
        <v>219</v>
      </c>
      <c r="C167" s="748">
        <f t="shared" si="50"/>
        <v>11.436999999999999</v>
      </c>
      <c r="D167" s="748">
        <f t="shared" si="51"/>
        <v>8.1189999999999998</v>
      </c>
      <c r="E167" s="748">
        <f t="shared" si="52"/>
        <v>2.835</v>
      </c>
      <c r="F167" s="748">
        <f t="shared" si="53"/>
        <v>1.7130000000000001</v>
      </c>
      <c r="G167" s="748">
        <f t="shared" si="54"/>
        <v>1.367</v>
      </c>
      <c r="H167" s="748">
        <f t="shared" si="55"/>
        <v>1.1850000000000001</v>
      </c>
      <c r="I167" s="748">
        <f t="shared" si="56"/>
        <v>1.401</v>
      </c>
      <c r="J167" s="748">
        <f t="shared" si="57"/>
        <v>1.6930000000000001</v>
      </c>
      <c r="K167" s="748">
        <f t="shared" si="58"/>
        <v>8.5809999999999995</v>
      </c>
      <c r="L167" s="748">
        <f t="shared" si="59"/>
        <v>1.772</v>
      </c>
      <c r="M167" s="749">
        <f t="shared" si="60"/>
        <v>1.9870000000000001</v>
      </c>
      <c r="N167" s="729"/>
    </row>
    <row r="168" spans="2:14" x14ac:dyDescent="0.2">
      <c r="B168" s="747" t="s">
        <v>220</v>
      </c>
      <c r="C168" s="748">
        <f t="shared" si="50"/>
        <v>6.907</v>
      </c>
      <c r="D168" s="748">
        <f t="shared" si="51"/>
        <v>5.0289999999999999</v>
      </c>
      <c r="E168" s="748">
        <f t="shared" si="52"/>
        <v>1.53</v>
      </c>
      <c r="F168" s="748">
        <f t="shared" si="53"/>
        <v>0.98199999999999998</v>
      </c>
      <c r="G168" s="748">
        <f t="shared" si="54"/>
        <v>0.80400000000000005</v>
      </c>
      <c r="H168" s="748">
        <f t="shared" si="55"/>
        <v>0.61</v>
      </c>
      <c r="I168" s="748">
        <f t="shared" si="56"/>
        <v>0.68600000000000005</v>
      </c>
      <c r="J168" s="748">
        <f t="shared" si="57"/>
        <v>0.80100000000000005</v>
      </c>
      <c r="K168" s="748">
        <f t="shared" si="58"/>
        <v>5.0579999999999998</v>
      </c>
      <c r="L168" s="748">
        <f t="shared" si="59"/>
        <v>0.71499999999999997</v>
      </c>
      <c r="M168" s="749">
        <f t="shared" si="60"/>
        <v>0.81399999999999995</v>
      </c>
      <c r="N168" s="729"/>
    </row>
    <row r="169" spans="2:14" x14ac:dyDescent="0.2">
      <c r="B169" s="747" t="s">
        <v>221</v>
      </c>
      <c r="C169" s="748">
        <f t="shared" si="50"/>
        <v>18.677</v>
      </c>
      <c r="D169" s="748">
        <f t="shared" si="51"/>
        <v>11.68</v>
      </c>
      <c r="E169" s="748">
        <f t="shared" si="52"/>
        <v>4.4249999999999998</v>
      </c>
      <c r="F169" s="748">
        <f t="shared" si="53"/>
        <v>4.1340000000000003</v>
      </c>
      <c r="G169" s="748">
        <f t="shared" si="54"/>
        <v>2.4830000000000001</v>
      </c>
      <c r="H169" s="748">
        <f t="shared" si="55"/>
        <v>1.909</v>
      </c>
      <c r="I169" s="748">
        <f t="shared" si="56"/>
        <v>2.0649999999999999</v>
      </c>
      <c r="J169" s="748">
        <f t="shared" si="57"/>
        <v>2.0369999999999999</v>
      </c>
      <c r="K169" s="748">
        <f t="shared" si="58"/>
        <v>5.9089999999999998</v>
      </c>
      <c r="L169" s="748">
        <f t="shared" si="59"/>
        <v>2.0979999999999999</v>
      </c>
      <c r="M169" s="749">
        <f t="shared" si="60"/>
        <v>1.964</v>
      </c>
      <c r="N169" s="729"/>
    </row>
    <row r="170" spans="2:14" ht="13.5" thickBot="1" x14ac:dyDescent="0.25">
      <c r="B170" s="763" t="s">
        <v>80</v>
      </c>
      <c r="C170" s="764">
        <f t="shared" ref="C170" si="61">C156</f>
        <v>63.548999999999999</v>
      </c>
      <c r="D170" s="764">
        <f t="shared" ref="D170" si="62">E156</f>
        <v>48.540999999999997</v>
      </c>
      <c r="E170" s="764">
        <f t="shared" ref="E170" si="63">G156</f>
        <v>21.111999999999998</v>
      </c>
      <c r="F170" s="764">
        <f t="shared" ref="F170" si="64">I156</f>
        <v>20.292000000000002</v>
      </c>
      <c r="G170" s="764">
        <f t="shared" ref="G170" si="65">K156</f>
        <v>17.062999999999999</v>
      </c>
      <c r="H170" s="764">
        <f t="shared" si="55"/>
        <v>18.001000000000001</v>
      </c>
      <c r="I170" s="764">
        <f t="shared" ref="I170" si="66">O156</f>
        <v>22.27</v>
      </c>
      <c r="J170" s="764">
        <f t="shared" ref="J170" si="67">Q156</f>
        <v>22.626000000000001</v>
      </c>
      <c r="K170" s="764">
        <f t="shared" ref="K170" si="68">S156</f>
        <v>49.206000000000003</v>
      </c>
      <c r="L170" s="764">
        <f t="shared" ref="L170" si="69">U156</f>
        <v>21.638999999999999</v>
      </c>
      <c r="M170" s="765">
        <f t="shared" ref="M170" si="70">W156</f>
        <v>25.542999999999999</v>
      </c>
      <c r="N170" s="729"/>
    </row>
    <row r="173" spans="2:14" x14ac:dyDescent="0.2">
      <c r="B173" s="791" t="s">
        <v>739</v>
      </c>
      <c r="C173" s="722" t="s">
        <v>331</v>
      </c>
      <c r="D173" s="722" t="s">
        <v>222</v>
      </c>
      <c r="E173" s="722" t="s">
        <v>225</v>
      </c>
      <c r="F173" s="722" t="s">
        <v>226</v>
      </c>
      <c r="G173" s="722" t="s">
        <v>227</v>
      </c>
      <c r="H173" s="722" t="s">
        <v>228</v>
      </c>
      <c r="I173" s="722" t="s">
        <v>332</v>
      </c>
      <c r="J173" s="722" t="s">
        <v>333</v>
      </c>
      <c r="K173" s="722" t="s">
        <v>231</v>
      </c>
      <c r="L173" s="722" t="s">
        <v>232</v>
      </c>
      <c r="M173" s="722" t="s">
        <v>233</v>
      </c>
      <c r="N173" s="741"/>
    </row>
    <row r="174" spans="2:14" x14ac:dyDescent="0.2">
      <c r="B174" s="792"/>
      <c r="C174" s="721" t="s">
        <v>486</v>
      </c>
      <c r="D174" s="721" t="s">
        <v>486</v>
      </c>
      <c r="E174" s="721" t="s">
        <v>486</v>
      </c>
      <c r="F174" s="721" t="s">
        <v>486</v>
      </c>
      <c r="G174" s="721" t="s">
        <v>486</v>
      </c>
      <c r="H174" s="721" t="s">
        <v>486</v>
      </c>
      <c r="I174" s="721" t="s">
        <v>486</v>
      </c>
      <c r="J174" s="721" t="s">
        <v>486</v>
      </c>
      <c r="K174" s="721" t="s">
        <v>486</v>
      </c>
      <c r="L174" s="721" t="s">
        <v>486</v>
      </c>
      <c r="M174" s="723" t="s">
        <v>486</v>
      </c>
      <c r="N174" s="742"/>
    </row>
    <row r="175" spans="2:14" ht="41.25" thickBot="1" x14ac:dyDescent="0.25">
      <c r="B175" s="793"/>
      <c r="C175" s="724" t="s">
        <v>325</v>
      </c>
      <c r="D175" s="724" t="s">
        <v>325</v>
      </c>
      <c r="E175" s="724" t="s">
        <v>325</v>
      </c>
      <c r="F175" s="724" t="s">
        <v>325</v>
      </c>
      <c r="G175" s="724" t="s">
        <v>325</v>
      </c>
      <c r="H175" s="724" t="s">
        <v>325</v>
      </c>
      <c r="I175" s="724" t="s">
        <v>325</v>
      </c>
      <c r="J175" s="724" t="s">
        <v>325</v>
      </c>
      <c r="K175" s="724" t="s">
        <v>325</v>
      </c>
      <c r="L175" s="724" t="s">
        <v>325</v>
      </c>
      <c r="M175" s="724" t="s">
        <v>325</v>
      </c>
      <c r="N175" s="743"/>
    </row>
    <row r="176" spans="2:14" x14ac:dyDescent="0.2">
      <c r="B176" s="762" t="s">
        <v>214</v>
      </c>
      <c r="C176" s="748">
        <f t="shared" ref="C176:C184" si="71">SUM(C134,C148)</f>
        <v>4.2760000000000007</v>
      </c>
      <c r="D176" s="748">
        <f t="shared" ref="D176:D184" si="72">SUM(D134,E148)</f>
        <v>3.7199999999999998</v>
      </c>
      <c r="E176" s="748">
        <f t="shared" ref="E176:E184" si="73">SUM(E134,G148)</f>
        <v>4.2329999999999997</v>
      </c>
      <c r="F176" s="748">
        <f t="shared" ref="F176:F184" si="74">SUM(F134,I148)</f>
        <v>7.4379999999999997</v>
      </c>
      <c r="G176" s="748">
        <f t="shared" ref="G176:G184" si="75">SUM(G134,K148)</f>
        <v>8.4530000000000012</v>
      </c>
      <c r="H176" s="748">
        <f t="shared" ref="H176:H184" si="76">SUM(H134,M148)</f>
        <v>9.8469999999999995</v>
      </c>
      <c r="I176" s="748">
        <f t="shared" ref="I176:I184" si="77">SUM(I134,O148)</f>
        <v>8.6069999999999993</v>
      </c>
      <c r="J176" s="748">
        <f t="shared" ref="J176:J184" si="78">SUM(J134,Q148)</f>
        <v>7.4429999999999996</v>
      </c>
      <c r="K176" s="748">
        <f t="shared" ref="K176:K184" si="79">SUM(K134,S148)</f>
        <v>7.3009999999999993</v>
      </c>
      <c r="L176" s="748">
        <f t="shared" ref="L176:L184" si="80">SUM(L134,U148)</f>
        <v>6.2759999999999998</v>
      </c>
      <c r="M176" s="749">
        <f t="shared" ref="M176:M184" si="81">SUM(M134,W148)</f>
        <v>6.08</v>
      </c>
      <c r="N176" s="726"/>
    </row>
    <row r="177" spans="1:14" x14ac:dyDescent="0.2">
      <c r="B177" s="747" t="s">
        <v>215</v>
      </c>
      <c r="C177" s="748">
        <f t="shared" si="71"/>
        <v>1.3499999999999999</v>
      </c>
      <c r="D177" s="748">
        <f t="shared" si="72"/>
        <v>1.2049999999999998</v>
      </c>
      <c r="E177" s="748">
        <f t="shared" si="73"/>
        <v>0.56400000000000006</v>
      </c>
      <c r="F177" s="748">
        <f t="shared" si="74"/>
        <v>0.53100000000000003</v>
      </c>
      <c r="G177" s="748">
        <f t="shared" si="75"/>
        <v>0.71199999999999997</v>
      </c>
      <c r="H177" s="748">
        <f t="shared" si="76"/>
        <v>1.5499999999999998</v>
      </c>
      <c r="I177" s="748">
        <f t="shared" si="77"/>
        <v>1.613</v>
      </c>
      <c r="J177" s="748">
        <f t="shared" si="78"/>
        <v>1.7889999999999999</v>
      </c>
      <c r="K177" s="748">
        <f t="shared" si="79"/>
        <v>2.125</v>
      </c>
      <c r="L177" s="748">
        <f t="shared" si="80"/>
        <v>1.5170000000000001</v>
      </c>
      <c r="M177" s="749">
        <f t="shared" si="81"/>
        <v>1.7549999999999999</v>
      </c>
      <c r="N177" s="729"/>
    </row>
    <row r="178" spans="1:14" x14ac:dyDescent="0.2">
      <c r="B178" s="747" t="s">
        <v>216</v>
      </c>
      <c r="C178" s="748">
        <f t="shared" si="71"/>
        <v>1.6779999999999999</v>
      </c>
      <c r="D178" s="748">
        <f t="shared" si="72"/>
        <v>1.3359999999999999</v>
      </c>
      <c r="E178" s="748">
        <f t="shared" si="73"/>
        <v>0.70799999999999996</v>
      </c>
      <c r="F178" s="748">
        <f t="shared" si="74"/>
        <v>0.54300000000000004</v>
      </c>
      <c r="G178" s="748">
        <f t="shared" si="75"/>
        <v>0.46500000000000002</v>
      </c>
      <c r="H178" s="748">
        <f t="shared" si="76"/>
        <v>1.496</v>
      </c>
      <c r="I178" s="748">
        <f t="shared" si="77"/>
        <v>1.44</v>
      </c>
      <c r="J178" s="748">
        <f t="shared" si="78"/>
        <v>1.744</v>
      </c>
      <c r="K178" s="748">
        <f t="shared" si="79"/>
        <v>2.2170000000000001</v>
      </c>
      <c r="L178" s="748">
        <f t="shared" si="80"/>
        <v>1.621</v>
      </c>
      <c r="M178" s="749">
        <f t="shared" si="81"/>
        <v>2.052</v>
      </c>
      <c r="N178" s="729"/>
    </row>
    <row r="179" spans="1:14" x14ac:dyDescent="0.2">
      <c r="B179" s="747" t="s">
        <v>217</v>
      </c>
      <c r="C179" s="748">
        <f t="shared" si="71"/>
        <v>6.077</v>
      </c>
      <c r="D179" s="748">
        <f t="shared" si="72"/>
        <v>6.1050000000000004</v>
      </c>
      <c r="E179" s="748">
        <f t="shared" si="73"/>
        <v>2.6280000000000001</v>
      </c>
      <c r="F179" s="748">
        <f t="shared" si="74"/>
        <v>2.1079999999999997</v>
      </c>
      <c r="G179" s="748">
        <f t="shared" si="75"/>
        <v>1.0659999999999998</v>
      </c>
      <c r="H179" s="748">
        <f t="shared" si="76"/>
        <v>4.5590000000000002</v>
      </c>
      <c r="I179" s="748">
        <f t="shared" si="77"/>
        <v>3.6580000000000004</v>
      </c>
      <c r="J179" s="748">
        <f t="shared" si="78"/>
        <v>4.22</v>
      </c>
      <c r="K179" s="748">
        <f t="shared" si="79"/>
        <v>7.2160000000000002</v>
      </c>
      <c r="L179" s="748">
        <f t="shared" si="80"/>
        <v>4.4400000000000004</v>
      </c>
      <c r="M179" s="749">
        <f t="shared" si="81"/>
        <v>6.6000000000000005</v>
      </c>
      <c r="N179" s="729"/>
    </row>
    <row r="180" spans="1:14" x14ac:dyDescent="0.2">
      <c r="B180" s="747" t="s">
        <v>218</v>
      </c>
      <c r="C180" s="748">
        <f t="shared" si="71"/>
        <v>13.270999999999999</v>
      </c>
      <c r="D180" s="748">
        <f t="shared" si="72"/>
        <v>11.359</v>
      </c>
      <c r="E180" s="748">
        <f t="shared" si="73"/>
        <v>4.2049999999999992</v>
      </c>
      <c r="F180" s="748">
        <f t="shared" si="74"/>
        <v>2.8919999999999999</v>
      </c>
      <c r="G180" s="748">
        <f t="shared" si="75"/>
        <v>1.8619999999999999</v>
      </c>
      <c r="H180" s="748">
        <f t="shared" si="76"/>
        <v>4.976</v>
      </c>
      <c r="I180" s="748">
        <f t="shared" si="77"/>
        <v>3.169</v>
      </c>
      <c r="J180" s="748">
        <f t="shared" si="78"/>
        <v>3.1829999999999998</v>
      </c>
      <c r="K180" s="748">
        <f t="shared" si="79"/>
        <v>11.481</v>
      </c>
      <c r="L180" s="748">
        <f t="shared" si="80"/>
        <v>3.8850000000000002</v>
      </c>
      <c r="M180" s="749">
        <f t="shared" si="81"/>
        <v>5.1019999999999994</v>
      </c>
      <c r="N180" s="729"/>
    </row>
    <row r="181" spans="1:14" x14ac:dyDescent="0.2">
      <c r="B181" s="747" t="s">
        <v>219</v>
      </c>
      <c r="C181" s="748">
        <f t="shared" si="71"/>
        <v>11.439</v>
      </c>
      <c r="D181" s="748">
        <f t="shared" si="72"/>
        <v>8.125</v>
      </c>
      <c r="E181" s="748">
        <f t="shared" si="73"/>
        <v>2.8380000000000001</v>
      </c>
      <c r="F181" s="748">
        <f t="shared" si="74"/>
        <v>1.734</v>
      </c>
      <c r="G181" s="748">
        <f t="shared" si="75"/>
        <v>1.375</v>
      </c>
      <c r="H181" s="748">
        <f t="shared" si="76"/>
        <v>2.258</v>
      </c>
      <c r="I181" s="748">
        <f t="shared" si="77"/>
        <v>1.419</v>
      </c>
      <c r="J181" s="748">
        <f t="shared" si="78"/>
        <v>1.6930000000000001</v>
      </c>
      <c r="K181" s="748">
        <f t="shared" si="79"/>
        <v>8.6159999999999997</v>
      </c>
      <c r="L181" s="748">
        <f t="shared" si="80"/>
        <v>1.772</v>
      </c>
      <c r="M181" s="749">
        <f t="shared" si="81"/>
        <v>2.0020000000000002</v>
      </c>
      <c r="N181" s="729"/>
    </row>
    <row r="182" spans="1:14" x14ac:dyDescent="0.2">
      <c r="B182" s="747" t="s">
        <v>220</v>
      </c>
      <c r="C182" s="748">
        <f t="shared" si="71"/>
        <v>6.9080000000000004</v>
      </c>
      <c r="D182" s="748">
        <f t="shared" si="72"/>
        <v>5.0329999999999995</v>
      </c>
      <c r="E182" s="748">
        <f t="shared" si="73"/>
        <v>1.532</v>
      </c>
      <c r="F182" s="748">
        <f t="shared" si="74"/>
        <v>0.995</v>
      </c>
      <c r="G182" s="748">
        <f t="shared" si="75"/>
        <v>0.80800000000000005</v>
      </c>
      <c r="H182" s="748">
        <f t="shared" si="76"/>
        <v>1.014</v>
      </c>
      <c r="I182" s="748">
        <f t="shared" si="77"/>
        <v>0.69400000000000006</v>
      </c>
      <c r="J182" s="748">
        <f t="shared" si="78"/>
        <v>0.80100000000000005</v>
      </c>
      <c r="K182" s="748">
        <f t="shared" si="79"/>
        <v>5.0720000000000001</v>
      </c>
      <c r="L182" s="748">
        <f t="shared" si="80"/>
        <v>0.71499999999999997</v>
      </c>
      <c r="M182" s="749">
        <f t="shared" si="81"/>
        <v>0.82199999999999995</v>
      </c>
      <c r="N182" s="729"/>
    </row>
    <row r="183" spans="1:14" x14ac:dyDescent="0.2">
      <c r="B183" s="747" t="s">
        <v>221</v>
      </c>
      <c r="C183" s="748">
        <f t="shared" si="71"/>
        <v>18.678000000000001</v>
      </c>
      <c r="D183" s="748">
        <f t="shared" si="72"/>
        <v>11.690999999999999</v>
      </c>
      <c r="E183" s="748">
        <f t="shared" si="73"/>
        <v>4.4279999999999999</v>
      </c>
      <c r="F183" s="748">
        <f t="shared" si="74"/>
        <v>4.1610000000000005</v>
      </c>
      <c r="G183" s="748">
        <f t="shared" si="75"/>
        <v>2.4849999999999999</v>
      </c>
      <c r="H183" s="748">
        <f t="shared" si="76"/>
        <v>2.17</v>
      </c>
      <c r="I183" s="748">
        <f t="shared" si="77"/>
        <v>2.0720000000000001</v>
      </c>
      <c r="J183" s="748">
        <f t="shared" si="78"/>
        <v>2.0379999999999998</v>
      </c>
      <c r="K183" s="748">
        <f t="shared" si="79"/>
        <v>5.9139999999999997</v>
      </c>
      <c r="L183" s="748">
        <f t="shared" si="80"/>
        <v>2.0989999999999998</v>
      </c>
      <c r="M183" s="749">
        <f t="shared" si="81"/>
        <v>1.97</v>
      </c>
      <c r="N183" s="729"/>
    </row>
    <row r="184" spans="1:14" ht="13.5" thickBot="1" x14ac:dyDescent="0.25">
      <c r="B184" s="763" t="s">
        <v>80</v>
      </c>
      <c r="C184" s="764">
        <f t="shared" si="71"/>
        <v>63.679000000000002</v>
      </c>
      <c r="D184" s="764">
        <f t="shared" si="72"/>
        <v>48.600999999999999</v>
      </c>
      <c r="E184" s="764">
        <f t="shared" si="73"/>
        <v>21.241</v>
      </c>
      <c r="F184" s="764">
        <f t="shared" si="74"/>
        <v>20.470000000000002</v>
      </c>
      <c r="G184" s="764">
        <f t="shared" si="75"/>
        <v>17.227999999999998</v>
      </c>
      <c r="H184" s="764">
        <f t="shared" si="76"/>
        <v>27.87</v>
      </c>
      <c r="I184" s="764">
        <f t="shared" si="77"/>
        <v>22.673999999999999</v>
      </c>
      <c r="J184" s="764">
        <f t="shared" si="78"/>
        <v>22.911000000000001</v>
      </c>
      <c r="K184" s="764">
        <f t="shared" si="79"/>
        <v>49.941000000000003</v>
      </c>
      <c r="L184" s="764">
        <f t="shared" si="80"/>
        <v>22.327999999999999</v>
      </c>
      <c r="M184" s="765">
        <f t="shared" si="81"/>
        <v>26.382999999999999</v>
      </c>
      <c r="N184" s="729"/>
    </row>
    <row r="186" spans="1:14" x14ac:dyDescent="0.2">
      <c r="A186" s="275"/>
    </row>
    <row r="187" spans="1:14" x14ac:dyDescent="0.2">
      <c r="B187" s="791" t="s">
        <v>136</v>
      </c>
      <c r="C187" s="722" t="s">
        <v>331</v>
      </c>
      <c r="D187" s="722" t="s">
        <v>222</v>
      </c>
      <c r="E187" s="722" t="s">
        <v>225</v>
      </c>
      <c r="F187" s="722" t="s">
        <v>226</v>
      </c>
      <c r="G187" s="722" t="s">
        <v>227</v>
      </c>
      <c r="H187" s="722" t="s">
        <v>228</v>
      </c>
      <c r="I187" s="722" t="s">
        <v>332</v>
      </c>
      <c r="J187" s="722" t="s">
        <v>333</v>
      </c>
      <c r="K187" s="722" t="s">
        <v>231</v>
      </c>
      <c r="L187" s="722" t="s">
        <v>232</v>
      </c>
      <c r="M187" s="744" t="s">
        <v>233</v>
      </c>
    </row>
    <row r="188" spans="1:14" x14ac:dyDescent="0.2">
      <c r="B188" s="792"/>
      <c r="C188" s="721" t="s">
        <v>78</v>
      </c>
      <c r="D188" s="721" t="s">
        <v>78</v>
      </c>
      <c r="E188" s="721" t="s">
        <v>78</v>
      </c>
      <c r="F188" s="721" t="s">
        <v>78</v>
      </c>
      <c r="G188" s="721" t="s">
        <v>78</v>
      </c>
      <c r="H188" s="721" t="s">
        <v>78</v>
      </c>
      <c r="I188" s="721" t="s">
        <v>78</v>
      </c>
      <c r="J188" s="721" t="s">
        <v>78</v>
      </c>
      <c r="K188" s="721" t="s">
        <v>78</v>
      </c>
      <c r="L188" s="721" t="s">
        <v>78</v>
      </c>
      <c r="M188" s="745" t="s">
        <v>78</v>
      </c>
    </row>
    <row r="189" spans="1:14" ht="41.25" thickBot="1" x14ac:dyDescent="0.25">
      <c r="B189" s="793"/>
      <c r="C189" s="724" t="s">
        <v>325</v>
      </c>
      <c r="D189" s="724" t="s">
        <v>325</v>
      </c>
      <c r="E189" s="724" t="s">
        <v>325</v>
      </c>
      <c r="F189" s="724" t="s">
        <v>325</v>
      </c>
      <c r="G189" s="724" t="s">
        <v>325</v>
      </c>
      <c r="H189" s="724" t="s">
        <v>325</v>
      </c>
      <c r="I189" s="724" t="s">
        <v>325</v>
      </c>
      <c r="J189" s="724" t="s">
        <v>325</v>
      </c>
      <c r="K189" s="724" t="s">
        <v>325</v>
      </c>
      <c r="L189" s="724" t="s">
        <v>325</v>
      </c>
      <c r="M189" s="746" t="s">
        <v>325</v>
      </c>
    </row>
    <row r="190" spans="1:14" ht="25.5" x14ac:dyDescent="0.2">
      <c r="B190" s="725" t="s">
        <v>105</v>
      </c>
      <c r="C190" s="726">
        <v>60.081000000000003</v>
      </c>
      <c r="D190" s="726">
        <v>67.837000000000003</v>
      </c>
      <c r="E190" s="726">
        <v>77.120999999999995</v>
      </c>
      <c r="F190" s="726">
        <v>87.948999999999998</v>
      </c>
      <c r="G190" s="726">
        <v>97.801000000000002</v>
      </c>
      <c r="H190" s="726">
        <v>98.399000000000001</v>
      </c>
      <c r="I190" s="726">
        <v>67.238</v>
      </c>
      <c r="J190" s="726">
        <v>73.95</v>
      </c>
      <c r="K190" s="726">
        <v>80.319999999999993</v>
      </c>
      <c r="L190" s="726">
        <v>86.010999999999996</v>
      </c>
      <c r="M190" s="727">
        <v>90.679000000000002</v>
      </c>
    </row>
    <row r="191" spans="1:14" x14ac:dyDescent="0.2">
      <c r="B191" s="728" t="s">
        <v>94</v>
      </c>
      <c r="C191" s="729">
        <v>8.6419999999999995</v>
      </c>
      <c r="D191" s="729">
        <v>9.3729999999999993</v>
      </c>
      <c r="E191" s="729">
        <v>10.153</v>
      </c>
      <c r="F191" s="729">
        <v>10.942</v>
      </c>
      <c r="G191" s="729">
        <v>11.605</v>
      </c>
      <c r="H191" s="729">
        <v>11.324</v>
      </c>
      <c r="I191" s="729">
        <v>7.593</v>
      </c>
      <c r="J191" s="729">
        <v>8.1639999999999997</v>
      </c>
      <c r="K191" s="729">
        <v>8.5920000000000005</v>
      </c>
      <c r="L191" s="729">
        <v>8.93</v>
      </c>
      <c r="M191" s="730">
        <v>9.4090000000000007</v>
      </c>
    </row>
    <row r="192" spans="1:14" x14ac:dyDescent="0.2">
      <c r="B192" s="728" t="s">
        <v>95</v>
      </c>
      <c r="C192" s="729">
        <v>31.655999999999999</v>
      </c>
      <c r="D192" s="729">
        <v>35.975999999999999</v>
      </c>
      <c r="E192" s="729">
        <v>40.473999999999997</v>
      </c>
      <c r="F192" s="729">
        <v>44.939</v>
      </c>
      <c r="G192" s="729">
        <v>48.97</v>
      </c>
      <c r="H192" s="729">
        <v>46.526000000000003</v>
      </c>
      <c r="I192" s="729">
        <v>20.725999999999999</v>
      </c>
      <c r="J192" s="729">
        <v>23.059000000000001</v>
      </c>
      <c r="K192" s="729">
        <v>25.681000000000001</v>
      </c>
      <c r="L192" s="729">
        <v>28.265000000000001</v>
      </c>
      <c r="M192" s="730">
        <v>30.31</v>
      </c>
    </row>
    <row r="193" spans="2:24" x14ac:dyDescent="0.2">
      <c r="B193" s="728" t="s">
        <v>96</v>
      </c>
      <c r="C193" s="729">
        <v>1.89</v>
      </c>
      <c r="D193" s="729">
        <v>1.9490000000000001</v>
      </c>
      <c r="E193" s="729">
        <v>2.0190000000000001</v>
      </c>
      <c r="F193" s="729">
        <v>2.0510000000000002</v>
      </c>
      <c r="G193" s="729">
        <v>2.11</v>
      </c>
      <c r="H193" s="729">
        <v>2.0510000000000002</v>
      </c>
      <c r="I193" s="729">
        <v>1.5549999999999999</v>
      </c>
      <c r="J193" s="729">
        <v>1.6859999999999999</v>
      </c>
      <c r="K193" s="729">
        <v>1.827</v>
      </c>
      <c r="L193" s="729">
        <v>1.929</v>
      </c>
      <c r="M193" s="730">
        <v>2.008</v>
      </c>
    </row>
    <row r="194" spans="2:24" x14ac:dyDescent="0.2">
      <c r="B194" s="728" t="s">
        <v>97</v>
      </c>
      <c r="C194" s="729">
        <v>2.2400000000000002</v>
      </c>
      <c r="D194" s="729">
        <v>2.3220000000000001</v>
      </c>
      <c r="E194" s="729">
        <v>2.4049999999999998</v>
      </c>
      <c r="F194" s="729">
        <v>2.4780000000000002</v>
      </c>
      <c r="G194" s="729">
        <v>2.5430000000000001</v>
      </c>
      <c r="H194" s="729">
        <v>2.5550000000000002</v>
      </c>
      <c r="I194" s="729">
        <v>2.3980000000000001</v>
      </c>
      <c r="J194" s="729">
        <v>2.472</v>
      </c>
      <c r="K194" s="729">
        <v>2.5499999999999998</v>
      </c>
      <c r="L194" s="729">
        <v>2.6219999999999999</v>
      </c>
      <c r="M194" s="730">
        <v>2.681</v>
      </c>
    </row>
    <row r="195" spans="2:24" x14ac:dyDescent="0.2">
      <c r="B195" s="728" t="s">
        <v>98</v>
      </c>
      <c r="C195" s="729">
        <v>5.0419999999999998</v>
      </c>
      <c r="D195" s="729">
        <v>5.3079999999999998</v>
      </c>
      <c r="E195" s="729">
        <v>5.5679999999999996</v>
      </c>
      <c r="F195" s="729">
        <v>5.8360000000000003</v>
      </c>
      <c r="G195" s="729">
        <v>6.093</v>
      </c>
      <c r="H195" s="729">
        <v>6.2729999999999997</v>
      </c>
      <c r="I195" s="729">
        <v>6.1829999999999998</v>
      </c>
      <c r="J195" s="729">
        <v>6.3529999999999998</v>
      </c>
      <c r="K195" s="729">
        <v>6.55</v>
      </c>
      <c r="L195" s="729">
        <v>6.673</v>
      </c>
      <c r="M195" s="730">
        <v>6.6890000000000001</v>
      </c>
    </row>
    <row r="196" spans="2:24" x14ac:dyDescent="0.2">
      <c r="B196" s="728" t="s">
        <v>99</v>
      </c>
      <c r="C196" s="729">
        <v>8.7999999999999995E-2</v>
      </c>
      <c r="D196" s="729">
        <v>0.09</v>
      </c>
      <c r="E196" s="729">
        <v>9.2999999999999999E-2</v>
      </c>
      <c r="F196" s="729">
        <v>9.5000000000000001E-2</v>
      </c>
      <c r="G196" s="729">
        <v>9.7000000000000003E-2</v>
      </c>
      <c r="H196" s="729">
        <v>9.8000000000000004E-2</v>
      </c>
      <c r="I196" s="729">
        <v>0.1</v>
      </c>
      <c r="J196" s="729">
        <v>0.10100000000000001</v>
      </c>
      <c r="K196" s="729">
        <v>0.10299999999999999</v>
      </c>
      <c r="L196" s="729">
        <v>0.104</v>
      </c>
      <c r="M196" s="730">
        <v>0.105</v>
      </c>
    </row>
    <row r="197" spans="2:24" x14ac:dyDescent="0.2">
      <c r="B197" s="728" t="s">
        <v>100</v>
      </c>
      <c r="C197" s="729">
        <v>0</v>
      </c>
      <c r="D197" s="729">
        <v>0</v>
      </c>
      <c r="E197" s="729">
        <v>0</v>
      </c>
      <c r="F197" s="729">
        <v>0</v>
      </c>
      <c r="G197" s="729">
        <v>0</v>
      </c>
      <c r="H197" s="729">
        <v>0</v>
      </c>
      <c r="I197" s="729">
        <v>0</v>
      </c>
      <c r="J197" s="729">
        <v>0</v>
      </c>
      <c r="K197" s="729">
        <v>0</v>
      </c>
      <c r="L197" s="729">
        <v>0</v>
      </c>
      <c r="M197" s="730">
        <v>0</v>
      </c>
    </row>
    <row r="198" spans="2:24" x14ac:dyDescent="0.2">
      <c r="B198" s="728" t="s">
        <v>101</v>
      </c>
      <c r="C198" s="729">
        <v>0</v>
      </c>
      <c r="D198" s="729">
        <v>0</v>
      </c>
      <c r="E198" s="729">
        <v>0</v>
      </c>
      <c r="F198" s="729">
        <v>0</v>
      </c>
      <c r="G198" s="729">
        <v>0</v>
      </c>
      <c r="H198" s="729">
        <v>0</v>
      </c>
      <c r="I198" s="729">
        <v>0</v>
      </c>
      <c r="J198" s="729">
        <v>0</v>
      </c>
      <c r="K198" s="729">
        <v>0</v>
      </c>
      <c r="L198" s="729">
        <v>0</v>
      </c>
      <c r="M198" s="730">
        <v>0</v>
      </c>
    </row>
    <row r="199" spans="2:24" x14ac:dyDescent="0.2">
      <c r="B199" s="728" t="s">
        <v>102</v>
      </c>
      <c r="C199" s="729">
        <v>0</v>
      </c>
      <c r="D199" s="729">
        <v>0</v>
      </c>
      <c r="E199" s="729">
        <v>0</v>
      </c>
      <c r="F199" s="729">
        <v>0</v>
      </c>
      <c r="G199" s="729">
        <v>0</v>
      </c>
      <c r="H199" s="729">
        <v>0</v>
      </c>
      <c r="I199" s="729">
        <v>0</v>
      </c>
      <c r="J199" s="729">
        <v>0</v>
      </c>
      <c r="K199" s="729">
        <v>0</v>
      </c>
      <c r="L199" s="729">
        <v>0</v>
      </c>
      <c r="M199" s="730">
        <v>0</v>
      </c>
    </row>
    <row r="200" spans="2:24" x14ac:dyDescent="0.2">
      <c r="B200" s="728" t="s">
        <v>103</v>
      </c>
      <c r="C200" s="729">
        <v>0</v>
      </c>
      <c r="D200" s="729">
        <v>0</v>
      </c>
      <c r="E200" s="729">
        <v>0</v>
      </c>
      <c r="F200" s="729">
        <v>0</v>
      </c>
      <c r="G200" s="729">
        <v>0</v>
      </c>
      <c r="H200" s="729">
        <v>0</v>
      </c>
      <c r="I200" s="729">
        <v>0</v>
      </c>
      <c r="J200" s="729">
        <v>0</v>
      </c>
      <c r="K200" s="729">
        <v>0</v>
      </c>
      <c r="L200" s="729">
        <v>0</v>
      </c>
      <c r="M200" s="730">
        <v>0</v>
      </c>
    </row>
    <row r="201" spans="2:24" ht="13.5" thickBot="1" x14ac:dyDescent="0.25">
      <c r="B201" s="761" t="s">
        <v>104</v>
      </c>
      <c r="C201" s="731">
        <v>10.525</v>
      </c>
      <c r="D201" s="731">
        <v>12.819000000000001</v>
      </c>
      <c r="E201" s="731">
        <v>16.41</v>
      </c>
      <c r="F201" s="731">
        <v>21.608000000000001</v>
      </c>
      <c r="G201" s="731">
        <v>26.382999999999999</v>
      </c>
      <c r="H201" s="731">
        <v>29.571999999999999</v>
      </c>
      <c r="I201" s="731">
        <v>28.681999999999999</v>
      </c>
      <c r="J201" s="731">
        <v>32.113999999999997</v>
      </c>
      <c r="K201" s="731">
        <v>35.018000000000001</v>
      </c>
      <c r="L201" s="731">
        <v>37.488</v>
      </c>
      <c r="M201" s="732">
        <v>39.478999999999999</v>
      </c>
    </row>
    <row r="204" spans="2:24" x14ac:dyDescent="0.2">
      <c r="B204" s="791" t="s">
        <v>136</v>
      </c>
      <c r="C204" s="794" t="s">
        <v>331</v>
      </c>
      <c r="D204" s="795"/>
      <c r="E204" s="794" t="s">
        <v>222</v>
      </c>
      <c r="F204" s="795"/>
      <c r="G204" s="794" t="s">
        <v>225</v>
      </c>
      <c r="H204" s="795"/>
      <c r="I204" s="794" t="s">
        <v>226</v>
      </c>
      <c r="J204" s="795"/>
      <c r="K204" s="794" t="s">
        <v>227</v>
      </c>
      <c r="L204" s="795"/>
      <c r="M204" s="794" t="s">
        <v>228</v>
      </c>
      <c r="N204" s="795"/>
      <c r="O204" s="794" t="s">
        <v>332</v>
      </c>
      <c r="P204" s="795"/>
      <c r="Q204" s="794" t="s">
        <v>333</v>
      </c>
      <c r="R204" s="795"/>
      <c r="S204" s="794" t="s">
        <v>231</v>
      </c>
      <c r="T204" s="795"/>
      <c r="U204" s="794" t="s">
        <v>232</v>
      </c>
      <c r="V204" s="795"/>
      <c r="W204" s="794" t="s">
        <v>233</v>
      </c>
      <c r="X204" s="796"/>
    </row>
    <row r="205" spans="2:24" x14ac:dyDescent="0.2">
      <c r="B205" s="792"/>
      <c r="C205" s="797" t="s">
        <v>79</v>
      </c>
      <c r="D205" s="798"/>
      <c r="E205" s="797" t="s">
        <v>79</v>
      </c>
      <c r="F205" s="798"/>
      <c r="G205" s="797" t="s">
        <v>79</v>
      </c>
      <c r="H205" s="798"/>
      <c r="I205" s="797" t="s">
        <v>79</v>
      </c>
      <c r="J205" s="798"/>
      <c r="K205" s="797" t="s">
        <v>79</v>
      </c>
      <c r="L205" s="798"/>
      <c r="M205" s="797" t="s">
        <v>79</v>
      </c>
      <c r="N205" s="798"/>
      <c r="O205" s="797"/>
      <c r="P205" s="798"/>
      <c r="Q205" s="797"/>
      <c r="R205" s="798"/>
      <c r="S205" s="797"/>
      <c r="T205" s="798"/>
      <c r="U205" s="797"/>
      <c r="V205" s="798"/>
      <c r="W205" s="797"/>
      <c r="X205" s="799"/>
    </row>
    <row r="206" spans="2:24" ht="41.25" thickBot="1" x14ac:dyDescent="0.25">
      <c r="B206" s="793"/>
      <c r="C206" s="724" t="s">
        <v>325</v>
      </c>
      <c r="D206" s="733" t="s">
        <v>82</v>
      </c>
      <c r="E206" s="724" t="s">
        <v>325</v>
      </c>
      <c r="F206" s="734" t="s">
        <v>82</v>
      </c>
      <c r="G206" s="724" t="s">
        <v>325</v>
      </c>
      <c r="H206" s="734" t="s">
        <v>82</v>
      </c>
      <c r="I206" s="724" t="s">
        <v>325</v>
      </c>
      <c r="J206" s="734" t="s">
        <v>82</v>
      </c>
      <c r="K206" s="724" t="s">
        <v>325</v>
      </c>
      <c r="L206" s="734" t="s">
        <v>82</v>
      </c>
      <c r="M206" s="724" t="s">
        <v>325</v>
      </c>
      <c r="N206" s="734" t="s">
        <v>82</v>
      </c>
      <c r="O206" s="724" t="s">
        <v>325</v>
      </c>
      <c r="P206" s="733" t="s">
        <v>82</v>
      </c>
      <c r="Q206" s="724" t="s">
        <v>325</v>
      </c>
      <c r="R206" s="733" t="s">
        <v>82</v>
      </c>
      <c r="S206" s="724" t="s">
        <v>325</v>
      </c>
      <c r="T206" s="733" t="s">
        <v>82</v>
      </c>
      <c r="U206" s="724" t="s">
        <v>325</v>
      </c>
      <c r="V206" s="733" t="s">
        <v>82</v>
      </c>
      <c r="W206" s="724" t="s">
        <v>325</v>
      </c>
      <c r="X206" s="733" t="s">
        <v>82</v>
      </c>
    </row>
    <row r="207" spans="2:24" ht="25.5" x14ac:dyDescent="0.2">
      <c r="B207" s="725" t="s">
        <v>105</v>
      </c>
      <c r="C207" s="726">
        <v>5534.2359999999999</v>
      </c>
      <c r="D207" s="735">
        <v>13.08</v>
      </c>
      <c r="E207" s="726">
        <v>5973.7470000000003</v>
      </c>
      <c r="F207" s="735">
        <v>11.61</v>
      </c>
      <c r="G207" s="726">
        <v>6590.2629999999999</v>
      </c>
      <c r="H207" s="735">
        <v>10.52</v>
      </c>
      <c r="I207" s="726">
        <v>7325.933</v>
      </c>
      <c r="J207" s="735">
        <v>9.5500000000000007</v>
      </c>
      <c r="K207" s="726">
        <v>8060.491</v>
      </c>
      <c r="L207" s="735">
        <v>8.77</v>
      </c>
      <c r="M207" s="726">
        <v>8791.5650000000005</v>
      </c>
      <c r="N207" s="735">
        <v>8.09</v>
      </c>
      <c r="O207" s="726">
        <v>9475.4979999999996</v>
      </c>
      <c r="P207" s="735">
        <v>7.54</v>
      </c>
      <c r="Q207" s="726">
        <v>10112.269</v>
      </c>
      <c r="R207" s="735">
        <v>7.11</v>
      </c>
      <c r="S207" s="726">
        <v>10646.776</v>
      </c>
      <c r="T207" s="735">
        <v>6.81</v>
      </c>
      <c r="U207" s="726">
        <v>11086.424000000001</v>
      </c>
      <c r="V207" s="735">
        <v>6.63</v>
      </c>
      <c r="W207" s="726">
        <v>11547.964</v>
      </c>
      <c r="X207" s="736">
        <v>6.46</v>
      </c>
    </row>
    <row r="208" spans="2:24" x14ac:dyDescent="0.2">
      <c r="B208" s="728" t="s">
        <v>94</v>
      </c>
      <c r="C208" s="729">
        <v>1926.011</v>
      </c>
      <c r="D208" s="737">
        <v>19.29</v>
      </c>
      <c r="E208" s="729">
        <v>2051.875</v>
      </c>
      <c r="F208" s="737">
        <v>18.98</v>
      </c>
      <c r="G208" s="729">
        <v>2189.33</v>
      </c>
      <c r="H208" s="737">
        <v>18.72</v>
      </c>
      <c r="I208" s="729">
        <v>2321.1640000000002</v>
      </c>
      <c r="J208" s="737">
        <v>18.54</v>
      </c>
      <c r="K208" s="729">
        <v>2452.547</v>
      </c>
      <c r="L208" s="737">
        <v>18.37</v>
      </c>
      <c r="M208" s="729">
        <v>2587.915</v>
      </c>
      <c r="N208" s="737">
        <v>18.13</v>
      </c>
      <c r="O208" s="729">
        <v>2718.4580000000001</v>
      </c>
      <c r="P208" s="737">
        <v>17.91</v>
      </c>
      <c r="Q208" s="729">
        <v>2839.9630000000002</v>
      </c>
      <c r="R208" s="737">
        <v>17.739999999999998</v>
      </c>
      <c r="S208" s="729">
        <v>2926.0459999999998</v>
      </c>
      <c r="T208" s="737">
        <v>17.72</v>
      </c>
      <c r="U208" s="729">
        <v>2988.6970000000001</v>
      </c>
      <c r="V208" s="737">
        <v>17.829999999999998</v>
      </c>
      <c r="W208" s="729">
        <v>3086.2869999999998</v>
      </c>
      <c r="X208" s="738">
        <v>17.71</v>
      </c>
    </row>
    <row r="209" spans="2:24" x14ac:dyDescent="0.2">
      <c r="B209" s="728" t="s">
        <v>95</v>
      </c>
      <c r="C209" s="729">
        <v>1095.4369999999999</v>
      </c>
      <c r="D209" s="737">
        <v>48.66</v>
      </c>
      <c r="E209" s="729">
        <v>1057.8</v>
      </c>
      <c r="F209" s="737">
        <v>45.36</v>
      </c>
      <c r="G209" s="729">
        <v>1068.2629999999999</v>
      </c>
      <c r="H209" s="737">
        <v>44.07</v>
      </c>
      <c r="I209" s="729">
        <v>1128.8</v>
      </c>
      <c r="J209" s="737">
        <v>42.26</v>
      </c>
      <c r="K209" s="729">
        <v>1195.8979999999999</v>
      </c>
      <c r="L209" s="737">
        <v>40.67</v>
      </c>
      <c r="M209" s="729">
        <v>1263.701</v>
      </c>
      <c r="N209" s="737">
        <v>39.28</v>
      </c>
      <c r="O209" s="729">
        <v>1328.316</v>
      </c>
      <c r="P209" s="737">
        <v>38.11</v>
      </c>
      <c r="Q209" s="729">
        <v>1390.8119999999999</v>
      </c>
      <c r="R209" s="737">
        <v>37.1</v>
      </c>
      <c r="S209" s="729">
        <v>1451.875</v>
      </c>
      <c r="T209" s="737">
        <v>36.200000000000003</v>
      </c>
      <c r="U209" s="729">
        <v>1509.348</v>
      </c>
      <c r="V209" s="737">
        <v>35.43</v>
      </c>
      <c r="W209" s="729">
        <v>1564.239</v>
      </c>
      <c r="X209" s="738">
        <v>34.770000000000003</v>
      </c>
    </row>
    <row r="210" spans="2:24" x14ac:dyDescent="0.2">
      <c r="B210" s="728" t="s">
        <v>96</v>
      </c>
      <c r="C210" s="729">
        <v>392.399</v>
      </c>
      <c r="D210" s="737">
        <v>28.6</v>
      </c>
      <c r="E210" s="729">
        <v>358.22</v>
      </c>
      <c r="F210" s="737">
        <v>29.56</v>
      </c>
      <c r="G210" s="729">
        <v>348.23099999999999</v>
      </c>
      <c r="H210" s="737">
        <v>32.1</v>
      </c>
      <c r="I210" s="729">
        <v>389.53500000000003</v>
      </c>
      <c r="J210" s="737">
        <v>30.83</v>
      </c>
      <c r="K210" s="729">
        <v>432.04399999999998</v>
      </c>
      <c r="L210" s="737">
        <v>29.77</v>
      </c>
      <c r="M210" s="729">
        <v>481.40800000000002</v>
      </c>
      <c r="N210" s="737">
        <v>28.54</v>
      </c>
      <c r="O210" s="729">
        <v>529.50800000000004</v>
      </c>
      <c r="P210" s="737">
        <v>27.64</v>
      </c>
      <c r="Q210" s="729">
        <v>574.41200000000003</v>
      </c>
      <c r="R210" s="737">
        <v>27.03</v>
      </c>
      <c r="S210" s="729">
        <v>590.56799999999998</v>
      </c>
      <c r="T210" s="737">
        <v>26.43</v>
      </c>
      <c r="U210" s="729">
        <v>561.86099999999999</v>
      </c>
      <c r="V210" s="737">
        <v>27.32</v>
      </c>
      <c r="W210" s="729">
        <v>546.72500000000002</v>
      </c>
      <c r="X210" s="738">
        <v>28.19</v>
      </c>
    </row>
    <row r="211" spans="2:24" x14ac:dyDescent="0.2">
      <c r="B211" s="728" t="s">
        <v>97</v>
      </c>
      <c r="C211" s="729">
        <v>385.62900000000002</v>
      </c>
      <c r="D211" s="737">
        <v>35.01</v>
      </c>
      <c r="E211" s="729">
        <v>431.02499999999998</v>
      </c>
      <c r="F211" s="737">
        <v>33.799999999999997</v>
      </c>
      <c r="G211" s="729">
        <v>486.12700000000001</v>
      </c>
      <c r="H211" s="737">
        <v>32.270000000000003</v>
      </c>
      <c r="I211" s="729">
        <v>547.13499999999999</v>
      </c>
      <c r="J211" s="737">
        <v>30.55</v>
      </c>
      <c r="K211" s="729">
        <v>604.51499999999999</v>
      </c>
      <c r="L211" s="737">
        <v>29.19</v>
      </c>
      <c r="M211" s="729">
        <v>655.50599999999997</v>
      </c>
      <c r="N211" s="737">
        <v>28.2</v>
      </c>
      <c r="O211" s="729">
        <v>695.52800000000002</v>
      </c>
      <c r="P211" s="737">
        <v>27.62</v>
      </c>
      <c r="Q211" s="729">
        <v>727.75400000000002</v>
      </c>
      <c r="R211" s="737">
        <v>27.25</v>
      </c>
      <c r="S211" s="729">
        <v>754.755</v>
      </c>
      <c r="T211" s="737">
        <v>26.99</v>
      </c>
      <c r="U211" s="729">
        <v>773.54899999999998</v>
      </c>
      <c r="V211" s="737">
        <v>26.97</v>
      </c>
      <c r="W211" s="729">
        <v>788.61500000000001</v>
      </c>
      <c r="X211" s="738">
        <v>27</v>
      </c>
    </row>
    <row r="212" spans="2:24" x14ac:dyDescent="0.2">
      <c r="B212" s="728" t="s">
        <v>98</v>
      </c>
      <c r="C212" s="729">
        <v>254.81700000000001</v>
      </c>
      <c r="D212" s="737">
        <v>33.770000000000003</v>
      </c>
      <c r="E212" s="729">
        <v>304.72000000000003</v>
      </c>
      <c r="F212" s="737">
        <v>31.3</v>
      </c>
      <c r="G212" s="729">
        <v>359.41899999999998</v>
      </c>
      <c r="H212" s="737">
        <v>29.42</v>
      </c>
      <c r="I212" s="729">
        <v>409.62599999999998</v>
      </c>
      <c r="J212" s="737">
        <v>28.19</v>
      </c>
      <c r="K212" s="729">
        <v>454.33699999999999</v>
      </c>
      <c r="L212" s="737">
        <v>27.35</v>
      </c>
      <c r="M212" s="729">
        <v>491.96100000000001</v>
      </c>
      <c r="N212" s="737">
        <v>26.82</v>
      </c>
      <c r="O212" s="729">
        <v>519.47500000000002</v>
      </c>
      <c r="P212" s="737">
        <v>26.66</v>
      </c>
      <c r="Q212" s="729">
        <v>540.68299999999999</v>
      </c>
      <c r="R212" s="737">
        <v>26.62</v>
      </c>
      <c r="S212" s="729">
        <v>552.70000000000005</v>
      </c>
      <c r="T212" s="737">
        <v>26.92</v>
      </c>
      <c r="U212" s="729">
        <v>573.14499999999998</v>
      </c>
      <c r="V212" s="737">
        <v>26.74</v>
      </c>
      <c r="W212" s="729">
        <v>592.25</v>
      </c>
      <c r="X212" s="738">
        <v>26.54</v>
      </c>
    </row>
    <row r="213" spans="2:24" x14ac:dyDescent="0.2">
      <c r="B213" s="728" t="s">
        <v>99</v>
      </c>
      <c r="C213" s="729">
        <v>34.103000000000002</v>
      </c>
      <c r="D213" s="737">
        <v>83.41</v>
      </c>
      <c r="E213" s="729">
        <v>42.508000000000003</v>
      </c>
      <c r="F213" s="737">
        <v>83.62</v>
      </c>
      <c r="G213" s="729">
        <v>51.825000000000003</v>
      </c>
      <c r="H213" s="737">
        <v>83.7</v>
      </c>
      <c r="I213" s="729">
        <v>61.040999999999997</v>
      </c>
      <c r="J213" s="737">
        <v>83.63</v>
      </c>
      <c r="K213" s="729">
        <v>69.998000000000005</v>
      </c>
      <c r="L213" s="737">
        <v>83.51</v>
      </c>
      <c r="M213" s="729">
        <v>78.561000000000007</v>
      </c>
      <c r="N213" s="737">
        <v>83.43</v>
      </c>
      <c r="O213" s="729">
        <v>86.748000000000005</v>
      </c>
      <c r="P213" s="737">
        <v>83.35</v>
      </c>
      <c r="Q213" s="729">
        <v>94.512</v>
      </c>
      <c r="R213" s="737">
        <v>83.29</v>
      </c>
      <c r="S213" s="729">
        <v>101.878</v>
      </c>
      <c r="T213" s="737">
        <v>83.24</v>
      </c>
      <c r="U213" s="729">
        <v>108.85299999999999</v>
      </c>
      <c r="V213" s="737">
        <v>83.19</v>
      </c>
      <c r="W213" s="729">
        <v>115.44199999999999</v>
      </c>
      <c r="X213" s="738">
        <v>83.16</v>
      </c>
    </row>
    <row r="214" spans="2:24" x14ac:dyDescent="0.2">
      <c r="B214" s="728" t="s">
        <v>100</v>
      </c>
      <c r="C214" s="729">
        <v>33.247</v>
      </c>
      <c r="D214" s="737">
        <v>29.6</v>
      </c>
      <c r="E214" s="729">
        <v>40.898000000000003</v>
      </c>
      <c r="F214" s="737">
        <v>28.01</v>
      </c>
      <c r="G214" s="729">
        <v>50.365000000000002</v>
      </c>
      <c r="H214" s="737">
        <v>26.47</v>
      </c>
      <c r="I214" s="729">
        <v>59.893999999999998</v>
      </c>
      <c r="J214" s="737">
        <v>25.41</v>
      </c>
      <c r="K214" s="729">
        <v>68.677000000000007</v>
      </c>
      <c r="L214" s="737">
        <v>24.81</v>
      </c>
      <c r="M214" s="729">
        <v>76.277000000000001</v>
      </c>
      <c r="N214" s="737">
        <v>24.53</v>
      </c>
      <c r="O214" s="729">
        <v>82.403999999999996</v>
      </c>
      <c r="P214" s="737">
        <v>24.48</v>
      </c>
      <c r="Q214" s="729">
        <v>86.88</v>
      </c>
      <c r="R214" s="737">
        <v>24.44</v>
      </c>
      <c r="S214" s="729">
        <v>90.007000000000005</v>
      </c>
      <c r="T214" s="737">
        <v>24.41</v>
      </c>
      <c r="U214" s="729">
        <v>92.986999999999995</v>
      </c>
      <c r="V214" s="737">
        <v>24.44</v>
      </c>
      <c r="W214" s="729">
        <v>95.959000000000003</v>
      </c>
      <c r="X214" s="738">
        <v>24.43</v>
      </c>
    </row>
    <row r="215" spans="2:24" x14ac:dyDescent="0.2">
      <c r="B215" s="728" t="s">
        <v>101</v>
      </c>
      <c r="C215" s="729">
        <v>156.26300000000001</v>
      </c>
      <c r="D215" s="737">
        <v>31.18</v>
      </c>
      <c r="E215" s="729">
        <v>199.40199999999999</v>
      </c>
      <c r="F215" s="737">
        <v>30.64</v>
      </c>
      <c r="G215" s="729">
        <v>253.55</v>
      </c>
      <c r="H215" s="737">
        <v>29.52</v>
      </c>
      <c r="I215" s="729">
        <v>312.80099999999999</v>
      </c>
      <c r="J215" s="737">
        <v>28.42</v>
      </c>
      <c r="K215" s="729">
        <v>374.18799999999999</v>
      </c>
      <c r="L215" s="737">
        <v>27.49</v>
      </c>
      <c r="M215" s="729">
        <v>435.34300000000002</v>
      </c>
      <c r="N215" s="737">
        <v>26.73</v>
      </c>
      <c r="O215" s="729">
        <v>494.60199999999998</v>
      </c>
      <c r="P215" s="737">
        <v>26.13</v>
      </c>
      <c r="Q215" s="729">
        <v>551.34400000000005</v>
      </c>
      <c r="R215" s="737">
        <v>25.67</v>
      </c>
      <c r="S215" s="729">
        <v>604.43499999999995</v>
      </c>
      <c r="T215" s="737">
        <v>25.24</v>
      </c>
      <c r="U215" s="729">
        <v>654.077</v>
      </c>
      <c r="V215" s="737">
        <v>24.86</v>
      </c>
      <c r="W215" s="729">
        <v>696.654</v>
      </c>
      <c r="X215" s="738">
        <v>24.59</v>
      </c>
    </row>
    <row r="216" spans="2:24" x14ac:dyDescent="0.2">
      <c r="B216" s="728" t="s">
        <v>102</v>
      </c>
      <c r="C216" s="729">
        <v>54.631999999999998</v>
      </c>
      <c r="D216" s="737">
        <v>68.78</v>
      </c>
      <c r="E216" s="729">
        <v>60.79</v>
      </c>
      <c r="F216" s="737">
        <v>67.11</v>
      </c>
      <c r="G216" s="729">
        <v>69.745999999999995</v>
      </c>
      <c r="H216" s="737">
        <v>63.27</v>
      </c>
      <c r="I216" s="729">
        <v>78.406000000000006</v>
      </c>
      <c r="J216" s="737">
        <v>60.25</v>
      </c>
      <c r="K216" s="729">
        <v>86.231999999999999</v>
      </c>
      <c r="L216" s="737">
        <v>58.2</v>
      </c>
      <c r="M216" s="729">
        <v>92.69</v>
      </c>
      <c r="N216" s="737">
        <v>56.98</v>
      </c>
      <c r="O216" s="729">
        <v>97.856999999999999</v>
      </c>
      <c r="P216" s="737">
        <v>56.29</v>
      </c>
      <c r="Q216" s="729">
        <v>100.25</v>
      </c>
      <c r="R216" s="737">
        <v>56.53</v>
      </c>
      <c r="S216" s="729">
        <v>103.37</v>
      </c>
      <c r="T216" s="737">
        <v>56.37</v>
      </c>
      <c r="U216" s="729">
        <v>106.604</v>
      </c>
      <c r="V216" s="737">
        <v>56.09</v>
      </c>
      <c r="W216" s="729">
        <v>109.518</v>
      </c>
      <c r="X216" s="738">
        <v>55.84</v>
      </c>
    </row>
    <row r="217" spans="2:24" x14ac:dyDescent="0.2">
      <c r="B217" s="728" t="s">
        <v>103</v>
      </c>
      <c r="C217" s="729">
        <v>136.072</v>
      </c>
      <c r="D217" s="737">
        <v>36.4</v>
      </c>
      <c r="E217" s="729">
        <v>163.89500000000001</v>
      </c>
      <c r="F217" s="737">
        <v>34.93</v>
      </c>
      <c r="G217" s="729">
        <v>200.72399999999999</v>
      </c>
      <c r="H217" s="737">
        <v>33.76</v>
      </c>
      <c r="I217" s="729">
        <v>239.18199999999999</v>
      </c>
      <c r="J217" s="737">
        <v>33.130000000000003</v>
      </c>
      <c r="K217" s="729">
        <v>279.108</v>
      </c>
      <c r="L217" s="737">
        <v>32.83</v>
      </c>
      <c r="M217" s="729">
        <v>319.238</v>
      </c>
      <c r="N217" s="737">
        <v>32.729999999999997</v>
      </c>
      <c r="O217" s="729">
        <v>359.17700000000002</v>
      </c>
      <c r="P217" s="737">
        <v>32.72</v>
      </c>
      <c r="Q217" s="729">
        <v>397.78899999999999</v>
      </c>
      <c r="R217" s="737">
        <v>32.770000000000003</v>
      </c>
      <c r="S217" s="729">
        <v>434.51400000000001</v>
      </c>
      <c r="T217" s="737">
        <v>32.83</v>
      </c>
      <c r="U217" s="729">
        <v>468.74799999999999</v>
      </c>
      <c r="V217" s="737">
        <v>32.93</v>
      </c>
      <c r="W217" s="729">
        <v>501.42899999999997</v>
      </c>
      <c r="X217" s="738">
        <v>32.96</v>
      </c>
    </row>
    <row r="218" spans="2:24" ht="13.5" thickBot="1" x14ac:dyDescent="0.25">
      <c r="B218" s="761" t="s">
        <v>104</v>
      </c>
      <c r="C218" s="731">
        <v>1065.626</v>
      </c>
      <c r="D218" s="739">
        <v>20.83</v>
      </c>
      <c r="E218" s="731">
        <v>1262.6130000000001</v>
      </c>
      <c r="F218" s="739">
        <v>18.93</v>
      </c>
      <c r="G218" s="731">
        <v>1512.682</v>
      </c>
      <c r="H218" s="739">
        <v>17.399999999999999</v>
      </c>
      <c r="I218" s="731">
        <v>1778.35</v>
      </c>
      <c r="J218" s="739">
        <v>16.48</v>
      </c>
      <c r="K218" s="731">
        <v>2042.9449999999999</v>
      </c>
      <c r="L218" s="739">
        <v>16.04</v>
      </c>
      <c r="M218" s="731">
        <v>2308.9670000000001</v>
      </c>
      <c r="N218" s="739">
        <v>15.88</v>
      </c>
      <c r="O218" s="731">
        <v>2563.4250000000002</v>
      </c>
      <c r="P218" s="739">
        <v>15.95</v>
      </c>
      <c r="Q218" s="731">
        <v>2807.8690000000001</v>
      </c>
      <c r="R218" s="739">
        <v>16.12</v>
      </c>
      <c r="S218" s="731">
        <v>3036.6280000000002</v>
      </c>
      <c r="T218" s="739">
        <v>16.34</v>
      </c>
      <c r="U218" s="731">
        <v>3248.5549999999998</v>
      </c>
      <c r="V218" s="739">
        <v>16.59</v>
      </c>
      <c r="W218" s="731">
        <v>3450.8470000000002</v>
      </c>
      <c r="X218" s="740">
        <v>16.77</v>
      </c>
    </row>
    <row r="221" spans="2:24" x14ac:dyDescent="0.2">
      <c r="B221" s="791" t="s">
        <v>136</v>
      </c>
      <c r="C221" s="722" t="s">
        <v>331</v>
      </c>
      <c r="D221" s="722" t="s">
        <v>222</v>
      </c>
      <c r="E221" s="722" t="s">
        <v>225</v>
      </c>
      <c r="F221" s="722" t="s">
        <v>226</v>
      </c>
      <c r="G221" s="722" t="s">
        <v>227</v>
      </c>
      <c r="H221" s="722" t="s">
        <v>228</v>
      </c>
      <c r="I221" s="722" t="s">
        <v>332</v>
      </c>
      <c r="J221" s="722" t="s">
        <v>333</v>
      </c>
      <c r="K221" s="722" t="s">
        <v>231</v>
      </c>
      <c r="L221" s="722" t="s">
        <v>232</v>
      </c>
      <c r="M221" s="722" t="s">
        <v>233</v>
      </c>
      <c r="N221" s="741"/>
    </row>
    <row r="222" spans="2:24" x14ac:dyDescent="0.2">
      <c r="B222" s="792"/>
      <c r="C222" s="721" t="s">
        <v>308</v>
      </c>
      <c r="D222" s="721" t="s">
        <v>308</v>
      </c>
      <c r="E222" s="721" t="s">
        <v>308</v>
      </c>
      <c r="F222" s="721" t="s">
        <v>308</v>
      </c>
      <c r="G222" s="721" t="s">
        <v>308</v>
      </c>
      <c r="H222" s="721" t="s">
        <v>308</v>
      </c>
      <c r="I222" s="721" t="s">
        <v>308</v>
      </c>
      <c r="J222" s="721" t="s">
        <v>308</v>
      </c>
      <c r="K222" s="721" t="s">
        <v>308</v>
      </c>
      <c r="L222" s="721" t="s">
        <v>308</v>
      </c>
      <c r="M222" s="723" t="s">
        <v>308</v>
      </c>
      <c r="N222" s="742"/>
    </row>
    <row r="223" spans="2:24" ht="41.25" thickBot="1" x14ac:dyDescent="0.25">
      <c r="B223" s="793"/>
      <c r="C223" s="724" t="s">
        <v>325</v>
      </c>
      <c r="D223" s="724" t="s">
        <v>325</v>
      </c>
      <c r="E223" s="724" t="s">
        <v>325</v>
      </c>
      <c r="F223" s="724" t="s">
        <v>325</v>
      </c>
      <c r="G223" s="724" t="s">
        <v>325</v>
      </c>
      <c r="H223" s="724" t="s">
        <v>325</v>
      </c>
      <c r="I223" s="724" t="s">
        <v>325</v>
      </c>
      <c r="J223" s="724" t="s">
        <v>325</v>
      </c>
      <c r="K223" s="724" t="s">
        <v>325</v>
      </c>
      <c r="L223" s="724" t="s">
        <v>325</v>
      </c>
      <c r="M223" s="724" t="s">
        <v>325</v>
      </c>
      <c r="N223" s="743"/>
    </row>
    <row r="224" spans="2:24" ht="25.5" x14ac:dyDescent="0.2">
      <c r="B224" s="757" t="s">
        <v>105</v>
      </c>
      <c r="C224" s="758">
        <f t="shared" ref="C224:C232" si="82">C207</f>
        <v>5534.2359999999999</v>
      </c>
      <c r="D224" s="758">
        <f t="shared" ref="D224:D232" si="83">E207</f>
        <v>5973.7470000000003</v>
      </c>
      <c r="E224" s="758">
        <f t="shared" ref="E224:E232" si="84">G207</f>
        <v>6590.2629999999999</v>
      </c>
      <c r="F224" s="758">
        <f t="shared" ref="F224:F232" si="85">I207</f>
        <v>7325.933</v>
      </c>
      <c r="G224" s="758">
        <f t="shared" ref="G224:G232" si="86">K207</f>
        <v>8060.491</v>
      </c>
      <c r="H224" s="758">
        <f t="shared" ref="H224:H232" si="87">M207</f>
        <v>8791.5650000000005</v>
      </c>
      <c r="I224" s="758">
        <f t="shared" ref="I224:I232" si="88">O207</f>
        <v>9475.4979999999996</v>
      </c>
      <c r="J224" s="758">
        <f t="shared" ref="J224:J232" si="89">Q207</f>
        <v>10112.269</v>
      </c>
      <c r="K224" s="758">
        <f t="shared" ref="K224:K232" si="90">S207</f>
        <v>10646.776</v>
      </c>
      <c r="L224" s="758">
        <f t="shared" ref="L224:L232" si="91">U207</f>
        <v>11086.424000000001</v>
      </c>
      <c r="M224" s="759">
        <f t="shared" ref="M224:M232" si="92">W207</f>
        <v>11547.964</v>
      </c>
      <c r="N224" s="726"/>
    </row>
    <row r="225" spans="2:14" x14ac:dyDescent="0.2">
      <c r="B225" s="747" t="s">
        <v>94</v>
      </c>
      <c r="C225" s="748">
        <f t="shared" si="82"/>
        <v>1926.011</v>
      </c>
      <c r="D225" s="748">
        <f t="shared" si="83"/>
        <v>2051.875</v>
      </c>
      <c r="E225" s="748">
        <f t="shared" si="84"/>
        <v>2189.33</v>
      </c>
      <c r="F225" s="748">
        <f t="shared" si="85"/>
        <v>2321.1640000000002</v>
      </c>
      <c r="G225" s="748">
        <f t="shared" si="86"/>
        <v>2452.547</v>
      </c>
      <c r="H225" s="748">
        <f t="shared" si="87"/>
        <v>2587.915</v>
      </c>
      <c r="I225" s="748">
        <f t="shared" si="88"/>
        <v>2718.4580000000001</v>
      </c>
      <c r="J225" s="748">
        <f t="shared" si="89"/>
        <v>2839.9630000000002</v>
      </c>
      <c r="K225" s="748">
        <f t="shared" si="90"/>
        <v>2926.0459999999998</v>
      </c>
      <c r="L225" s="748">
        <f t="shared" si="91"/>
        <v>2988.6970000000001</v>
      </c>
      <c r="M225" s="749">
        <f t="shared" si="92"/>
        <v>3086.2869999999998</v>
      </c>
      <c r="N225" s="729"/>
    </row>
    <row r="226" spans="2:14" x14ac:dyDescent="0.2">
      <c r="B226" s="747" t="s">
        <v>95</v>
      </c>
      <c r="C226" s="748">
        <f t="shared" si="82"/>
        <v>1095.4369999999999</v>
      </c>
      <c r="D226" s="748">
        <f t="shared" si="83"/>
        <v>1057.8</v>
      </c>
      <c r="E226" s="748">
        <f t="shared" si="84"/>
        <v>1068.2629999999999</v>
      </c>
      <c r="F226" s="748">
        <f t="shared" si="85"/>
        <v>1128.8</v>
      </c>
      <c r="G226" s="748">
        <f t="shared" si="86"/>
        <v>1195.8979999999999</v>
      </c>
      <c r="H226" s="748">
        <f t="shared" si="87"/>
        <v>1263.701</v>
      </c>
      <c r="I226" s="748">
        <f t="shared" si="88"/>
        <v>1328.316</v>
      </c>
      <c r="J226" s="748">
        <f t="shared" si="89"/>
        <v>1390.8119999999999</v>
      </c>
      <c r="K226" s="748">
        <f t="shared" si="90"/>
        <v>1451.875</v>
      </c>
      <c r="L226" s="748">
        <f t="shared" si="91"/>
        <v>1509.348</v>
      </c>
      <c r="M226" s="749">
        <f t="shared" si="92"/>
        <v>1564.239</v>
      </c>
      <c r="N226" s="729"/>
    </row>
    <row r="227" spans="2:14" x14ac:dyDescent="0.2">
      <c r="B227" s="747" t="s">
        <v>96</v>
      </c>
      <c r="C227" s="748">
        <f t="shared" si="82"/>
        <v>392.399</v>
      </c>
      <c r="D227" s="748">
        <f t="shared" si="83"/>
        <v>358.22</v>
      </c>
      <c r="E227" s="748">
        <f t="shared" si="84"/>
        <v>348.23099999999999</v>
      </c>
      <c r="F227" s="748">
        <f t="shared" si="85"/>
        <v>389.53500000000003</v>
      </c>
      <c r="G227" s="748">
        <f t="shared" si="86"/>
        <v>432.04399999999998</v>
      </c>
      <c r="H227" s="748">
        <f t="shared" si="87"/>
        <v>481.40800000000002</v>
      </c>
      <c r="I227" s="748">
        <f t="shared" si="88"/>
        <v>529.50800000000004</v>
      </c>
      <c r="J227" s="748">
        <f t="shared" si="89"/>
        <v>574.41200000000003</v>
      </c>
      <c r="K227" s="748">
        <f t="shared" si="90"/>
        <v>590.56799999999998</v>
      </c>
      <c r="L227" s="748">
        <f t="shared" si="91"/>
        <v>561.86099999999999</v>
      </c>
      <c r="M227" s="749">
        <f t="shared" si="92"/>
        <v>546.72500000000002</v>
      </c>
      <c r="N227" s="729"/>
    </row>
    <row r="228" spans="2:14" x14ac:dyDescent="0.2">
      <c r="B228" s="747" t="s">
        <v>97</v>
      </c>
      <c r="C228" s="748">
        <f t="shared" si="82"/>
        <v>385.62900000000002</v>
      </c>
      <c r="D228" s="748">
        <f t="shared" si="83"/>
        <v>431.02499999999998</v>
      </c>
      <c r="E228" s="748">
        <f t="shared" si="84"/>
        <v>486.12700000000001</v>
      </c>
      <c r="F228" s="748">
        <f t="shared" si="85"/>
        <v>547.13499999999999</v>
      </c>
      <c r="G228" s="748">
        <f t="shared" si="86"/>
        <v>604.51499999999999</v>
      </c>
      <c r="H228" s="748">
        <f t="shared" si="87"/>
        <v>655.50599999999997</v>
      </c>
      <c r="I228" s="748">
        <f t="shared" si="88"/>
        <v>695.52800000000002</v>
      </c>
      <c r="J228" s="748">
        <f t="shared" si="89"/>
        <v>727.75400000000002</v>
      </c>
      <c r="K228" s="748">
        <f t="shared" si="90"/>
        <v>754.755</v>
      </c>
      <c r="L228" s="748">
        <f t="shared" si="91"/>
        <v>773.54899999999998</v>
      </c>
      <c r="M228" s="749">
        <f t="shared" si="92"/>
        <v>788.61500000000001</v>
      </c>
      <c r="N228" s="729"/>
    </row>
    <row r="229" spans="2:14" x14ac:dyDescent="0.2">
      <c r="B229" s="747" t="s">
        <v>98</v>
      </c>
      <c r="C229" s="748">
        <f t="shared" si="82"/>
        <v>254.81700000000001</v>
      </c>
      <c r="D229" s="748">
        <f t="shared" si="83"/>
        <v>304.72000000000003</v>
      </c>
      <c r="E229" s="748">
        <f t="shared" si="84"/>
        <v>359.41899999999998</v>
      </c>
      <c r="F229" s="748">
        <f t="shared" si="85"/>
        <v>409.62599999999998</v>
      </c>
      <c r="G229" s="748">
        <f t="shared" si="86"/>
        <v>454.33699999999999</v>
      </c>
      <c r="H229" s="748">
        <f t="shared" si="87"/>
        <v>491.96100000000001</v>
      </c>
      <c r="I229" s="748">
        <f t="shared" si="88"/>
        <v>519.47500000000002</v>
      </c>
      <c r="J229" s="748">
        <f t="shared" si="89"/>
        <v>540.68299999999999</v>
      </c>
      <c r="K229" s="748">
        <f t="shared" si="90"/>
        <v>552.70000000000005</v>
      </c>
      <c r="L229" s="748">
        <f t="shared" si="91"/>
        <v>573.14499999999998</v>
      </c>
      <c r="M229" s="749">
        <f t="shared" si="92"/>
        <v>592.25</v>
      </c>
      <c r="N229" s="729"/>
    </row>
    <row r="230" spans="2:14" x14ac:dyDescent="0.2">
      <c r="B230" s="747" t="s">
        <v>99</v>
      </c>
      <c r="C230" s="748">
        <f t="shared" si="82"/>
        <v>34.103000000000002</v>
      </c>
      <c r="D230" s="748">
        <f t="shared" si="83"/>
        <v>42.508000000000003</v>
      </c>
      <c r="E230" s="748">
        <f t="shared" si="84"/>
        <v>51.825000000000003</v>
      </c>
      <c r="F230" s="748">
        <f t="shared" si="85"/>
        <v>61.040999999999997</v>
      </c>
      <c r="G230" s="748">
        <f t="shared" si="86"/>
        <v>69.998000000000005</v>
      </c>
      <c r="H230" s="748">
        <f t="shared" si="87"/>
        <v>78.561000000000007</v>
      </c>
      <c r="I230" s="748">
        <f t="shared" si="88"/>
        <v>86.748000000000005</v>
      </c>
      <c r="J230" s="748">
        <f t="shared" si="89"/>
        <v>94.512</v>
      </c>
      <c r="K230" s="748">
        <f t="shared" si="90"/>
        <v>101.878</v>
      </c>
      <c r="L230" s="748">
        <f t="shared" si="91"/>
        <v>108.85299999999999</v>
      </c>
      <c r="M230" s="749">
        <f t="shared" si="92"/>
        <v>115.44199999999999</v>
      </c>
      <c r="N230" s="729"/>
    </row>
    <row r="231" spans="2:14" x14ac:dyDescent="0.2">
      <c r="B231" s="747" t="s">
        <v>100</v>
      </c>
      <c r="C231" s="748">
        <f t="shared" si="82"/>
        <v>33.247</v>
      </c>
      <c r="D231" s="748">
        <f t="shared" si="83"/>
        <v>40.898000000000003</v>
      </c>
      <c r="E231" s="748">
        <f t="shared" si="84"/>
        <v>50.365000000000002</v>
      </c>
      <c r="F231" s="748">
        <f t="shared" si="85"/>
        <v>59.893999999999998</v>
      </c>
      <c r="G231" s="748">
        <f t="shared" si="86"/>
        <v>68.677000000000007</v>
      </c>
      <c r="H231" s="748">
        <f t="shared" si="87"/>
        <v>76.277000000000001</v>
      </c>
      <c r="I231" s="748">
        <f t="shared" si="88"/>
        <v>82.403999999999996</v>
      </c>
      <c r="J231" s="748">
        <f t="shared" si="89"/>
        <v>86.88</v>
      </c>
      <c r="K231" s="748">
        <f t="shared" si="90"/>
        <v>90.007000000000005</v>
      </c>
      <c r="L231" s="748">
        <f t="shared" si="91"/>
        <v>92.986999999999995</v>
      </c>
      <c r="M231" s="749">
        <f t="shared" si="92"/>
        <v>95.959000000000003</v>
      </c>
      <c r="N231" s="729"/>
    </row>
    <row r="232" spans="2:14" x14ac:dyDescent="0.2">
      <c r="B232" s="747" t="s">
        <v>101</v>
      </c>
      <c r="C232" s="748">
        <f t="shared" si="82"/>
        <v>156.26300000000001</v>
      </c>
      <c r="D232" s="748">
        <f t="shared" si="83"/>
        <v>199.40199999999999</v>
      </c>
      <c r="E232" s="748">
        <f t="shared" si="84"/>
        <v>253.55</v>
      </c>
      <c r="F232" s="748">
        <f t="shared" si="85"/>
        <v>312.80099999999999</v>
      </c>
      <c r="G232" s="748">
        <f t="shared" si="86"/>
        <v>374.18799999999999</v>
      </c>
      <c r="H232" s="748">
        <f t="shared" si="87"/>
        <v>435.34300000000002</v>
      </c>
      <c r="I232" s="748">
        <f t="shared" si="88"/>
        <v>494.60199999999998</v>
      </c>
      <c r="J232" s="748">
        <f t="shared" si="89"/>
        <v>551.34400000000005</v>
      </c>
      <c r="K232" s="748">
        <f t="shared" si="90"/>
        <v>604.43499999999995</v>
      </c>
      <c r="L232" s="748">
        <f t="shared" si="91"/>
        <v>654.077</v>
      </c>
      <c r="M232" s="749">
        <f t="shared" si="92"/>
        <v>696.654</v>
      </c>
      <c r="N232" s="729"/>
    </row>
    <row r="233" spans="2:14" x14ac:dyDescent="0.2">
      <c r="B233" s="747" t="s">
        <v>102</v>
      </c>
      <c r="C233" s="748">
        <f t="shared" ref="C233:C235" si="93">C216</f>
        <v>54.631999999999998</v>
      </c>
      <c r="D233" s="748">
        <f t="shared" ref="D233:D235" si="94">E216</f>
        <v>60.79</v>
      </c>
      <c r="E233" s="748">
        <f t="shared" ref="E233:E235" si="95">G216</f>
        <v>69.745999999999995</v>
      </c>
      <c r="F233" s="748">
        <f t="shared" ref="F233:F235" si="96">I216</f>
        <v>78.406000000000006</v>
      </c>
      <c r="G233" s="748">
        <f t="shared" ref="G233:G235" si="97">K216</f>
        <v>86.231999999999999</v>
      </c>
      <c r="H233" s="748">
        <f t="shared" ref="H233:H235" si="98">M216</f>
        <v>92.69</v>
      </c>
      <c r="I233" s="748">
        <f t="shared" ref="I233:I235" si="99">O216</f>
        <v>97.856999999999999</v>
      </c>
      <c r="J233" s="748">
        <f t="shared" ref="J233:J235" si="100">Q216</f>
        <v>100.25</v>
      </c>
      <c r="K233" s="748">
        <f t="shared" ref="K233:K235" si="101">S216</f>
        <v>103.37</v>
      </c>
      <c r="L233" s="748">
        <f t="shared" ref="L233:L235" si="102">U216</f>
        <v>106.604</v>
      </c>
      <c r="M233" s="749">
        <f t="shared" ref="M233:M235" si="103">W216</f>
        <v>109.518</v>
      </c>
      <c r="N233" s="729"/>
    </row>
    <row r="234" spans="2:14" x14ac:dyDescent="0.2">
      <c r="B234" s="747" t="s">
        <v>103</v>
      </c>
      <c r="C234" s="748">
        <f t="shared" si="93"/>
        <v>136.072</v>
      </c>
      <c r="D234" s="748">
        <f t="shared" si="94"/>
        <v>163.89500000000001</v>
      </c>
      <c r="E234" s="748">
        <f t="shared" si="95"/>
        <v>200.72399999999999</v>
      </c>
      <c r="F234" s="748">
        <f t="shared" si="96"/>
        <v>239.18199999999999</v>
      </c>
      <c r="G234" s="748">
        <f t="shared" si="97"/>
        <v>279.108</v>
      </c>
      <c r="H234" s="748">
        <f t="shared" si="98"/>
        <v>319.238</v>
      </c>
      <c r="I234" s="748">
        <f t="shared" si="99"/>
        <v>359.17700000000002</v>
      </c>
      <c r="J234" s="748">
        <f t="shared" si="100"/>
        <v>397.78899999999999</v>
      </c>
      <c r="K234" s="748">
        <f t="shared" si="101"/>
        <v>434.51400000000001</v>
      </c>
      <c r="L234" s="748">
        <f t="shared" si="102"/>
        <v>468.74799999999999</v>
      </c>
      <c r="M234" s="749">
        <f t="shared" si="103"/>
        <v>501.42899999999997</v>
      </c>
      <c r="N234" s="729"/>
    </row>
    <row r="235" spans="2:14" ht="13.5" thickBot="1" x14ac:dyDescent="0.25">
      <c r="B235" s="750" t="s">
        <v>104</v>
      </c>
      <c r="C235" s="751">
        <f t="shared" si="93"/>
        <v>1065.626</v>
      </c>
      <c r="D235" s="751">
        <f t="shared" si="94"/>
        <v>1262.6130000000001</v>
      </c>
      <c r="E235" s="751">
        <f t="shared" si="95"/>
        <v>1512.682</v>
      </c>
      <c r="F235" s="751">
        <f t="shared" si="96"/>
        <v>1778.35</v>
      </c>
      <c r="G235" s="751">
        <f t="shared" si="97"/>
        <v>2042.9449999999999</v>
      </c>
      <c r="H235" s="751">
        <f t="shared" si="98"/>
        <v>2308.9670000000001</v>
      </c>
      <c r="I235" s="751">
        <f t="shared" si="99"/>
        <v>2563.4250000000002</v>
      </c>
      <c r="J235" s="751">
        <f t="shared" si="100"/>
        <v>2807.8690000000001</v>
      </c>
      <c r="K235" s="751">
        <f t="shared" si="101"/>
        <v>3036.6280000000002</v>
      </c>
      <c r="L235" s="751">
        <f t="shared" si="102"/>
        <v>3248.5549999999998</v>
      </c>
      <c r="M235" s="752">
        <f t="shared" si="103"/>
        <v>3450.8470000000002</v>
      </c>
      <c r="N235" s="729"/>
    </row>
    <row r="238" spans="2:14" x14ac:dyDescent="0.2">
      <c r="B238" s="791" t="s">
        <v>136</v>
      </c>
      <c r="C238" s="722" t="s">
        <v>331</v>
      </c>
      <c r="D238" s="722" t="s">
        <v>222</v>
      </c>
      <c r="E238" s="722" t="s">
        <v>225</v>
      </c>
      <c r="F238" s="722" t="s">
        <v>226</v>
      </c>
      <c r="G238" s="722" t="s">
        <v>227</v>
      </c>
      <c r="H238" s="722" t="s">
        <v>228</v>
      </c>
      <c r="I238" s="722" t="s">
        <v>332</v>
      </c>
      <c r="J238" s="722" t="s">
        <v>333</v>
      </c>
      <c r="K238" s="722" t="s">
        <v>231</v>
      </c>
      <c r="L238" s="722" t="s">
        <v>232</v>
      </c>
      <c r="M238" s="722" t="s">
        <v>233</v>
      </c>
      <c r="N238" s="741"/>
    </row>
    <row r="239" spans="2:14" x14ac:dyDescent="0.2">
      <c r="B239" s="792"/>
      <c r="C239" s="721" t="s">
        <v>486</v>
      </c>
      <c r="D239" s="721" t="s">
        <v>486</v>
      </c>
      <c r="E239" s="721" t="s">
        <v>486</v>
      </c>
      <c r="F239" s="721" t="s">
        <v>486</v>
      </c>
      <c r="G239" s="721" t="s">
        <v>486</v>
      </c>
      <c r="H239" s="721" t="s">
        <v>486</v>
      </c>
      <c r="I239" s="721" t="s">
        <v>486</v>
      </c>
      <c r="J239" s="721" t="s">
        <v>486</v>
      </c>
      <c r="K239" s="721" t="s">
        <v>486</v>
      </c>
      <c r="L239" s="721" t="s">
        <v>486</v>
      </c>
      <c r="M239" s="723" t="s">
        <v>486</v>
      </c>
      <c r="N239" s="742"/>
    </row>
    <row r="240" spans="2:14" ht="41.25" thickBot="1" x14ac:dyDescent="0.25">
      <c r="B240" s="793"/>
      <c r="C240" s="724" t="s">
        <v>325</v>
      </c>
      <c r="D240" s="724" t="s">
        <v>325</v>
      </c>
      <c r="E240" s="724" t="s">
        <v>325</v>
      </c>
      <c r="F240" s="724" t="s">
        <v>325</v>
      </c>
      <c r="G240" s="724" t="s">
        <v>325</v>
      </c>
      <c r="H240" s="724" t="s">
        <v>325</v>
      </c>
      <c r="I240" s="724" t="s">
        <v>325</v>
      </c>
      <c r="J240" s="724" t="s">
        <v>325</v>
      </c>
      <c r="K240" s="724" t="s">
        <v>325</v>
      </c>
      <c r="L240" s="724" t="s">
        <v>325</v>
      </c>
      <c r="M240" s="724" t="s">
        <v>325</v>
      </c>
      <c r="N240" s="743"/>
    </row>
    <row r="241" spans="1:14" ht="25.5" x14ac:dyDescent="0.2">
      <c r="B241" s="757" t="s">
        <v>105</v>
      </c>
      <c r="C241" s="758">
        <f t="shared" ref="C241:C252" si="104">SUM(C190,C207)</f>
        <v>5594.317</v>
      </c>
      <c r="D241" s="758">
        <f t="shared" ref="D241:D252" si="105">SUM(D190,E207)</f>
        <v>6041.5840000000007</v>
      </c>
      <c r="E241" s="758">
        <f t="shared" ref="E241:E252" si="106">SUM(E190,G207)</f>
        <v>6667.384</v>
      </c>
      <c r="F241" s="758">
        <f t="shared" ref="F241:F252" si="107">SUM(F190,I207)</f>
        <v>7413.8819999999996</v>
      </c>
      <c r="G241" s="758">
        <f t="shared" ref="G241:G252" si="108">SUM(G190,K207)</f>
        <v>8158.2920000000004</v>
      </c>
      <c r="H241" s="758">
        <f t="shared" ref="H241:H252" si="109">SUM(H190,M207)</f>
        <v>8889.9639999999999</v>
      </c>
      <c r="I241" s="758">
        <f t="shared" ref="I241:I252" si="110">SUM(I190,O207)</f>
        <v>9542.735999999999</v>
      </c>
      <c r="J241" s="758">
        <f t="shared" ref="J241:J252" si="111">SUM(J190,Q207)</f>
        <v>10186.219000000001</v>
      </c>
      <c r="K241" s="758">
        <f t="shared" ref="K241:K252" si="112">SUM(K190,S207)</f>
        <v>10727.096</v>
      </c>
      <c r="L241" s="758">
        <f t="shared" ref="L241:L252" si="113">SUM(L190,U207)</f>
        <v>11172.435000000001</v>
      </c>
      <c r="M241" s="759">
        <f t="shared" ref="M241:M252" si="114">SUM(M190,W207)</f>
        <v>11638.643</v>
      </c>
      <c r="N241" s="726"/>
    </row>
    <row r="242" spans="1:14" x14ac:dyDescent="0.2">
      <c r="B242" s="747" t="s">
        <v>94</v>
      </c>
      <c r="C242" s="748">
        <f t="shared" si="104"/>
        <v>1934.653</v>
      </c>
      <c r="D242" s="748">
        <f t="shared" si="105"/>
        <v>2061.248</v>
      </c>
      <c r="E242" s="748">
        <f t="shared" si="106"/>
        <v>2199.4829999999997</v>
      </c>
      <c r="F242" s="748">
        <f t="shared" si="107"/>
        <v>2332.1060000000002</v>
      </c>
      <c r="G242" s="748">
        <f t="shared" si="108"/>
        <v>2464.152</v>
      </c>
      <c r="H242" s="748">
        <f t="shared" si="109"/>
        <v>2599.239</v>
      </c>
      <c r="I242" s="748">
        <f t="shared" si="110"/>
        <v>2726.0509999999999</v>
      </c>
      <c r="J242" s="748">
        <f t="shared" si="111"/>
        <v>2848.1270000000004</v>
      </c>
      <c r="K242" s="748">
        <f t="shared" si="112"/>
        <v>2934.6379999999999</v>
      </c>
      <c r="L242" s="748">
        <f t="shared" si="113"/>
        <v>2997.627</v>
      </c>
      <c r="M242" s="749">
        <f t="shared" si="114"/>
        <v>3095.6959999999999</v>
      </c>
      <c r="N242" s="729"/>
    </row>
    <row r="243" spans="1:14" x14ac:dyDescent="0.2">
      <c r="B243" s="747" t="s">
        <v>95</v>
      </c>
      <c r="C243" s="748">
        <f t="shared" si="104"/>
        <v>1127.0929999999998</v>
      </c>
      <c r="D243" s="748">
        <f t="shared" si="105"/>
        <v>1093.7759999999998</v>
      </c>
      <c r="E243" s="748">
        <f t="shared" si="106"/>
        <v>1108.7369999999999</v>
      </c>
      <c r="F243" s="748">
        <f t="shared" si="107"/>
        <v>1173.739</v>
      </c>
      <c r="G243" s="748">
        <f t="shared" si="108"/>
        <v>1244.8679999999999</v>
      </c>
      <c r="H243" s="748">
        <f t="shared" si="109"/>
        <v>1310.2270000000001</v>
      </c>
      <c r="I243" s="748">
        <f t="shared" si="110"/>
        <v>1349.0419999999999</v>
      </c>
      <c r="J243" s="748">
        <f t="shared" si="111"/>
        <v>1413.8709999999999</v>
      </c>
      <c r="K243" s="748">
        <f t="shared" si="112"/>
        <v>1477.556</v>
      </c>
      <c r="L243" s="748">
        <f t="shared" si="113"/>
        <v>1537.6130000000001</v>
      </c>
      <c r="M243" s="749">
        <f t="shared" si="114"/>
        <v>1594.549</v>
      </c>
      <c r="N243" s="729"/>
    </row>
    <row r="244" spans="1:14" x14ac:dyDescent="0.2">
      <c r="B244" s="747" t="s">
        <v>96</v>
      </c>
      <c r="C244" s="748">
        <f t="shared" si="104"/>
        <v>394.28899999999999</v>
      </c>
      <c r="D244" s="748">
        <f t="shared" si="105"/>
        <v>360.16900000000004</v>
      </c>
      <c r="E244" s="748">
        <f t="shared" si="106"/>
        <v>350.25</v>
      </c>
      <c r="F244" s="748">
        <f t="shared" si="107"/>
        <v>391.58600000000001</v>
      </c>
      <c r="G244" s="748">
        <f t="shared" si="108"/>
        <v>434.154</v>
      </c>
      <c r="H244" s="748">
        <f t="shared" si="109"/>
        <v>483.459</v>
      </c>
      <c r="I244" s="748">
        <f t="shared" si="110"/>
        <v>531.06299999999999</v>
      </c>
      <c r="J244" s="748">
        <f t="shared" si="111"/>
        <v>576.09800000000007</v>
      </c>
      <c r="K244" s="748">
        <f t="shared" si="112"/>
        <v>592.39499999999998</v>
      </c>
      <c r="L244" s="748">
        <f t="shared" si="113"/>
        <v>563.79</v>
      </c>
      <c r="M244" s="749">
        <f t="shared" si="114"/>
        <v>548.73300000000006</v>
      </c>
      <c r="N244" s="729"/>
    </row>
    <row r="245" spans="1:14" x14ac:dyDescent="0.2">
      <c r="B245" s="747" t="s">
        <v>97</v>
      </c>
      <c r="C245" s="748">
        <f t="shared" si="104"/>
        <v>387.86900000000003</v>
      </c>
      <c r="D245" s="748">
        <f t="shared" si="105"/>
        <v>433.34699999999998</v>
      </c>
      <c r="E245" s="748">
        <f t="shared" si="106"/>
        <v>488.53199999999998</v>
      </c>
      <c r="F245" s="748">
        <f t="shared" si="107"/>
        <v>549.61299999999994</v>
      </c>
      <c r="G245" s="748">
        <f t="shared" si="108"/>
        <v>607.05799999999999</v>
      </c>
      <c r="H245" s="748">
        <f t="shared" si="109"/>
        <v>658.06099999999992</v>
      </c>
      <c r="I245" s="748">
        <f t="shared" si="110"/>
        <v>697.92600000000004</v>
      </c>
      <c r="J245" s="748">
        <f t="shared" si="111"/>
        <v>730.226</v>
      </c>
      <c r="K245" s="748">
        <f t="shared" si="112"/>
        <v>757.30499999999995</v>
      </c>
      <c r="L245" s="748">
        <f t="shared" si="113"/>
        <v>776.17099999999994</v>
      </c>
      <c r="M245" s="749">
        <f t="shared" si="114"/>
        <v>791.29600000000005</v>
      </c>
      <c r="N245" s="729"/>
    </row>
    <row r="246" spans="1:14" x14ac:dyDescent="0.2">
      <c r="B246" s="747" t="s">
        <v>98</v>
      </c>
      <c r="C246" s="748">
        <f t="shared" si="104"/>
        <v>259.85899999999998</v>
      </c>
      <c r="D246" s="748">
        <f t="shared" si="105"/>
        <v>310.02800000000002</v>
      </c>
      <c r="E246" s="748">
        <f t="shared" si="106"/>
        <v>364.98699999999997</v>
      </c>
      <c r="F246" s="748">
        <f t="shared" si="107"/>
        <v>415.46199999999999</v>
      </c>
      <c r="G246" s="748">
        <f t="shared" si="108"/>
        <v>460.43</v>
      </c>
      <c r="H246" s="748">
        <f t="shared" si="109"/>
        <v>498.23400000000004</v>
      </c>
      <c r="I246" s="748">
        <f t="shared" si="110"/>
        <v>525.65800000000002</v>
      </c>
      <c r="J246" s="748">
        <f t="shared" si="111"/>
        <v>547.03599999999994</v>
      </c>
      <c r="K246" s="748">
        <f t="shared" si="112"/>
        <v>559.25</v>
      </c>
      <c r="L246" s="748">
        <f t="shared" si="113"/>
        <v>579.81799999999998</v>
      </c>
      <c r="M246" s="749">
        <f t="shared" si="114"/>
        <v>598.93899999999996</v>
      </c>
      <c r="N246" s="729"/>
    </row>
    <row r="247" spans="1:14" x14ac:dyDescent="0.2">
      <c r="B247" s="747" t="s">
        <v>99</v>
      </c>
      <c r="C247" s="748">
        <f t="shared" si="104"/>
        <v>34.191000000000003</v>
      </c>
      <c r="D247" s="748">
        <f t="shared" si="105"/>
        <v>42.598000000000006</v>
      </c>
      <c r="E247" s="748">
        <f t="shared" si="106"/>
        <v>51.918000000000006</v>
      </c>
      <c r="F247" s="748">
        <f t="shared" si="107"/>
        <v>61.135999999999996</v>
      </c>
      <c r="G247" s="748">
        <f t="shared" si="108"/>
        <v>70.094999999999999</v>
      </c>
      <c r="H247" s="748">
        <f t="shared" si="109"/>
        <v>78.659000000000006</v>
      </c>
      <c r="I247" s="748">
        <f t="shared" si="110"/>
        <v>86.847999999999999</v>
      </c>
      <c r="J247" s="748">
        <f t="shared" si="111"/>
        <v>94.613</v>
      </c>
      <c r="K247" s="748">
        <f t="shared" si="112"/>
        <v>101.98099999999999</v>
      </c>
      <c r="L247" s="748">
        <f t="shared" si="113"/>
        <v>108.95699999999999</v>
      </c>
      <c r="M247" s="749">
        <f t="shared" si="114"/>
        <v>115.547</v>
      </c>
      <c r="N247" s="729"/>
    </row>
    <row r="248" spans="1:14" x14ac:dyDescent="0.2">
      <c r="B248" s="747" t="s">
        <v>100</v>
      </c>
      <c r="C248" s="748">
        <f t="shared" si="104"/>
        <v>33.247</v>
      </c>
      <c r="D248" s="748">
        <f t="shared" si="105"/>
        <v>40.898000000000003</v>
      </c>
      <c r="E248" s="748">
        <f t="shared" si="106"/>
        <v>50.365000000000002</v>
      </c>
      <c r="F248" s="748">
        <f t="shared" si="107"/>
        <v>59.893999999999998</v>
      </c>
      <c r="G248" s="748">
        <f t="shared" si="108"/>
        <v>68.677000000000007</v>
      </c>
      <c r="H248" s="748">
        <f t="shared" si="109"/>
        <v>76.277000000000001</v>
      </c>
      <c r="I248" s="748">
        <f t="shared" si="110"/>
        <v>82.403999999999996</v>
      </c>
      <c r="J248" s="748">
        <f t="shared" si="111"/>
        <v>86.88</v>
      </c>
      <c r="K248" s="748">
        <f t="shared" si="112"/>
        <v>90.007000000000005</v>
      </c>
      <c r="L248" s="748">
        <f t="shared" si="113"/>
        <v>92.986999999999995</v>
      </c>
      <c r="M248" s="749">
        <f t="shared" si="114"/>
        <v>95.959000000000003</v>
      </c>
      <c r="N248" s="729"/>
    </row>
    <row r="249" spans="1:14" x14ac:dyDescent="0.2">
      <c r="B249" s="747" t="s">
        <v>101</v>
      </c>
      <c r="C249" s="748">
        <f t="shared" si="104"/>
        <v>156.26300000000001</v>
      </c>
      <c r="D249" s="748">
        <f t="shared" si="105"/>
        <v>199.40199999999999</v>
      </c>
      <c r="E249" s="748">
        <f t="shared" si="106"/>
        <v>253.55</v>
      </c>
      <c r="F249" s="748">
        <f t="shared" si="107"/>
        <v>312.80099999999999</v>
      </c>
      <c r="G249" s="748">
        <f t="shared" si="108"/>
        <v>374.18799999999999</v>
      </c>
      <c r="H249" s="748">
        <f t="shared" si="109"/>
        <v>435.34300000000002</v>
      </c>
      <c r="I249" s="748">
        <f t="shared" si="110"/>
        <v>494.60199999999998</v>
      </c>
      <c r="J249" s="748">
        <f t="shared" si="111"/>
        <v>551.34400000000005</v>
      </c>
      <c r="K249" s="748">
        <f t="shared" si="112"/>
        <v>604.43499999999995</v>
      </c>
      <c r="L249" s="748">
        <f t="shared" si="113"/>
        <v>654.077</v>
      </c>
      <c r="M249" s="749">
        <f t="shared" si="114"/>
        <v>696.654</v>
      </c>
      <c r="N249" s="729"/>
    </row>
    <row r="250" spans="1:14" x14ac:dyDescent="0.2">
      <c r="B250" s="747" t="s">
        <v>102</v>
      </c>
      <c r="C250" s="748">
        <f t="shared" si="104"/>
        <v>54.631999999999998</v>
      </c>
      <c r="D250" s="748">
        <f t="shared" si="105"/>
        <v>60.79</v>
      </c>
      <c r="E250" s="748">
        <f t="shared" si="106"/>
        <v>69.745999999999995</v>
      </c>
      <c r="F250" s="748">
        <f t="shared" si="107"/>
        <v>78.406000000000006</v>
      </c>
      <c r="G250" s="748">
        <f t="shared" si="108"/>
        <v>86.231999999999999</v>
      </c>
      <c r="H250" s="748">
        <f t="shared" si="109"/>
        <v>92.69</v>
      </c>
      <c r="I250" s="748">
        <f t="shared" si="110"/>
        <v>97.856999999999999</v>
      </c>
      <c r="J250" s="748">
        <f t="shared" si="111"/>
        <v>100.25</v>
      </c>
      <c r="K250" s="748">
        <f t="shared" si="112"/>
        <v>103.37</v>
      </c>
      <c r="L250" s="748">
        <f t="shared" si="113"/>
        <v>106.604</v>
      </c>
      <c r="M250" s="749">
        <f t="shared" si="114"/>
        <v>109.518</v>
      </c>
      <c r="N250" s="729"/>
    </row>
    <row r="251" spans="1:14" x14ac:dyDescent="0.2">
      <c r="B251" s="747" t="s">
        <v>103</v>
      </c>
      <c r="C251" s="748">
        <f t="shared" si="104"/>
        <v>136.072</v>
      </c>
      <c r="D251" s="748">
        <f t="shared" si="105"/>
        <v>163.89500000000001</v>
      </c>
      <c r="E251" s="748">
        <f t="shared" si="106"/>
        <v>200.72399999999999</v>
      </c>
      <c r="F251" s="748">
        <f t="shared" si="107"/>
        <v>239.18199999999999</v>
      </c>
      <c r="G251" s="748">
        <f t="shared" si="108"/>
        <v>279.108</v>
      </c>
      <c r="H251" s="748">
        <f t="shared" si="109"/>
        <v>319.238</v>
      </c>
      <c r="I251" s="748">
        <f t="shared" si="110"/>
        <v>359.17700000000002</v>
      </c>
      <c r="J251" s="748">
        <f t="shared" si="111"/>
        <v>397.78899999999999</v>
      </c>
      <c r="K251" s="748">
        <f t="shared" si="112"/>
        <v>434.51400000000001</v>
      </c>
      <c r="L251" s="748">
        <f t="shared" si="113"/>
        <v>468.74799999999999</v>
      </c>
      <c r="M251" s="749">
        <f t="shared" si="114"/>
        <v>501.42899999999997</v>
      </c>
      <c r="N251" s="729"/>
    </row>
    <row r="252" spans="1:14" ht="13.5" thickBot="1" x14ac:dyDescent="0.25">
      <c r="B252" s="750" t="s">
        <v>104</v>
      </c>
      <c r="C252" s="751">
        <f t="shared" si="104"/>
        <v>1076.1510000000001</v>
      </c>
      <c r="D252" s="751">
        <f t="shared" si="105"/>
        <v>1275.432</v>
      </c>
      <c r="E252" s="751">
        <f t="shared" si="106"/>
        <v>1529.0920000000001</v>
      </c>
      <c r="F252" s="751">
        <f t="shared" si="107"/>
        <v>1799.9579999999999</v>
      </c>
      <c r="G252" s="751">
        <f t="shared" si="108"/>
        <v>2069.328</v>
      </c>
      <c r="H252" s="751">
        <f t="shared" si="109"/>
        <v>2338.5390000000002</v>
      </c>
      <c r="I252" s="751">
        <f t="shared" si="110"/>
        <v>2592.107</v>
      </c>
      <c r="J252" s="751">
        <f t="shared" si="111"/>
        <v>2839.9830000000002</v>
      </c>
      <c r="K252" s="751">
        <f t="shared" si="112"/>
        <v>3071.6460000000002</v>
      </c>
      <c r="L252" s="751">
        <f t="shared" si="113"/>
        <v>3286.0429999999997</v>
      </c>
      <c r="M252" s="752">
        <f t="shared" si="114"/>
        <v>3490.326</v>
      </c>
      <c r="N252" s="729"/>
    </row>
    <row r="254" spans="1:14" x14ac:dyDescent="0.2">
      <c r="A254" s="275"/>
    </row>
    <row r="255" spans="1:14" x14ac:dyDescent="0.2">
      <c r="B255" s="791" t="s">
        <v>740</v>
      </c>
      <c r="C255" s="722" t="s">
        <v>331</v>
      </c>
      <c r="D255" s="722" t="s">
        <v>222</v>
      </c>
      <c r="E255" s="722" t="s">
        <v>225</v>
      </c>
      <c r="F255" s="722" t="s">
        <v>226</v>
      </c>
      <c r="G255" s="722" t="s">
        <v>227</v>
      </c>
      <c r="H255" s="722" t="s">
        <v>228</v>
      </c>
      <c r="I255" s="722" t="s">
        <v>332</v>
      </c>
      <c r="J255" s="722" t="s">
        <v>333</v>
      </c>
      <c r="K255" s="722" t="s">
        <v>231</v>
      </c>
      <c r="L255" s="722" t="s">
        <v>232</v>
      </c>
      <c r="M255" s="744" t="s">
        <v>233</v>
      </c>
    </row>
    <row r="256" spans="1:14" x14ac:dyDescent="0.2">
      <c r="B256" s="792"/>
      <c r="C256" s="721" t="s">
        <v>78</v>
      </c>
      <c r="D256" s="721" t="s">
        <v>78</v>
      </c>
      <c r="E256" s="721" t="s">
        <v>78</v>
      </c>
      <c r="F256" s="721" t="s">
        <v>78</v>
      </c>
      <c r="G256" s="721" t="s">
        <v>78</v>
      </c>
      <c r="H256" s="721" t="s">
        <v>78</v>
      </c>
      <c r="I256" s="721" t="s">
        <v>78</v>
      </c>
      <c r="J256" s="721" t="s">
        <v>78</v>
      </c>
      <c r="K256" s="721" t="s">
        <v>78</v>
      </c>
      <c r="L256" s="721" t="s">
        <v>78</v>
      </c>
      <c r="M256" s="745" t="s">
        <v>78</v>
      </c>
    </row>
    <row r="257" spans="2:24" ht="41.25" thickBot="1" x14ac:dyDescent="0.25">
      <c r="B257" s="793"/>
      <c r="C257" s="724" t="s">
        <v>325</v>
      </c>
      <c r="D257" s="724" t="s">
        <v>325</v>
      </c>
      <c r="E257" s="724" t="s">
        <v>325</v>
      </c>
      <c r="F257" s="724" t="s">
        <v>325</v>
      </c>
      <c r="G257" s="724" t="s">
        <v>325</v>
      </c>
      <c r="H257" s="724" t="s">
        <v>325</v>
      </c>
      <c r="I257" s="724" t="s">
        <v>325</v>
      </c>
      <c r="J257" s="724" t="s">
        <v>325</v>
      </c>
      <c r="K257" s="724" t="s">
        <v>325</v>
      </c>
      <c r="L257" s="724" t="s">
        <v>325</v>
      </c>
      <c r="M257" s="746" t="s">
        <v>325</v>
      </c>
    </row>
    <row r="258" spans="2:24" ht="25.5" x14ac:dyDescent="0.2">
      <c r="B258" s="725" t="s">
        <v>105</v>
      </c>
      <c r="C258" s="726">
        <v>1.67</v>
      </c>
      <c r="D258" s="726">
        <v>1.794</v>
      </c>
      <c r="E258" s="726">
        <v>2.177</v>
      </c>
      <c r="F258" s="726">
        <v>2.2480000000000002</v>
      </c>
      <c r="G258" s="726">
        <v>2.133</v>
      </c>
      <c r="H258" s="726">
        <v>2.2149999999999999</v>
      </c>
      <c r="I258" s="726">
        <v>1.5449999999999999</v>
      </c>
      <c r="J258" s="726">
        <v>1.679</v>
      </c>
      <c r="K258" s="726">
        <v>1.7989999999999999</v>
      </c>
      <c r="L258" s="726">
        <v>1.772</v>
      </c>
      <c r="M258" s="727">
        <v>1.708</v>
      </c>
    </row>
    <row r="259" spans="2:24" x14ac:dyDescent="0.2">
      <c r="B259" s="728" t="s">
        <v>94</v>
      </c>
      <c r="C259" s="729">
        <v>0.17</v>
      </c>
      <c r="D259" s="729">
        <v>0.16800000000000001</v>
      </c>
      <c r="E259" s="729">
        <v>0.16500000000000001</v>
      </c>
      <c r="F259" s="729">
        <v>0.16600000000000001</v>
      </c>
      <c r="G259" s="729">
        <v>0.159</v>
      </c>
      <c r="H259" s="729">
        <v>0.19400000000000001</v>
      </c>
      <c r="I259" s="729">
        <v>0.14599999999999999</v>
      </c>
      <c r="J259" s="729">
        <v>0.154</v>
      </c>
      <c r="K259" s="729">
        <v>0.17899999999999999</v>
      </c>
      <c r="L259" s="729">
        <v>0.189</v>
      </c>
      <c r="M259" s="730">
        <v>0.19500000000000001</v>
      </c>
    </row>
    <row r="260" spans="2:24" x14ac:dyDescent="0.2">
      <c r="B260" s="728" t="s">
        <v>95</v>
      </c>
      <c r="C260" s="729">
        <v>1.008</v>
      </c>
      <c r="D260" s="729">
        <v>0.99399999999999999</v>
      </c>
      <c r="E260" s="729">
        <v>0.99099999999999999</v>
      </c>
      <c r="F260" s="729">
        <v>0.97399999999999998</v>
      </c>
      <c r="G260" s="729">
        <v>0.95599999999999996</v>
      </c>
      <c r="H260" s="729">
        <v>1.0669999999999999</v>
      </c>
      <c r="I260" s="729">
        <v>0.55200000000000005</v>
      </c>
      <c r="J260" s="729">
        <v>0.63500000000000001</v>
      </c>
      <c r="K260" s="729">
        <v>0.83199999999999996</v>
      </c>
      <c r="L260" s="729">
        <v>0.89800000000000002</v>
      </c>
      <c r="M260" s="730">
        <v>0.93</v>
      </c>
    </row>
    <row r="261" spans="2:24" x14ac:dyDescent="0.2">
      <c r="B261" s="728" t="s">
        <v>96</v>
      </c>
      <c r="C261" s="729">
        <v>2.3E-2</v>
      </c>
      <c r="D261" s="729">
        <v>0.02</v>
      </c>
      <c r="E261" s="729">
        <v>1.7000000000000001E-2</v>
      </c>
      <c r="F261" s="729">
        <v>1.4E-2</v>
      </c>
      <c r="G261" s="729">
        <v>1.9E-2</v>
      </c>
      <c r="H261" s="729">
        <v>2.4E-2</v>
      </c>
      <c r="I261" s="729">
        <v>3.3000000000000002E-2</v>
      </c>
      <c r="J261" s="729">
        <v>4.5999999999999999E-2</v>
      </c>
      <c r="K261" s="729">
        <v>4.5999999999999999E-2</v>
      </c>
      <c r="L261" s="729">
        <v>4.2000000000000003E-2</v>
      </c>
      <c r="M261" s="730">
        <v>3.5999999999999997E-2</v>
      </c>
    </row>
    <row r="262" spans="2:24" x14ac:dyDescent="0.2">
      <c r="B262" s="728" t="s">
        <v>97</v>
      </c>
      <c r="C262" s="729">
        <v>1.9E-2</v>
      </c>
      <c r="D262" s="729">
        <v>1.7999999999999999E-2</v>
      </c>
      <c r="E262" s="729">
        <v>1.6E-2</v>
      </c>
      <c r="F262" s="729">
        <v>1.4E-2</v>
      </c>
      <c r="G262" s="729">
        <v>1.2999999999999999E-2</v>
      </c>
      <c r="H262" s="729">
        <v>1.4E-2</v>
      </c>
      <c r="I262" s="729">
        <v>1.2999999999999999E-2</v>
      </c>
      <c r="J262" s="729">
        <v>2.1000000000000001E-2</v>
      </c>
      <c r="K262" s="729">
        <v>0.02</v>
      </c>
      <c r="L262" s="729">
        <v>1.9E-2</v>
      </c>
      <c r="M262" s="730">
        <v>1.7999999999999999E-2</v>
      </c>
    </row>
    <row r="263" spans="2:24" x14ac:dyDescent="0.2">
      <c r="B263" s="728" t="s">
        <v>98</v>
      </c>
      <c r="C263" s="729">
        <v>6.6000000000000003E-2</v>
      </c>
      <c r="D263" s="729">
        <v>5.8000000000000003E-2</v>
      </c>
      <c r="E263" s="729">
        <v>5.1999999999999998E-2</v>
      </c>
      <c r="F263" s="729">
        <v>5.8000000000000003E-2</v>
      </c>
      <c r="G263" s="729">
        <v>5.8000000000000003E-2</v>
      </c>
      <c r="H263" s="729">
        <v>5.7000000000000002E-2</v>
      </c>
      <c r="I263" s="729">
        <v>5.8999999999999997E-2</v>
      </c>
      <c r="J263" s="729">
        <v>6.5000000000000002E-2</v>
      </c>
      <c r="K263" s="729">
        <v>6.2E-2</v>
      </c>
      <c r="L263" s="729">
        <v>5.3999999999999999E-2</v>
      </c>
      <c r="M263" s="730">
        <v>4.3999999999999997E-2</v>
      </c>
    </row>
    <row r="264" spans="2:24" x14ac:dyDescent="0.2">
      <c r="B264" s="728" t="s">
        <v>99</v>
      </c>
      <c r="C264" s="729">
        <v>1E-3</v>
      </c>
      <c r="D264" s="729">
        <v>1E-3</v>
      </c>
      <c r="E264" s="729">
        <v>0</v>
      </c>
      <c r="F264" s="729">
        <v>0</v>
      </c>
      <c r="G264" s="729">
        <v>0</v>
      </c>
      <c r="H264" s="729">
        <v>0</v>
      </c>
      <c r="I264" s="729">
        <v>0</v>
      </c>
      <c r="J264" s="729">
        <v>0</v>
      </c>
      <c r="K264" s="729">
        <v>0</v>
      </c>
      <c r="L264" s="729">
        <v>0</v>
      </c>
      <c r="M264" s="730">
        <v>0</v>
      </c>
    </row>
    <row r="265" spans="2:24" x14ac:dyDescent="0.2">
      <c r="B265" s="728" t="s">
        <v>100</v>
      </c>
      <c r="C265" s="729">
        <v>0</v>
      </c>
      <c r="D265" s="729">
        <v>0</v>
      </c>
      <c r="E265" s="729">
        <v>0</v>
      </c>
      <c r="F265" s="729">
        <v>0</v>
      </c>
      <c r="G265" s="729">
        <v>0</v>
      </c>
      <c r="H265" s="729">
        <v>0</v>
      </c>
      <c r="I265" s="729">
        <v>0</v>
      </c>
      <c r="J265" s="729">
        <v>0</v>
      </c>
      <c r="K265" s="729">
        <v>0</v>
      </c>
      <c r="L265" s="729">
        <v>0</v>
      </c>
      <c r="M265" s="730">
        <v>0</v>
      </c>
    </row>
    <row r="266" spans="2:24" x14ac:dyDescent="0.2">
      <c r="B266" s="728" t="s">
        <v>101</v>
      </c>
      <c r="C266" s="729">
        <v>0</v>
      </c>
      <c r="D266" s="729">
        <v>0</v>
      </c>
      <c r="E266" s="729">
        <v>0</v>
      </c>
      <c r="F266" s="729">
        <v>0</v>
      </c>
      <c r="G266" s="729">
        <v>0</v>
      </c>
      <c r="H266" s="729">
        <v>0</v>
      </c>
      <c r="I266" s="729">
        <v>0</v>
      </c>
      <c r="J266" s="729">
        <v>0</v>
      </c>
      <c r="K266" s="729">
        <v>0</v>
      </c>
      <c r="L266" s="729">
        <v>0</v>
      </c>
      <c r="M266" s="730">
        <v>0</v>
      </c>
    </row>
    <row r="267" spans="2:24" x14ac:dyDescent="0.2">
      <c r="B267" s="728" t="s">
        <v>102</v>
      </c>
      <c r="C267" s="729">
        <v>0</v>
      </c>
      <c r="D267" s="729">
        <v>0</v>
      </c>
      <c r="E267" s="729">
        <v>0</v>
      </c>
      <c r="F267" s="729">
        <v>0</v>
      </c>
      <c r="G267" s="729">
        <v>0</v>
      </c>
      <c r="H267" s="729">
        <v>0</v>
      </c>
      <c r="I267" s="729">
        <v>0</v>
      </c>
      <c r="J267" s="729">
        <v>0</v>
      </c>
      <c r="K267" s="729">
        <v>0</v>
      </c>
      <c r="L267" s="729">
        <v>0</v>
      </c>
      <c r="M267" s="730">
        <v>0</v>
      </c>
    </row>
    <row r="268" spans="2:24" x14ac:dyDescent="0.2">
      <c r="B268" s="728" t="s">
        <v>103</v>
      </c>
      <c r="C268" s="729">
        <v>0</v>
      </c>
      <c r="D268" s="729">
        <v>0</v>
      </c>
      <c r="E268" s="729">
        <v>0</v>
      </c>
      <c r="F268" s="729">
        <v>0</v>
      </c>
      <c r="G268" s="729">
        <v>0</v>
      </c>
      <c r="H268" s="729">
        <v>0</v>
      </c>
      <c r="I268" s="729">
        <v>0</v>
      </c>
      <c r="J268" s="729">
        <v>0</v>
      </c>
      <c r="K268" s="729">
        <v>0</v>
      </c>
      <c r="L268" s="729">
        <v>0</v>
      </c>
      <c r="M268" s="730">
        <v>0</v>
      </c>
    </row>
    <row r="269" spans="2:24" ht="13.5" thickBot="1" x14ac:dyDescent="0.25">
      <c r="B269" s="761" t="s">
        <v>104</v>
      </c>
      <c r="C269" s="731">
        <v>0.38400000000000001</v>
      </c>
      <c r="D269" s="731">
        <v>0.53500000000000003</v>
      </c>
      <c r="E269" s="731">
        <v>0.93600000000000005</v>
      </c>
      <c r="F269" s="731">
        <v>1.0209999999999999</v>
      </c>
      <c r="G269" s="731">
        <v>0.92700000000000005</v>
      </c>
      <c r="H269" s="731">
        <v>0.85899999999999999</v>
      </c>
      <c r="I269" s="731">
        <v>0.74199999999999999</v>
      </c>
      <c r="J269" s="731">
        <v>0.75700000000000001</v>
      </c>
      <c r="K269" s="731">
        <v>0.65900000000000003</v>
      </c>
      <c r="L269" s="731">
        <v>0.57099999999999995</v>
      </c>
      <c r="M269" s="732">
        <v>0.48499999999999999</v>
      </c>
    </row>
    <row r="272" spans="2:24" x14ac:dyDescent="0.2">
      <c r="B272" s="791" t="s">
        <v>740</v>
      </c>
      <c r="C272" s="794" t="s">
        <v>331</v>
      </c>
      <c r="D272" s="795"/>
      <c r="E272" s="794" t="s">
        <v>222</v>
      </c>
      <c r="F272" s="795"/>
      <c r="G272" s="794" t="s">
        <v>225</v>
      </c>
      <c r="H272" s="795"/>
      <c r="I272" s="794" t="s">
        <v>226</v>
      </c>
      <c r="J272" s="795"/>
      <c r="K272" s="794" t="s">
        <v>227</v>
      </c>
      <c r="L272" s="795"/>
      <c r="M272" s="794" t="s">
        <v>228</v>
      </c>
      <c r="N272" s="795"/>
      <c r="O272" s="794" t="s">
        <v>332</v>
      </c>
      <c r="P272" s="795"/>
      <c r="Q272" s="794" t="s">
        <v>333</v>
      </c>
      <c r="R272" s="795"/>
      <c r="S272" s="794" t="s">
        <v>231</v>
      </c>
      <c r="T272" s="795"/>
      <c r="U272" s="794" t="s">
        <v>232</v>
      </c>
      <c r="V272" s="795"/>
      <c r="W272" s="794" t="s">
        <v>233</v>
      </c>
      <c r="X272" s="796"/>
    </row>
    <row r="273" spans="2:24" x14ac:dyDescent="0.2">
      <c r="B273" s="792"/>
      <c r="C273" s="797" t="s">
        <v>79</v>
      </c>
      <c r="D273" s="798"/>
      <c r="E273" s="797" t="s">
        <v>79</v>
      </c>
      <c r="F273" s="798"/>
      <c r="G273" s="797" t="s">
        <v>79</v>
      </c>
      <c r="H273" s="798"/>
      <c r="I273" s="797" t="s">
        <v>79</v>
      </c>
      <c r="J273" s="798"/>
      <c r="K273" s="797" t="s">
        <v>79</v>
      </c>
      <c r="L273" s="798"/>
      <c r="M273" s="797" t="s">
        <v>79</v>
      </c>
      <c r="N273" s="798"/>
      <c r="O273" s="797"/>
      <c r="P273" s="798"/>
      <c r="Q273" s="797"/>
      <c r="R273" s="798"/>
      <c r="S273" s="797"/>
      <c r="T273" s="798"/>
      <c r="U273" s="797"/>
      <c r="V273" s="798"/>
      <c r="W273" s="797"/>
      <c r="X273" s="799"/>
    </row>
    <row r="274" spans="2:24" ht="41.25" thickBot="1" x14ac:dyDescent="0.25">
      <c r="B274" s="793"/>
      <c r="C274" s="724" t="s">
        <v>325</v>
      </c>
      <c r="D274" s="733" t="s">
        <v>82</v>
      </c>
      <c r="E274" s="724" t="s">
        <v>325</v>
      </c>
      <c r="F274" s="734" t="s">
        <v>82</v>
      </c>
      <c r="G274" s="724" t="s">
        <v>325</v>
      </c>
      <c r="H274" s="734" t="s">
        <v>82</v>
      </c>
      <c r="I274" s="724" t="s">
        <v>325</v>
      </c>
      <c r="J274" s="734" t="s">
        <v>82</v>
      </c>
      <c r="K274" s="724" t="s">
        <v>325</v>
      </c>
      <c r="L274" s="734" t="s">
        <v>82</v>
      </c>
      <c r="M274" s="724" t="s">
        <v>325</v>
      </c>
      <c r="N274" s="734" t="s">
        <v>82</v>
      </c>
      <c r="O274" s="724" t="s">
        <v>325</v>
      </c>
      <c r="P274" s="733" t="s">
        <v>82</v>
      </c>
      <c r="Q274" s="724" t="s">
        <v>325</v>
      </c>
      <c r="R274" s="733" t="s">
        <v>82</v>
      </c>
      <c r="S274" s="724" t="s">
        <v>325</v>
      </c>
      <c r="T274" s="733" t="s">
        <v>82</v>
      </c>
      <c r="U274" s="724" t="s">
        <v>325</v>
      </c>
      <c r="V274" s="733" t="s">
        <v>82</v>
      </c>
      <c r="W274" s="724" t="s">
        <v>325</v>
      </c>
      <c r="X274" s="733" t="s">
        <v>82</v>
      </c>
    </row>
    <row r="275" spans="2:24" ht="25.5" x14ac:dyDescent="0.2">
      <c r="B275" s="725" t="s">
        <v>105</v>
      </c>
      <c r="C275" s="726">
        <v>125.172</v>
      </c>
      <c r="D275" s="735">
        <v>20.37</v>
      </c>
      <c r="E275" s="726">
        <v>148.61500000000001</v>
      </c>
      <c r="F275" s="735">
        <v>8.61</v>
      </c>
      <c r="G275" s="726">
        <v>161.898</v>
      </c>
      <c r="H275" s="735">
        <v>5.47</v>
      </c>
      <c r="I275" s="726">
        <v>166.57499999999999</v>
      </c>
      <c r="J275" s="735">
        <v>5.14</v>
      </c>
      <c r="K275" s="726">
        <v>165.41300000000001</v>
      </c>
      <c r="L275" s="735">
        <v>5.19</v>
      </c>
      <c r="M275" s="726">
        <v>162.18100000000001</v>
      </c>
      <c r="N275" s="735">
        <v>5.52</v>
      </c>
      <c r="O275" s="726">
        <v>154.99600000000001</v>
      </c>
      <c r="P275" s="735">
        <v>5.77</v>
      </c>
      <c r="Q275" s="726">
        <v>145.726</v>
      </c>
      <c r="R275" s="735">
        <v>5.95</v>
      </c>
      <c r="S275" s="726">
        <v>135.32599999999999</v>
      </c>
      <c r="T275" s="735">
        <v>6.07</v>
      </c>
      <c r="U275" s="726">
        <v>121.724</v>
      </c>
      <c r="V275" s="735">
        <v>6.37</v>
      </c>
      <c r="W275" s="726">
        <v>113.13</v>
      </c>
      <c r="X275" s="736">
        <v>6.34</v>
      </c>
    </row>
    <row r="276" spans="2:24" x14ac:dyDescent="0.2">
      <c r="B276" s="728" t="s">
        <v>94</v>
      </c>
      <c r="C276" s="729">
        <v>36.850999999999999</v>
      </c>
      <c r="D276" s="737">
        <v>16.87</v>
      </c>
      <c r="E276" s="729">
        <v>36.725999999999999</v>
      </c>
      <c r="F276" s="737">
        <v>16.05</v>
      </c>
      <c r="G276" s="729">
        <v>35.677999999999997</v>
      </c>
      <c r="H276" s="737">
        <v>15.66</v>
      </c>
      <c r="I276" s="729">
        <v>34.289000000000001</v>
      </c>
      <c r="J276" s="737">
        <v>15.4</v>
      </c>
      <c r="K276" s="729">
        <v>32.786999999999999</v>
      </c>
      <c r="L276" s="737">
        <v>15.21</v>
      </c>
      <c r="M276" s="729">
        <v>31.376999999999999</v>
      </c>
      <c r="N276" s="737">
        <v>14.96</v>
      </c>
      <c r="O276" s="729">
        <v>29.827000000000002</v>
      </c>
      <c r="P276" s="737">
        <v>14.79</v>
      </c>
      <c r="Q276" s="729">
        <v>28.154</v>
      </c>
      <c r="R276" s="737">
        <v>14.64</v>
      </c>
      <c r="S276" s="729">
        <v>26.134</v>
      </c>
      <c r="T276" s="737">
        <v>14.46</v>
      </c>
      <c r="U276" s="729">
        <v>23.286000000000001</v>
      </c>
      <c r="V276" s="737">
        <v>14.92</v>
      </c>
      <c r="W276" s="729">
        <v>21.872</v>
      </c>
      <c r="X276" s="738">
        <v>14.85</v>
      </c>
    </row>
    <row r="277" spans="2:24" x14ac:dyDescent="0.2">
      <c r="B277" s="728" t="s">
        <v>95</v>
      </c>
      <c r="C277" s="729">
        <v>-3.738</v>
      </c>
      <c r="D277" s="737">
        <v>612.41999999999996</v>
      </c>
      <c r="E277" s="729">
        <v>9.3960000000000008</v>
      </c>
      <c r="F277" s="737">
        <v>89.73</v>
      </c>
      <c r="G277" s="729">
        <v>14.705</v>
      </c>
      <c r="H277" s="737">
        <v>26.35</v>
      </c>
      <c r="I277" s="729">
        <v>15.675000000000001</v>
      </c>
      <c r="J277" s="737">
        <v>24.45</v>
      </c>
      <c r="K277" s="729">
        <v>16.093</v>
      </c>
      <c r="L277" s="737">
        <v>24.12</v>
      </c>
      <c r="M277" s="729">
        <v>16.059999999999999</v>
      </c>
      <c r="N277" s="737">
        <v>23.96</v>
      </c>
      <c r="O277" s="729">
        <v>15.542999999999999</v>
      </c>
      <c r="P277" s="737">
        <v>24.04</v>
      </c>
      <c r="Q277" s="729">
        <v>15.545</v>
      </c>
      <c r="R277" s="737">
        <v>24.29</v>
      </c>
      <c r="S277" s="729">
        <v>15.257999999999999</v>
      </c>
      <c r="T277" s="737">
        <v>24.45</v>
      </c>
      <c r="U277" s="729">
        <v>14.824</v>
      </c>
      <c r="V277" s="737">
        <v>24.65</v>
      </c>
      <c r="W277" s="729">
        <v>14.388</v>
      </c>
      <c r="X277" s="738">
        <v>24.86</v>
      </c>
    </row>
    <row r="278" spans="2:24" x14ac:dyDescent="0.2">
      <c r="B278" s="728" t="s">
        <v>96</v>
      </c>
      <c r="C278" s="729">
        <v>9.532</v>
      </c>
      <c r="D278" s="737">
        <v>32.270000000000003</v>
      </c>
      <c r="E278" s="729">
        <v>8.3339999999999996</v>
      </c>
      <c r="F278" s="737">
        <v>30.48</v>
      </c>
      <c r="G278" s="729">
        <v>8.3610000000000007</v>
      </c>
      <c r="H278" s="737">
        <v>33.4</v>
      </c>
      <c r="I278" s="729">
        <v>11.194000000000001</v>
      </c>
      <c r="J278" s="737">
        <v>38.64</v>
      </c>
      <c r="K278" s="729">
        <v>12.808999999999999</v>
      </c>
      <c r="L278" s="737">
        <v>37.369999999999997</v>
      </c>
      <c r="M278" s="729">
        <v>14.348000000000001</v>
      </c>
      <c r="N278" s="737">
        <v>37.69</v>
      </c>
      <c r="O278" s="729">
        <v>14.579000000000001</v>
      </c>
      <c r="P278" s="737">
        <v>37.47</v>
      </c>
      <c r="Q278" s="729">
        <v>13.58</v>
      </c>
      <c r="R278" s="737">
        <v>37.24</v>
      </c>
      <c r="S278" s="729">
        <v>12.189</v>
      </c>
      <c r="T278" s="737">
        <v>34.700000000000003</v>
      </c>
      <c r="U278" s="729">
        <v>7.8529999999999998</v>
      </c>
      <c r="V278" s="737">
        <v>35.79</v>
      </c>
      <c r="W278" s="729">
        <v>6.141</v>
      </c>
      <c r="X278" s="738">
        <v>32.94</v>
      </c>
    </row>
    <row r="279" spans="2:24" x14ac:dyDescent="0.2">
      <c r="B279" s="728" t="s">
        <v>97</v>
      </c>
      <c r="C279" s="729">
        <v>11.231999999999999</v>
      </c>
      <c r="D279" s="737">
        <v>25.91</v>
      </c>
      <c r="E279" s="729">
        <v>11.936</v>
      </c>
      <c r="F279" s="737">
        <v>23.63</v>
      </c>
      <c r="G279" s="729">
        <v>12.327</v>
      </c>
      <c r="H279" s="737">
        <v>21.96</v>
      </c>
      <c r="I279" s="729">
        <v>12.561999999999999</v>
      </c>
      <c r="J279" s="737">
        <v>20.92</v>
      </c>
      <c r="K279" s="729">
        <v>11.773999999999999</v>
      </c>
      <c r="L279" s="737">
        <v>20.3</v>
      </c>
      <c r="M279" s="729">
        <v>10.661</v>
      </c>
      <c r="N279" s="737">
        <v>20.18</v>
      </c>
      <c r="O279" s="729">
        <v>9.1170000000000009</v>
      </c>
      <c r="P279" s="737">
        <v>20.18</v>
      </c>
      <c r="Q279" s="729">
        <v>7.7560000000000002</v>
      </c>
      <c r="R279" s="737">
        <v>20.420000000000002</v>
      </c>
      <c r="S279" s="729">
        <v>6.6609999999999996</v>
      </c>
      <c r="T279" s="737">
        <v>20.440000000000001</v>
      </c>
      <c r="U279" s="729">
        <v>5.6319999999999997</v>
      </c>
      <c r="V279" s="737">
        <v>20.32</v>
      </c>
      <c r="W279" s="729">
        <v>4.8529999999999998</v>
      </c>
      <c r="X279" s="738">
        <v>20.66</v>
      </c>
    </row>
    <row r="280" spans="2:24" x14ac:dyDescent="0.2">
      <c r="B280" s="728" t="s">
        <v>98</v>
      </c>
      <c r="C280" s="729">
        <v>11.598000000000001</v>
      </c>
      <c r="D280" s="737">
        <v>23.98</v>
      </c>
      <c r="E280" s="729">
        <v>11.922000000000001</v>
      </c>
      <c r="F280" s="737">
        <v>23.43</v>
      </c>
      <c r="G280" s="729">
        <v>11.691000000000001</v>
      </c>
      <c r="H280" s="737">
        <v>22.85</v>
      </c>
      <c r="I280" s="729">
        <v>10.461</v>
      </c>
      <c r="J280" s="737">
        <v>22.74</v>
      </c>
      <c r="K280" s="729">
        <v>9.1620000000000008</v>
      </c>
      <c r="L280" s="737">
        <v>22.66</v>
      </c>
      <c r="M280" s="729">
        <v>8</v>
      </c>
      <c r="N280" s="737">
        <v>22.44</v>
      </c>
      <c r="O280" s="729">
        <v>6.9459999999999997</v>
      </c>
      <c r="P280" s="737">
        <v>22.56</v>
      </c>
      <c r="Q280" s="729">
        <v>5.883</v>
      </c>
      <c r="R280" s="737">
        <v>22.45</v>
      </c>
      <c r="S280" s="729">
        <v>4.806</v>
      </c>
      <c r="T280" s="737">
        <v>22.56</v>
      </c>
      <c r="U280" s="729">
        <v>4.4180000000000001</v>
      </c>
      <c r="V280" s="737">
        <v>21.9</v>
      </c>
      <c r="W280" s="729">
        <v>4.3120000000000003</v>
      </c>
      <c r="X280" s="738">
        <v>21.64</v>
      </c>
    </row>
    <row r="281" spans="2:24" x14ac:dyDescent="0.2">
      <c r="B281" s="728" t="s">
        <v>99</v>
      </c>
      <c r="C281" s="729">
        <v>1.833</v>
      </c>
      <c r="D281" s="737">
        <v>85.93</v>
      </c>
      <c r="E281" s="729">
        <v>1.885</v>
      </c>
      <c r="F281" s="737">
        <v>83.82</v>
      </c>
      <c r="G281" s="729">
        <v>1.8740000000000001</v>
      </c>
      <c r="H281" s="737">
        <v>83.31</v>
      </c>
      <c r="I281" s="729">
        <v>1.851</v>
      </c>
      <c r="J281" s="737">
        <v>82.2</v>
      </c>
      <c r="K281" s="729">
        <v>1.7809999999999999</v>
      </c>
      <c r="L281" s="737">
        <v>82.02</v>
      </c>
      <c r="M281" s="729">
        <v>1.7070000000000001</v>
      </c>
      <c r="N281" s="737">
        <v>81.87</v>
      </c>
      <c r="O281" s="729">
        <v>1.6259999999999999</v>
      </c>
      <c r="P281" s="737">
        <v>81.739999999999995</v>
      </c>
      <c r="Q281" s="729">
        <v>1.5429999999999999</v>
      </c>
      <c r="R281" s="737">
        <v>81.709999999999994</v>
      </c>
      <c r="S281" s="729">
        <v>1.4630000000000001</v>
      </c>
      <c r="T281" s="737">
        <v>81.56</v>
      </c>
      <c r="U281" s="729">
        <v>1.387</v>
      </c>
      <c r="V281" s="737">
        <v>81.540000000000006</v>
      </c>
      <c r="W281" s="729">
        <v>1.3080000000000001</v>
      </c>
      <c r="X281" s="738">
        <v>81.63</v>
      </c>
    </row>
    <row r="282" spans="2:24" x14ac:dyDescent="0.2">
      <c r="B282" s="728" t="s">
        <v>100</v>
      </c>
      <c r="C282" s="729">
        <v>1.675</v>
      </c>
      <c r="D282" s="737">
        <v>29.2</v>
      </c>
      <c r="E282" s="729">
        <v>1.76</v>
      </c>
      <c r="F282" s="737">
        <v>27.85</v>
      </c>
      <c r="G282" s="729">
        <v>1.9930000000000001</v>
      </c>
      <c r="H282" s="737">
        <v>28.15</v>
      </c>
      <c r="I282" s="729">
        <v>1.9319999999999999</v>
      </c>
      <c r="J282" s="737">
        <v>27.48</v>
      </c>
      <c r="K282" s="729">
        <v>1.724</v>
      </c>
      <c r="L282" s="737">
        <v>28.05</v>
      </c>
      <c r="M282" s="729">
        <v>1.4870000000000001</v>
      </c>
      <c r="N282" s="737">
        <v>28.24</v>
      </c>
      <c r="O282" s="729">
        <v>1.236</v>
      </c>
      <c r="P282" s="737">
        <v>28.2</v>
      </c>
      <c r="Q282" s="729">
        <v>0.999</v>
      </c>
      <c r="R282" s="737">
        <v>27.84</v>
      </c>
      <c r="S282" s="729">
        <v>0.78</v>
      </c>
      <c r="T282" s="737">
        <v>26.72</v>
      </c>
      <c r="U282" s="729">
        <v>0.66200000000000003</v>
      </c>
      <c r="V282" s="737">
        <v>26.42</v>
      </c>
      <c r="W282" s="729">
        <v>0.58399999999999996</v>
      </c>
      <c r="X282" s="738">
        <v>26.26</v>
      </c>
    </row>
    <row r="283" spans="2:24" x14ac:dyDescent="0.2">
      <c r="B283" s="728" t="s">
        <v>101</v>
      </c>
      <c r="C283" s="729">
        <v>9.0250000000000004</v>
      </c>
      <c r="D283" s="737">
        <v>30.67</v>
      </c>
      <c r="E283" s="729">
        <v>10.41</v>
      </c>
      <c r="F283" s="737">
        <v>27.5</v>
      </c>
      <c r="G283" s="729">
        <v>11.877000000000001</v>
      </c>
      <c r="H283" s="737">
        <v>24.81</v>
      </c>
      <c r="I283" s="729">
        <v>12.577</v>
      </c>
      <c r="J283" s="737">
        <v>24.03</v>
      </c>
      <c r="K283" s="729">
        <v>12.851000000000001</v>
      </c>
      <c r="L283" s="737">
        <v>23.16</v>
      </c>
      <c r="M283" s="729">
        <v>12.744</v>
      </c>
      <c r="N283" s="737">
        <v>22.55</v>
      </c>
      <c r="O283" s="729">
        <v>12.331</v>
      </c>
      <c r="P283" s="737">
        <v>22.17</v>
      </c>
      <c r="Q283" s="729">
        <v>11.73</v>
      </c>
      <c r="R283" s="737">
        <v>21.94</v>
      </c>
      <c r="S283" s="729">
        <v>10.932</v>
      </c>
      <c r="T283" s="737">
        <v>20.98</v>
      </c>
      <c r="U283" s="729">
        <v>10.35</v>
      </c>
      <c r="V283" s="737">
        <v>20.69</v>
      </c>
      <c r="W283" s="729">
        <v>9.766</v>
      </c>
      <c r="X283" s="738">
        <v>20.52</v>
      </c>
    </row>
    <row r="284" spans="2:24" x14ac:dyDescent="0.2">
      <c r="B284" s="728" t="s">
        <v>102</v>
      </c>
      <c r="C284" s="729">
        <v>1.2010000000000001</v>
      </c>
      <c r="D284" s="737">
        <v>69.7</v>
      </c>
      <c r="E284" s="729">
        <v>1.603</v>
      </c>
      <c r="F284" s="737">
        <v>51.96</v>
      </c>
      <c r="G284" s="729">
        <v>1.861</v>
      </c>
      <c r="H284" s="737">
        <v>49.42</v>
      </c>
      <c r="I284" s="729">
        <v>1.7450000000000001</v>
      </c>
      <c r="J284" s="737">
        <v>49.57</v>
      </c>
      <c r="K284" s="729">
        <v>1.5369999999999999</v>
      </c>
      <c r="L284" s="737">
        <v>49.9</v>
      </c>
      <c r="M284" s="729">
        <v>1.262</v>
      </c>
      <c r="N284" s="737">
        <v>49.99</v>
      </c>
      <c r="O284" s="729">
        <v>1.0660000000000001</v>
      </c>
      <c r="P284" s="737">
        <v>50.5</v>
      </c>
      <c r="Q284" s="729">
        <v>0.85699999999999998</v>
      </c>
      <c r="R284" s="737">
        <v>51.1</v>
      </c>
      <c r="S284" s="729">
        <v>0.70099999999999996</v>
      </c>
      <c r="T284" s="737">
        <v>51.72</v>
      </c>
      <c r="U284" s="729">
        <v>0.61799999999999999</v>
      </c>
      <c r="V284" s="737">
        <v>51.68</v>
      </c>
      <c r="W284" s="729">
        <v>0.57499999999999996</v>
      </c>
      <c r="X284" s="738">
        <v>50.82</v>
      </c>
    </row>
    <row r="285" spans="2:24" x14ac:dyDescent="0.2">
      <c r="B285" s="728" t="s">
        <v>103</v>
      </c>
      <c r="C285" s="729">
        <v>5.7450000000000001</v>
      </c>
      <c r="D285" s="737">
        <v>37.729999999999997</v>
      </c>
      <c r="E285" s="729">
        <v>6.7859999999999996</v>
      </c>
      <c r="F285" s="737">
        <v>35.46</v>
      </c>
      <c r="G285" s="729">
        <v>7.8380000000000001</v>
      </c>
      <c r="H285" s="737">
        <v>34.909999999999997</v>
      </c>
      <c r="I285" s="729">
        <v>8.2050000000000001</v>
      </c>
      <c r="J285" s="737">
        <v>35.11</v>
      </c>
      <c r="K285" s="729">
        <v>8.4629999999999992</v>
      </c>
      <c r="L285" s="737">
        <v>35.659999999999997</v>
      </c>
      <c r="M285" s="729">
        <v>8.5280000000000005</v>
      </c>
      <c r="N285" s="737">
        <v>35.840000000000003</v>
      </c>
      <c r="O285" s="729">
        <v>8.3919999999999995</v>
      </c>
      <c r="P285" s="737">
        <v>35.840000000000003</v>
      </c>
      <c r="Q285" s="729">
        <v>8.0909999999999993</v>
      </c>
      <c r="R285" s="737">
        <v>35.840000000000003</v>
      </c>
      <c r="S285" s="729">
        <v>7.6870000000000003</v>
      </c>
      <c r="T285" s="737">
        <v>35.799999999999997</v>
      </c>
      <c r="U285" s="729">
        <v>7.2270000000000003</v>
      </c>
      <c r="V285" s="737">
        <v>35.69</v>
      </c>
      <c r="W285" s="729">
        <v>6.8140000000000001</v>
      </c>
      <c r="X285" s="738">
        <v>35.42</v>
      </c>
    </row>
    <row r="286" spans="2:24" ht="13.5" thickBot="1" x14ac:dyDescent="0.25">
      <c r="B286" s="761" t="s">
        <v>104</v>
      </c>
      <c r="C286" s="731">
        <v>40.218000000000004</v>
      </c>
      <c r="D286" s="739">
        <v>14.89</v>
      </c>
      <c r="E286" s="731">
        <v>47.856000000000002</v>
      </c>
      <c r="F286" s="739">
        <v>17.72</v>
      </c>
      <c r="G286" s="731">
        <v>53.692999999999998</v>
      </c>
      <c r="H286" s="739">
        <v>17.55</v>
      </c>
      <c r="I286" s="731">
        <v>56.084000000000003</v>
      </c>
      <c r="J286" s="739">
        <v>18.34</v>
      </c>
      <c r="K286" s="731">
        <v>56.430999999999997</v>
      </c>
      <c r="L286" s="739">
        <v>19.61</v>
      </c>
      <c r="M286" s="731">
        <v>56.005000000000003</v>
      </c>
      <c r="N286" s="739">
        <v>21.02</v>
      </c>
      <c r="O286" s="731">
        <v>54.332999999999998</v>
      </c>
      <c r="P286" s="739">
        <v>21.8</v>
      </c>
      <c r="Q286" s="731">
        <v>51.588999999999999</v>
      </c>
      <c r="R286" s="739">
        <v>22.33</v>
      </c>
      <c r="S286" s="731">
        <v>48.713999999999999</v>
      </c>
      <c r="T286" s="739">
        <v>22.6</v>
      </c>
      <c r="U286" s="731">
        <v>45.466999999999999</v>
      </c>
      <c r="V286" s="739">
        <v>22.72</v>
      </c>
      <c r="W286" s="731">
        <v>42.517000000000003</v>
      </c>
      <c r="X286" s="740">
        <v>22.6</v>
      </c>
    </row>
    <row r="289" spans="2:14" x14ac:dyDescent="0.2">
      <c r="B289" s="791" t="s">
        <v>740</v>
      </c>
      <c r="C289" s="722" t="s">
        <v>331</v>
      </c>
      <c r="D289" s="722" t="s">
        <v>222</v>
      </c>
      <c r="E289" s="722" t="s">
        <v>225</v>
      </c>
      <c r="F289" s="722" t="s">
        <v>226</v>
      </c>
      <c r="G289" s="722" t="s">
        <v>227</v>
      </c>
      <c r="H289" s="722" t="s">
        <v>228</v>
      </c>
      <c r="I289" s="722" t="s">
        <v>332</v>
      </c>
      <c r="J289" s="722" t="s">
        <v>333</v>
      </c>
      <c r="K289" s="722" t="s">
        <v>231</v>
      </c>
      <c r="L289" s="722" t="s">
        <v>232</v>
      </c>
      <c r="M289" s="722" t="s">
        <v>233</v>
      </c>
      <c r="N289" s="741"/>
    </row>
    <row r="290" spans="2:14" x14ac:dyDescent="0.2">
      <c r="B290" s="792"/>
      <c r="C290" s="721" t="s">
        <v>308</v>
      </c>
      <c r="D290" s="721" t="s">
        <v>308</v>
      </c>
      <c r="E290" s="721" t="s">
        <v>308</v>
      </c>
      <c r="F290" s="721" t="s">
        <v>308</v>
      </c>
      <c r="G290" s="721" t="s">
        <v>308</v>
      </c>
      <c r="H290" s="721" t="s">
        <v>308</v>
      </c>
      <c r="I290" s="721" t="s">
        <v>308</v>
      </c>
      <c r="J290" s="721" t="s">
        <v>308</v>
      </c>
      <c r="K290" s="721" t="s">
        <v>308</v>
      </c>
      <c r="L290" s="721" t="s">
        <v>308</v>
      </c>
      <c r="M290" s="723" t="s">
        <v>308</v>
      </c>
      <c r="N290" s="742"/>
    </row>
    <row r="291" spans="2:14" ht="41.25" thickBot="1" x14ac:dyDescent="0.25">
      <c r="B291" s="793"/>
      <c r="C291" s="724" t="s">
        <v>325</v>
      </c>
      <c r="D291" s="724" t="s">
        <v>325</v>
      </c>
      <c r="E291" s="724" t="s">
        <v>325</v>
      </c>
      <c r="F291" s="724" t="s">
        <v>325</v>
      </c>
      <c r="G291" s="724" t="s">
        <v>325</v>
      </c>
      <c r="H291" s="724" t="s">
        <v>325</v>
      </c>
      <c r="I291" s="724" t="s">
        <v>325</v>
      </c>
      <c r="J291" s="724" t="s">
        <v>325</v>
      </c>
      <c r="K291" s="724" t="s">
        <v>325</v>
      </c>
      <c r="L291" s="724" t="s">
        <v>325</v>
      </c>
      <c r="M291" s="724" t="s">
        <v>325</v>
      </c>
      <c r="N291" s="743"/>
    </row>
    <row r="292" spans="2:14" ht="25.5" x14ac:dyDescent="0.2">
      <c r="B292" s="757" t="s">
        <v>105</v>
      </c>
      <c r="C292" s="758">
        <f t="shared" ref="C292:C300" si="115">C275</f>
        <v>125.172</v>
      </c>
      <c r="D292" s="758">
        <f t="shared" ref="D292:D300" si="116">E275</f>
        <v>148.61500000000001</v>
      </c>
      <c r="E292" s="758">
        <f t="shared" ref="E292:E300" si="117">G275</f>
        <v>161.898</v>
      </c>
      <c r="F292" s="758">
        <f t="shared" ref="F292:F300" si="118">I275</f>
        <v>166.57499999999999</v>
      </c>
      <c r="G292" s="758">
        <f t="shared" ref="G292:G300" si="119">K275</f>
        <v>165.41300000000001</v>
      </c>
      <c r="H292" s="758">
        <f t="shared" ref="H292:H300" si="120">M275</f>
        <v>162.18100000000001</v>
      </c>
      <c r="I292" s="758">
        <f t="shared" ref="I292:I300" si="121">O275</f>
        <v>154.99600000000001</v>
      </c>
      <c r="J292" s="758">
        <f t="shared" ref="J292:J300" si="122">Q275</f>
        <v>145.726</v>
      </c>
      <c r="K292" s="758">
        <f t="shared" ref="K292:K300" si="123">S275</f>
        <v>135.32599999999999</v>
      </c>
      <c r="L292" s="758">
        <f t="shared" ref="L292:L300" si="124">U275</f>
        <v>121.724</v>
      </c>
      <c r="M292" s="759">
        <f t="shared" ref="M292:M300" si="125">W275</f>
        <v>113.13</v>
      </c>
      <c r="N292" s="726"/>
    </row>
    <row r="293" spans="2:14" x14ac:dyDescent="0.2">
      <c r="B293" s="747" t="s">
        <v>94</v>
      </c>
      <c r="C293" s="748">
        <f t="shared" si="115"/>
        <v>36.850999999999999</v>
      </c>
      <c r="D293" s="748">
        <f t="shared" si="116"/>
        <v>36.725999999999999</v>
      </c>
      <c r="E293" s="748">
        <f t="shared" si="117"/>
        <v>35.677999999999997</v>
      </c>
      <c r="F293" s="748">
        <f t="shared" si="118"/>
        <v>34.289000000000001</v>
      </c>
      <c r="G293" s="748">
        <f t="shared" si="119"/>
        <v>32.786999999999999</v>
      </c>
      <c r="H293" s="748">
        <f t="shared" si="120"/>
        <v>31.376999999999999</v>
      </c>
      <c r="I293" s="748">
        <f t="shared" si="121"/>
        <v>29.827000000000002</v>
      </c>
      <c r="J293" s="748">
        <f t="shared" si="122"/>
        <v>28.154</v>
      </c>
      <c r="K293" s="748">
        <f t="shared" si="123"/>
        <v>26.134</v>
      </c>
      <c r="L293" s="748">
        <f t="shared" si="124"/>
        <v>23.286000000000001</v>
      </c>
      <c r="M293" s="749">
        <f t="shared" si="125"/>
        <v>21.872</v>
      </c>
      <c r="N293" s="729"/>
    </row>
    <row r="294" spans="2:14" x14ac:dyDescent="0.2">
      <c r="B294" s="747" t="s">
        <v>95</v>
      </c>
      <c r="C294" s="748">
        <f t="shared" si="115"/>
        <v>-3.738</v>
      </c>
      <c r="D294" s="748">
        <f t="shared" si="116"/>
        <v>9.3960000000000008</v>
      </c>
      <c r="E294" s="748">
        <f t="shared" si="117"/>
        <v>14.705</v>
      </c>
      <c r="F294" s="748">
        <f t="shared" si="118"/>
        <v>15.675000000000001</v>
      </c>
      <c r="G294" s="748">
        <f t="shared" si="119"/>
        <v>16.093</v>
      </c>
      <c r="H294" s="748">
        <f t="shared" si="120"/>
        <v>16.059999999999999</v>
      </c>
      <c r="I294" s="748">
        <f t="shared" si="121"/>
        <v>15.542999999999999</v>
      </c>
      <c r="J294" s="748">
        <f t="shared" si="122"/>
        <v>15.545</v>
      </c>
      <c r="K294" s="748">
        <f t="shared" si="123"/>
        <v>15.257999999999999</v>
      </c>
      <c r="L294" s="748">
        <f t="shared" si="124"/>
        <v>14.824</v>
      </c>
      <c r="M294" s="749">
        <f t="shared" si="125"/>
        <v>14.388</v>
      </c>
      <c r="N294" s="729"/>
    </row>
    <row r="295" spans="2:14" x14ac:dyDescent="0.2">
      <c r="B295" s="747" t="s">
        <v>96</v>
      </c>
      <c r="C295" s="748">
        <f t="shared" si="115"/>
        <v>9.532</v>
      </c>
      <c r="D295" s="748">
        <f t="shared" si="116"/>
        <v>8.3339999999999996</v>
      </c>
      <c r="E295" s="748">
        <f t="shared" si="117"/>
        <v>8.3610000000000007</v>
      </c>
      <c r="F295" s="748">
        <f t="shared" si="118"/>
        <v>11.194000000000001</v>
      </c>
      <c r="G295" s="748">
        <f t="shared" si="119"/>
        <v>12.808999999999999</v>
      </c>
      <c r="H295" s="748">
        <f t="shared" si="120"/>
        <v>14.348000000000001</v>
      </c>
      <c r="I295" s="748">
        <f t="shared" si="121"/>
        <v>14.579000000000001</v>
      </c>
      <c r="J295" s="748">
        <f t="shared" si="122"/>
        <v>13.58</v>
      </c>
      <c r="K295" s="748">
        <f t="shared" si="123"/>
        <v>12.189</v>
      </c>
      <c r="L295" s="748">
        <f t="shared" si="124"/>
        <v>7.8529999999999998</v>
      </c>
      <c r="M295" s="749">
        <f t="shared" si="125"/>
        <v>6.141</v>
      </c>
      <c r="N295" s="729"/>
    </row>
    <row r="296" spans="2:14" x14ac:dyDescent="0.2">
      <c r="B296" s="747" t="s">
        <v>97</v>
      </c>
      <c r="C296" s="748">
        <f t="shared" si="115"/>
        <v>11.231999999999999</v>
      </c>
      <c r="D296" s="748">
        <f t="shared" si="116"/>
        <v>11.936</v>
      </c>
      <c r="E296" s="748">
        <f t="shared" si="117"/>
        <v>12.327</v>
      </c>
      <c r="F296" s="748">
        <f t="shared" si="118"/>
        <v>12.561999999999999</v>
      </c>
      <c r="G296" s="748">
        <f t="shared" si="119"/>
        <v>11.773999999999999</v>
      </c>
      <c r="H296" s="748">
        <f t="shared" si="120"/>
        <v>10.661</v>
      </c>
      <c r="I296" s="748">
        <f t="shared" si="121"/>
        <v>9.1170000000000009</v>
      </c>
      <c r="J296" s="748">
        <f t="shared" si="122"/>
        <v>7.7560000000000002</v>
      </c>
      <c r="K296" s="748">
        <f t="shared" si="123"/>
        <v>6.6609999999999996</v>
      </c>
      <c r="L296" s="748">
        <f t="shared" si="124"/>
        <v>5.6319999999999997</v>
      </c>
      <c r="M296" s="749">
        <f t="shared" si="125"/>
        <v>4.8529999999999998</v>
      </c>
      <c r="N296" s="729"/>
    </row>
    <row r="297" spans="2:14" x14ac:dyDescent="0.2">
      <c r="B297" s="747" t="s">
        <v>98</v>
      </c>
      <c r="C297" s="748">
        <f t="shared" si="115"/>
        <v>11.598000000000001</v>
      </c>
      <c r="D297" s="748">
        <f t="shared" si="116"/>
        <v>11.922000000000001</v>
      </c>
      <c r="E297" s="748">
        <f t="shared" si="117"/>
        <v>11.691000000000001</v>
      </c>
      <c r="F297" s="748">
        <f t="shared" si="118"/>
        <v>10.461</v>
      </c>
      <c r="G297" s="748">
        <f t="shared" si="119"/>
        <v>9.1620000000000008</v>
      </c>
      <c r="H297" s="748">
        <f t="shared" si="120"/>
        <v>8</v>
      </c>
      <c r="I297" s="748">
        <f t="shared" si="121"/>
        <v>6.9459999999999997</v>
      </c>
      <c r="J297" s="748">
        <f t="shared" si="122"/>
        <v>5.883</v>
      </c>
      <c r="K297" s="748">
        <f t="shared" si="123"/>
        <v>4.806</v>
      </c>
      <c r="L297" s="748">
        <f t="shared" si="124"/>
        <v>4.4180000000000001</v>
      </c>
      <c r="M297" s="749">
        <f t="shared" si="125"/>
        <v>4.3120000000000003</v>
      </c>
      <c r="N297" s="729"/>
    </row>
    <row r="298" spans="2:14" x14ac:dyDescent="0.2">
      <c r="B298" s="747" t="s">
        <v>99</v>
      </c>
      <c r="C298" s="748">
        <f t="shared" si="115"/>
        <v>1.833</v>
      </c>
      <c r="D298" s="748">
        <f t="shared" si="116"/>
        <v>1.885</v>
      </c>
      <c r="E298" s="748">
        <f t="shared" si="117"/>
        <v>1.8740000000000001</v>
      </c>
      <c r="F298" s="748">
        <f t="shared" si="118"/>
        <v>1.851</v>
      </c>
      <c r="G298" s="748">
        <f t="shared" si="119"/>
        <v>1.7809999999999999</v>
      </c>
      <c r="H298" s="748">
        <f t="shared" si="120"/>
        <v>1.7070000000000001</v>
      </c>
      <c r="I298" s="748">
        <f t="shared" si="121"/>
        <v>1.6259999999999999</v>
      </c>
      <c r="J298" s="748">
        <f t="shared" si="122"/>
        <v>1.5429999999999999</v>
      </c>
      <c r="K298" s="748">
        <f t="shared" si="123"/>
        <v>1.4630000000000001</v>
      </c>
      <c r="L298" s="748">
        <f t="shared" si="124"/>
        <v>1.387</v>
      </c>
      <c r="M298" s="749">
        <f t="shared" si="125"/>
        <v>1.3080000000000001</v>
      </c>
      <c r="N298" s="729"/>
    </row>
    <row r="299" spans="2:14" x14ac:dyDescent="0.2">
      <c r="B299" s="747" t="s">
        <v>100</v>
      </c>
      <c r="C299" s="748">
        <f t="shared" si="115"/>
        <v>1.675</v>
      </c>
      <c r="D299" s="748">
        <f t="shared" si="116"/>
        <v>1.76</v>
      </c>
      <c r="E299" s="748">
        <f t="shared" si="117"/>
        <v>1.9930000000000001</v>
      </c>
      <c r="F299" s="748">
        <f t="shared" si="118"/>
        <v>1.9319999999999999</v>
      </c>
      <c r="G299" s="748">
        <f t="shared" si="119"/>
        <v>1.724</v>
      </c>
      <c r="H299" s="748">
        <f t="shared" si="120"/>
        <v>1.4870000000000001</v>
      </c>
      <c r="I299" s="748">
        <f t="shared" si="121"/>
        <v>1.236</v>
      </c>
      <c r="J299" s="748">
        <f t="shared" si="122"/>
        <v>0.999</v>
      </c>
      <c r="K299" s="748">
        <f t="shared" si="123"/>
        <v>0.78</v>
      </c>
      <c r="L299" s="748">
        <f t="shared" si="124"/>
        <v>0.66200000000000003</v>
      </c>
      <c r="M299" s="749">
        <f t="shared" si="125"/>
        <v>0.58399999999999996</v>
      </c>
      <c r="N299" s="729"/>
    </row>
    <row r="300" spans="2:14" x14ac:dyDescent="0.2">
      <c r="B300" s="747" t="s">
        <v>101</v>
      </c>
      <c r="C300" s="748">
        <f t="shared" si="115"/>
        <v>9.0250000000000004</v>
      </c>
      <c r="D300" s="748">
        <f t="shared" si="116"/>
        <v>10.41</v>
      </c>
      <c r="E300" s="748">
        <f t="shared" si="117"/>
        <v>11.877000000000001</v>
      </c>
      <c r="F300" s="748">
        <f t="shared" si="118"/>
        <v>12.577</v>
      </c>
      <c r="G300" s="748">
        <f t="shared" si="119"/>
        <v>12.851000000000001</v>
      </c>
      <c r="H300" s="748">
        <f t="shared" si="120"/>
        <v>12.744</v>
      </c>
      <c r="I300" s="748">
        <f t="shared" si="121"/>
        <v>12.331</v>
      </c>
      <c r="J300" s="748">
        <f t="shared" si="122"/>
        <v>11.73</v>
      </c>
      <c r="K300" s="748">
        <f t="shared" si="123"/>
        <v>10.932</v>
      </c>
      <c r="L300" s="748">
        <f t="shared" si="124"/>
        <v>10.35</v>
      </c>
      <c r="M300" s="749">
        <f t="shared" si="125"/>
        <v>9.766</v>
      </c>
      <c r="N300" s="729"/>
    </row>
    <row r="301" spans="2:14" x14ac:dyDescent="0.2">
      <c r="B301" s="747" t="s">
        <v>102</v>
      </c>
      <c r="C301" s="748">
        <f t="shared" ref="C301:C303" si="126">C284</f>
        <v>1.2010000000000001</v>
      </c>
      <c r="D301" s="748">
        <f t="shared" ref="D301:D303" si="127">E284</f>
        <v>1.603</v>
      </c>
      <c r="E301" s="748">
        <f t="shared" ref="E301:E303" si="128">G284</f>
        <v>1.861</v>
      </c>
      <c r="F301" s="748">
        <f t="shared" ref="F301:F303" si="129">I284</f>
        <v>1.7450000000000001</v>
      </c>
      <c r="G301" s="748">
        <f t="shared" ref="G301:G303" si="130">K284</f>
        <v>1.5369999999999999</v>
      </c>
      <c r="H301" s="748">
        <f t="shared" ref="H301:H303" si="131">M284</f>
        <v>1.262</v>
      </c>
      <c r="I301" s="748">
        <f t="shared" ref="I301:I303" si="132">O284</f>
        <v>1.0660000000000001</v>
      </c>
      <c r="J301" s="748">
        <f t="shared" ref="J301:J303" si="133">Q284</f>
        <v>0.85699999999999998</v>
      </c>
      <c r="K301" s="748">
        <f t="shared" ref="K301:K303" si="134">S284</f>
        <v>0.70099999999999996</v>
      </c>
      <c r="L301" s="748">
        <f t="shared" ref="L301:L303" si="135">U284</f>
        <v>0.61799999999999999</v>
      </c>
      <c r="M301" s="749">
        <f t="shared" ref="M301:M303" si="136">W284</f>
        <v>0.57499999999999996</v>
      </c>
      <c r="N301" s="729"/>
    </row>
    <row r="302" spans="2:14" x14ac:dyDescent="0.2">
      <c r="B302" s="747" t="s">
        <v>103</v>
      </c>
      <c r="C302" s="748">
        <f t="shared" si="126"/>
        <v>5.7450000000000001</v>
      </c>
      <c r="D302" s="748">
        <f t="shared" si="127"/>
        <v>6.7859999999999996</v>
      </c>
      <c r="E302" s="748">
        <f t="shared" si="128"/>
        <v>7.8380000000000001</v>
      </c>
      <c r="F302" s="748">
        <f t="shared" si="129"/>
        <v>8.2050000000000001</v>
      </c>
      <c r="G302" s="748">
        <f t="shared" si="130"/>
        <v>8.4629999999999992</v>
      </c>
      <c r="H302" s="748">
        <f t="shared" si="131"/>
        <v>8.5280000000000005</v>
      </c>
      <c r="I302" s="748">
        <f t="shared" si="132"/>
        <v>8.3919999999999995</v>
      </c>
      <c r="J302" s="748">
        <f t="shared" si="133"/>
        <v>8.0909999999999993</v>
      </c>
      <c r="K302" s="748">
        <f t="shared" si="134"/>
        <v>7.6870000000000003</v>
      </c>
      <c r="L302" s="748">
        <f t="shared" si="135"/>
        <v>7.2270000000000003</v>
      </c>
      <c r="M302" s="749">
        <f t="shared" si="136"/>
        <v>6.8140000000000001</v>
      </c>
      <c r="N302" s="729"/>
    </row>
    <row r="303" spans="2:14" ht="13.5" thickBot="1" x14ac:dyDescent="0.25">
      <c r="B303" s="750" t="s">
        <v>104</v>
      </c>
      <c r="C303" s="751">
        <f t="shared" si="126"/>
        <v>40.218000000000004</v>
      </c>
      <c r="D303" s="751">
        <f t="shared" si="127"/>
        <v>47.856000000000002</v>
      </c>
      <c r="E303" s="751">
        <f t="shared" si="128"/>
        <v>53.692999999999998</v>
      </c>
      <c r="F303" s="751">
        <f t="shared" si="129"/>
        <v>56.084000000000003</v>
      </c>
      <c r="G303" s="751">
        <f t="shared" si="130"/>
        <v>56.430999999999997</v>
      </c>
      <c r="H303" s="751">
        <f t="shared" si="131"/>
        <v>56.005000000000003</v>
      </c>
      <c r="I303" s="751">
        <f t="shared" si="132"/>
        <v>54.332999999999998</v>
      </c>
      <c r="J303" s="751">
        <f t="shared" si="133"/>
        <v>51.588999999999999</v>
      </c>
      <c r="K303" s="751">
        <f t="shared" si="134"/>
        <v>48.713999999999999</v>
      </c>
      <c r="L303" s="751">
        <f t="shared" si="135"/>
        <v>45.466999999999999</v>
      </c>
      <c r="M303" s="752">
        <f t="shared" si="136"/>
        <v>42.517000000000003</v>
      </c>
      <c r="N303" s="729"/>
    </row>
    <row r="306" spans="2:14" x14ac:dyDescent="0.2">
      <c r="B306" s="791" t="s">
        <v>740</v>
      </c>
      <c r="C306" s="722" t="s">
        <v>331</v>
      </c>
      <c r="D306" s="722" t="s">
        <v>222</v>
      </c>
      <c r="E306" s="722" t="s">
        <v>225</v>
      </c>
      <c r="F306" s="722" t="s">
        <v>226</v>
      </c>
      <c r="G306" s="722" t="s">
        <v>227</v>
      </c>
      <c r="H306" s="722" t="s">
        <v>228</v>
      </c>
      <c r="I306" s="722" t="s">
        <v>332</v>
      </c>
      <c r="J306" s="722" t="s">
        <v>333</v>
      </c>
      <c r="K306" s="722" t="s">
        <v>231</v>
      </c>
      <c r="L306" s="722" t="s">
        <v>232</v>
      </c>
      <c r="M306" s="722" t="s">
        <v>233</v>
      </c>
      <c r="N306" s="741"/>
    </row>
    <row r="307" spans="2:14" x14ac:dyDescent="0.2">
      <c r="B307" s="792"/>
      <c r="C307" s="721" t="s">
        <v>486</v>
      </c>
      <c r="D307" s="721" t="s">
        <v>486</v>
      </c>
      <c r="E307" s="721" t="s">
        <v>486</v>
      </c>
      <c r="F307" s="721" t="s">
        <v>486</v>
      </c>
      <c r="G307" s="721" t="s">
        <v>486</v>
      </c>
      <c r="H307" s="721" t="s">
        <v>486</v>
      </c>
      <c r="I307" s="721" t="s">
        <v>486</v>
      </c>
      <c r="J307" s="721" t="s">
        <v>486</v>
      </c>
      <c r="K307" s="721" t="s">
        <v>486</v>
      </c>
      <c r="L307" s="721" t="s">
        <v>486</v>
      </c>
      <c r="M307" s="723" t="s">
        <v>486</v>
      </c>
      <c r="N307" s="742"/>
    </row>
    <row r="308" spans="2:14" ht="41.25" thickBot="1" x14ac:dyDescent="0.25">
      <c r="B308" s="793"/>
      <c r="C308" s="724" t="s">
        <v>325</v>
      </c>
      <c r="D308" s="724" t="s">
        <v>325</v>
      </c>
      <c r="E308" s="724" t="s">
        <v>325</v>
      </c>
      <c r="F308" s="724" t="s">
        <v>325</v>
      </c>
      <c r="G308" s="724" t="s">
        <v>325</v>
      </c>
      <c r="H308" s="724" t="s">
        <v>325</v>
      </c>
      <c r="I308" s="724" t="s">
        <v>325</v>
      </c>
      <c r="J308" s="724" t="s">
        <v>325</v>
      </c>
      <c r="K308" s="724" t="s">
        <v>325</v>
      </c>
      <c r="L308" s="724" t="s">
        <v>325</v>
      </c>
      <c r="M308" s="724" t="s">
        <v>325</v>
      </c>
      <c r="N308" s="743"/>
    </row>
    <row r="309" spans="2:14" ht="25.5" x14ac:dyDescent="0.2">
      <c r="B309" s="757" t="s">
        <v>105</v>
      </c>
      <c r="C309" s="758">
        <f t="shared" ref="C309:C320" si="137">SUM(C258,C275)</f>
        <v>126.842</v>
      </c>
      <c r="D309" s="758">
        <f t="shared" ref="D309:D320" si="138">SUM(D258,E275)</f>
        <v>150.40900000000002</v>
      </c>
      <c r="E309" s="758">
        <f t="shared" ref="E309:E320" si="139">SUM(E258,G275)</f>
        <v>164.07499999999999</v>
      </c>
      <c r="F309" s="758">
        <f t="shared" ref="F309:F320" si="140">SUM(F258,I275)</f>
        <v>168.82299999999998</v>
      </c>
      <c r="G309" s="758">
        <f t="shared" ref="G309:G320" si="141">SUM(G258,K275)</f>
        <v>167.54600000000002</v>
      </c>
      <c r="H309" s="758">
        <f t="shared" ref="H309:H320" si="142">SUM(H258,M275)</f>
        <v>164.39600000000002</v>
      </c>
      <c r="I309" s="758">
        <f t="shared" ref="I309:I320" si="143">SUM(I258,O275)</f>
        <v>156.541</v>
      </c>
      <c r="J309" s="758">
        <f t="shared" ref="J309:J320" si="144">SUM(J258,Q275)</f>
        <v>147.405</v>
      </c>
      <c r="K309" s="758">
        <f t="shared" ref="K309:K320" si="145">SUM(K258,S275)</f>
        <v>137.125</v>
      </c>
      <c r="L309" s="758">
        <f t="shared" ref="L309:L320" si="146">SUM(L258,U275)</f>
        <v>123.49600000000001</v>
      </c>
      <c r="M309" s="759">
        <f t="shared" ref="M309:M320" si="147">SUM(M258,W275)</f>
        <v>114.83799999999999</v>
      </c>
      <c r="N309" s="726"/>
    </row>
    <row r="310" spans="2:14" x14ac:dyDescent="0.2">
      <c r="B310" s="747" t="s">
        <v>94</v>
      </c>
      <c r="C310" s="748">
        <f t="shared" si="137"/>
        <v>37.021000000000001</v>
      </c>
      <c r="D310" s="748">
        <f t="shared" si="138"/>
        <v>36.893999999999998</v>
      </c>
      <c r="E310" s="748">
        <f t="shared" si="139"/>
        <v>35.842999999999996</v>
      </c>
      <c r="F310" s="748">
        <f t="shared" si="140"/>
        <v>34.454999999999998</v>
      </c>
      <c r="G310" s="748">
        <f t="shared" si="141"/>
        <v>32.945999999999998</v>
      </c>
      <c r="H310" s="748">
        <f t="shared" si="142"/>
        <v>31.570999999999998</v>
      </c>
      <c r="I310" s="748">
        <f t="shared" si="143"/>
        <v>29.973000000000003</v>
      </c>
      <c r="J310" s="748">
        <f t="shared" si="144"/>
        <v>28.308</v>
      </c>
      <c r="K310" s="748">
        <f t="shared" si="145"/>
        <v>26.312999999999999</v>
      </c>
      <c r="L310" s="748">
        <f t="shared" si="146"/>
        <v>23.475000000000001</v>
      </c>
      <c r="M310" s="749">
        <f t="shared" si="147"/>
        <v>22.067</v>
      </c>
      <c r="N310" s="729"/>
    </row>
    <row r="311" spans="2:14" x14ac:dyDescent="0.2">
      <c r="B311" s="747" t="s">
        <v>95</v>
      </c>
      <c r="C311" s="748">
        <f t="shared" si="137"/>
        <v>-2.73</v>
      </c>
      <c r="D311" s="748">
        <f t="shared" si="138"/>
        <v>10.39</v>
      </c>
      <c r="E311" s="748">
        <f t="shared" si="139"/>
        <v>15.696</v>
      </c>
      <c r="F311" s="748">
        <f t="shared" si="140"/>
        <v>16.649000000000001</v>
      </c>
      <c r="G311" s="748">
        <f t="shared" si="141"/>
        <v>17.048999999999999</v>
      </c>
      <c r="H311" s="748">
        <f t="shared" si="142"/>
        <v>17.126999999999999</v>
      </c>
      <c r="I311" s="748">
        <f t="shared" si="143"/>
        <v>16.094999999999999</v>
      </c>
      <c r="J311" s="748">
        <f t="shared" si="144"/>
        <v>16.18</v>
      </c>
      <c r="K311" s="748">
        <f t="shared" si="145"/>
        <v>16.09</v>
      </c>
      <c r="L311" s="748">
        <f t="shared" si="146"/>
        <v>15.722</v>
      </c>
      <c r="M311" s="749">
        <f t="shared" si="147"/>
        <v>15.318</v>
      </c>
      <c r="N311" s="729"/>
    </row>
    <row r="312" spans="2:14" x14ac:dyDescent="0.2">
      <c r="B312" s="747" t="s">
        <v>96</v>
      </c>
      <c r="C312" s="748">
        <f t="shared" si="137"/>
        <v>9.5549999999999997</v>
      </c>
      <c r="D312" s="748">
        <f t="shared" si="138"/>
        <v>8.3539999999999992</v>
      </c>
      <c r="E312" s="748">
        <f t="shared" si="139"/>
        <v>8.3780000000000001</v>
      </c>
      <c r="F312" s="748">
        <f t="shared" si="140"/>
        <v>11.208</v>
      </c>
      <c r="G312" s="748">
        <f t="shared" si="141"/>
        <v>12.827999999999999</v>
      </c>
      <c r="H312" s="748">
        <f t="shared" si="142"/>
        <v>14.372</v>
      </c>
      <c r="I312" s="748">
        <f t="shared" si="143"/>
        <v>14.612</v>
      </c>
      <c r="J312" s="748">
        <f t="shared" si="144"/>
        <v>13.625999999999999</v>
      </c>
      <c r="K312" s="748">
        <f t="shared" si="145"/>
        <v>12.234999999999999</v>
      </c>
      <c r="L312" s="748">
        <f t="shared" si="146"/>
        <v>7.8949999999999996</v>
      </c>
      <c r="M312" s="749">
        <f t="shared" si="147"/>
        <v>6.1769999999999996</v>
      </c>
      <c r="N312" s="729"/>
    </row>
    <row r="313" spans="2:14" x14ac:dyDescent="0.2">
      <c r="B313" s="747" t="s">
        <v>97</v>
      </c>
      <c r="C313" s="748">
        <f t="shared" si="137"/>
        <v>11.250999999999999</v>
      </c>
      <c r="D313" s="748">
        <f t="shared" si="138"/>
        <v>11.954000000000001</v>
      </c>
      <c r="E313" s="748">
        <f t="shared" si="139"/>
        <v>12.343</v>
      </c>
      <c r="F313" s="748">
        <f t="shared" si="140"/>
        <v>12.575999999999999</v>
      </c>
      <c r="G313" s="748">
        <f t="shared" si="141"/>
        <v>11.786999999999999</v>
      </c>
      <c r="H313" s="748">
        <f t="shared" si="142"/>
        <v>10.674999999999999</v>
      </c>
      <c r="I313" s="748">
        <f t="shared" si="143"/>
        <v>9.1300000000000008</v>
      </c>
      <c r="J313" s="748">
        <f t="shared" si="144"/>
        <v>7.7770000000000001</v>
      </c>
      <c r="K313" s="748">
        <f t="shared" si="145"/>
        <v>6.6809999999999992</v>
      </c>
      <c r="L313" s="748">
        <f t="shared" si="146"/>
        <v>5.6509999999999998</v>
      </c>
      <c r="M313" s="749">
        <f t="shared" si="147"/>
        <v>4.8709999999999996</v>
      </c>
      <c r="N313" s="729"/>
    </row>
    <row r="314" spans="2:14" x14ac:dyDescent="0.2">
      <c r="B314" s="747" t="s">
        <v>98</v>
      </c>
      <c r="C314" s="748">
        <f t="shared" si="137"/>
        <v>11.664000000000001</v>
      </c>
      <c r="D314" s="748">
        <f t="shared" si="138"/>
        <v>11.98</v>
      </c>
      <c r="E314" s="748">
        <f t="shared" si="139"/>
        <v>11.743</v>
      </c>
      <c r="F314" s="748">
        <f t="shared" si="140"/>
        <v>10.519</v>
      </c>
      <c r="G314" s="748">
        <f t="shared" si="141"/>
        <v>9.2200000000000006</v>
      </c>
      <c r="H314" s="748">
        <f t="shared" si="142"/>
        <v>8.0570000000000004</v>
      </c>
      <c r="I314" s="748">
        <f t="shared" si="143"/>
        <v>7.0049999999999999</v>
      </c>
      <c r="J314" s="748">
        <f t="shared" si="144"/>
        <v>5.9480000000000004</v>
      </c>
      <c r="K314" s="748">
        <f t="shared" si="145"/>
        <v>4.8680000000000003</v>
      </c>
      <c r="L314" s="748">
        <f t="shared" si="146"/>
        <v>4.4720000000000004</v>
      </c>
      <c r="M314" s="749">
        <f t="shared" si="147"/>
        <v>4.3559999999999999</v>
      </c>
      <c r="N314" s="729"/>
    </row>
    <row r="315" spans="2:14" x14ac:dyDescent="0.2">
      <c r="B315" s="747" t="s">
        <v>99</v>
      </c>
      <c r="C315" s="748">
        <f t="shared" si="137"/>
        <v>1.8339999999999999</v>
      </c>
      <c r="D315" s="748">
        <f t="shared" si="138"/>
        <v>1.8859999999999999</v>
      </c>
      <c r="E315" s="748">
        <f t="shared" si="139"/>
        <v>1.8740000000000001</v>
      </c>
      <c r="F315" s="748">
        <f t="shared" si="140"/>
        <v>1.851</v>
      </c>
      <c r="G315" s="748">
        <f t="shared" si="141"/>
        <v>1.7809999999999999</v>
      </c>
      <c r="H315" s="748">
        <f t="shared" si="142"/>
        <v>1.7070000000000001</v>
      </c>
      <c r="I315" s="748">
        <f t="shared" si="143"/>
        <v>1.6259999999999999</v>
      </c>
      <c r="J315" s="748">
        <f t="shared" si="144"/>
        <v>1.5429999999999999</v>
      </c>
      <c r="K315" s="748">
        <f t="shared" si="145"/>
        <v>1.4630000000000001</v>
      </c>
      <c r="L315" s="748">
        <f t="shared" si="146"/>
        <v>1.387</v>
      </c>
      <c r="M315" s="749">
        <f t="shared" si="147"/>
        <v>1.3080000000000001</v>
      </c>
      <c r="N315" s="729"/>
    </row>
    <row r="316" spans="2:14" x14ac:dyDescent="0.2">
      <c r="B316" s="747" t="s">
        <v>100</v>
      </c>
      <c r="C316" s="748">
        <f t="shared" si="137"/>
        <v>1.675</v>
      </c>
      <c r="D316" s="748">
        <f t="shared" si="138"/>
        <v>1.76</v>
      </c>
      <c r="E316" s="748">
        <f t="shared" si="139"/>
        <v>1.9930000000000001</v>
      </c>
      <c r="F316" s="748">
        <f t="shared" si="140"/>
        <v>1.9319999999999999</v>
      </c>
      <c r="G316" s="748">
        <f t="shared" si="141"/>
        <v>1.724</v>
      </c>
      <c r="H316" s="748">
        <f t="shared" si="142"/>
        <v>1.4870000000000001</v>
      </c>
      <c r="I316" s="748">
        <f t="shared" si="143"/>
        <v>1.236</v>
      </c>
      <c r="J316" s="748">
        <f t="shared" si="144"/>
        <v>0.999</v>
      </c>
      <c r="K316" s="748">
        <f t="shared" si="145"/>
        <v>0.78</v>
      </c>
      <c r="L316" s="748">
        <f t="shared" si="146"/>
        <v>0.66200000000000003</v>
      </c>
      <c r="M316" s="749">
        <f t="shared" si="147"/>
        <v>0.58399999999999996</v>
      </c>
      <c r="N316" s="729"/>
    </row>
    <row r="317" spans="2:14" x14ac:dyDescent="0.2">
      <c r="B317" s="747" t="s">
        <v>101</v>
      </c>
      <c r="C317" s="748">
        <f t="shared" si="137"/>
        <v>9.0250000000000004</v>
      </c>
      <c r="D317" s="748">
        <f t="shared" si="138"/>
        <v>10.41</v>
      </c>
      <c r="E317" s="748">
        <f t="shared" si="139"/>
        <v>11.877000000000001</v>
      </c>
      <c r="F317" s="748">
        <f t="shared" si="140"/>
        <v>12.577</v>
      </c>
      <c r="G317" s="748">
        <f t="shared" si="141"/>
        <v>12.851000000000001</v>
      </c>
      <c r="H317" s="748">
        <f t="shared" si="142"/>
        <v>12.744</v>
      </c>
      <c r="I317" s="748">
        <f t="shared" si="143"/>
        <v>12.331</v>
      </c>
      <c r="J317" s="748">
        <f t="shared" si="144"/>
        <v>11.73</v>
      </c>
      <c r="K317" s="748">
        <f t="shared" si="145"/>
        <v>10.932</v>
      </c>
      <c r="L317" s="748">
        <f t="shared" si="146"/>
        <v>10.35</v>
      </c>
      <c r="M317" s="749">
        <f t="shared" si="147"/>
        <v>9.766</v>
      </c>
      <c r="N317" s="729"/>
    </row>
    <row r="318" spans="2:14" x14ac:dyDescent="0.2">
      <c r="B318" s="747" t="s">
        <v>102</v>
      </c>
      <c r="C318" s="748">
        <f t="shared" si="137"/>
        <v>1.2010000000000001</v>
      </c>
      <c r="D318" s="748">
        <f t="shared" si="138"/>
        <v>1.603</v>
      </c>
      <c r="E318" s="748">
        <f t="shared" si="139"/>
        <v>1.861</v>
      </c>
      <c r="F318" s="748">
        <f t="shared" si="140"/>
        <v>1.7450000000000001</v>
      </c>
      <c r="G318" s="748">
        <f t="shared" si="141"/>
        <v>1.5369999999999999</v>
      </c>
      <c r="H318" s="748">
        <f t="shared" si="142"/>
        <v>1.262</v>
      </c>
      <c r="I318" s="748">
        <f t="shared" si="143"/>
        <v>1.0660000000000001</v>
      </c>
      <c r="J318" s="748">
        <f t="shared" si="144"/>
        <v>0.85699999999999998</v>
      </c>
      <c r="K318" s="748">
        <f t="shared" si="145"/>
        <v>0.70099999999999996</v>
      </c>
      <c r="L318" s="748">
        <f t="shared" si="146"/>
        <v>0.61799999999999999</v>
      </c>
      <c r="M318" s="749">
        <f t="shared" si="147"/>
        <v>0.57499999999999996</v>
      </c>
      <c r="N318" s="729"/>
    </row>
    <row r="319" spans="2:14" x14ac:dyDescent="0.2">
      <c r="B319" s="747" t="s">
        <v>103</v>
      </c>
      <c r="C319" s="748">
        <f t="shared" si="137"/>
        <v>5.7450000000000001</v>
      </c>
      <c r="D319" s="748">
        <f t="shared" si="138"/>
        <v>6.7859999999999996</v>
      </c>
      <c r="E319" s="748">
        <f t="shared" si="139"/>
        <v>7.8380000000000001</v>
      </c>
      <c r="F319" s="748">
        <f t="shared" si="140"/>
        <v>8.2050000000000001</v>
      </c>
      <c r="G319" s="748">
        <f t="shared" si="141"/>
        <v>8.4629999999999992</v>
      </c>
      <c r="H319" s="748">
        <f t="shared" si="142"/>
        <v>8.5280000000000005</v>
      </c>
      <c r="I319" s="748">
        <f t="shared" si="143"/>
        <v>8.3919999999999995</v>
      </c>
      <c r="J319" s="748">
        <f t="shared" si="144"/>
        <v>8.0909999999999993</v>
      </c>
      <c r="K319" s="748">
        <f t="shared" si="145"/>
        <v>7.6870000000000003</v>
      </c>
      <c r="L319" s="748">
        <f t="shared" si="146"/>
        <v>7.2270000000000003</v>
      </c>
      <c r="M319" s="749">
        <f t="shared" si="147"/>
        <v>6.8140000000000001</v>
      </c>
      <c r="N319" s="729"/>
    </row>
    <row r="320" spans="2:14" ht="13.5" thickBot="1" x14ac:dyDescent="0.25">
      <c r="B320" s="750" t="s">
        <v>104</v>
      </c>
      <c r="C320" s="751">
        <f t="shared" si="137"/>
        <v>40.602000000000004</v>
      </c>
      <c r="D320" s="751">
        <f t="shared" si="138"/>
        <v>48.390999999999998</v>
      </c>
      <c r="E320" s="751">
        <f t="shared" si="139"/>
        <v>54.628999999999998</v>
      </c>
      <c r="F320" s="751">
        <f t="shared" si="140"/>
        <v>57.105000000000004</v>
      </c>
      <c r="G320" s="751">
        <f t="shared" si="141"/>
        <v>57.357999999999997</v>
      </c>
      <c r="H320" s="751">
        <f t="shared" si="142"/>
        <v>56.864000000000004</v>
      </c>
      <c r="I320" s="751">
        <f t="shared" si="143"/>
        <v>55.074999999999996</v>
      </c>
      <c r="J320" s="751">
        <f t="shared" si="144"/>
        <v>52.345999999999997</v>
      </c>
      <c r="K320" s="751">
        <f t="shared" si="145"/>
        <v>49.372999999999998</v>
      </c>
      <c r="L320" s="751">
        <f t="shared" si="146"/>
        <v>46.037999999999997</v>
      </c>
      <c r="M320" s="752">
        <f t="shared" si="147"/>
        <v>43.002000000000002</v>
      </c>
      <c r="N320" s="729"/>
    </row>
  </sheetData>
  <mergeCells count="116">
    <mergeCell ref="U272:V272"/>
    <mergeCell ref="W272:X272"/>
    <mergeCell ref="E272:F272"/>
    <mergeCell ref="G272:H272"/>
    <mergeCell ref="I272:J272"/>
    <mergeCell ref="K272:L272"/>
    <mergeCell ref="M272:N272"/>
    <mergeCell ref="B289:B291"/>
    <mergeCell ref="B306:B308"/>
    <mergeCell ref="O273:P273"/>
    <mergeCell ref="Q273:R273"/>
    <mergeCell ref="S273:T273"/>
    <mergeCell ref="U273:V273"/>
    <mergeCell ref="W273:X273"/>
    <mergeCell ref="E273:F273"/>
    <mergeCell ref="G273:H273"/>
    <mergeCell ref="I273:J273"/>
    <mergeCell ref="K273:L273"/>
    <mergeCell ref="M273:N273"/>
    <mergeCell ref="B221:B223"/>
    <mergeCell ref="B238:B240"/>
    <mergeCell ref="B255:B257"/>
    <mergeCell ref="B272:B274"/>
    <mergeCell ref="C272:D272"/>
    <mergeCell ref="C273:D273"/>
    <mergeCell ref="O205:P205"/>
    <mergeCell ref="Q205:R205"/>
    <mergeCell ref="S205:T205"/>
    <mergeCell ref="O272:P272"/>
    <mergeCell ref="Q272:R272"/>
    <mergeCell ref="S272:T272"/>
    <mergeCell ref="U205:V205"/>
    <mergeCell ref="W205:X205"/>
    <mergeCell ref="E205:F205"/>
    <mergeCell ref="G205:H205"/>
    <mergeCell ref="I205:J205"/>
    <mergeCell ref="K205:L205"/>
    <mergeCell ref="M205:N205"/>
    <mergeCell ref="O204:P204"/>
    <mergeCell ref="Q204:R204"/>
    <mergeCell ref="S204:T204"/>
    <mergeCell ref="U204:V204"/>
    <mergeCell ref="W204:X204"/>
    <mergeCell ref="E204:F204"/>
    <mergeCell ref="G204:H204"/>
    <mergeCell ref="I204:J204"/>
    <mergeCell ref="K204:L204"/>
    <mergeCell ref="M204:N204"/>
    <mergeCell ref="B159:B161"/>
    <mergeCell ref="B173:B175"/>
    <mergeCell ref="B187:B189"/>
    <mergeCell ref="B204:B206"/>
    <mergeCell ref="C204:D204"/>
    <mergeCell ref="C205:D205"/>
    <mergeCell ref="O146:P146"/>
    <mergeCell ref="Q146:R146"/>
    <mergeCell ref="S146:T146"/>
    <mergeCell ref="U146:V146"/>
    <mergeCell ref="W146:X146"/>
    <mergeCell ref="E146:F146"/>
    <mergeCell ref="G146:H146"/>
    <mergeCell ref="I146:J146"/>
    <mergeCell ref="K146:L146"/>
    <mergeCell ref="M146:N146"/>
    <mergeCell ref="O145:P145"/>
    <mergeCell ref="Q145:R145"/>
    <mergeCell ref="S145:T145"/>
    <mergeCell ref="U145:V145"/>
    <mergeCell ref="W145:X145"/>
    <mergeCell ref="E145:F145"/>
    <mergeCell ref="G145:H145"/>
    <mergeCell ref="I145:J145"/>
    <mergeCell ref="K145:L145"/>
    <mergeCell ref="M145:N145"/>
    <mergeCell ref="B97:B99"/>
    <mergeCell ref="B114:B116"/>
    <mergeCell ref="B131:B133"/>
    <mergeCell ref="B145:B147"/>
    <mergeCell ref="C145:D145"/>
    <mergeCell ref="C146:D146"/>
    <mergeCell ref="S80:T80"/>
    <mergeCell ref="U80:V80"/>
    <mergeCell ref="W80:X80"/>
    <mergeCell ref="C81:D81"/>
    <mergeCell ref="E81:F81"/>
    <mergeCell ref="G81:H81"/>
    <mergeCell ref="I81:J81"/>
    <mergeCell ref="K81:L81"/>
    <mergeCell ref="M81:N81"/>
    <mergeCell ref="O81:P81"/>
    <mergeCell ref="Q81:R81"/>
    <mergeCell ref="S81:T81"/>
    <mergeCell ref="U81:V81"/>
    <mergeCell ref="W81:X81"/>
    <mergeCell ref="I80:J80"/>
    <mergeCell ref="K80:L80"/>
    <mergeCell ref="M80:N80"/>
    <mergeCell ref="O80:P80"/>
    <mergeCell ref="Q80:R80"/>
    <mergeCell ref="B63:B65"/>
    <mergeCell ref="B80:B82"/>
    <mergeCell ref="C80:D80"/>
    <mergeCell ref="E80:F80"/>
    <mergeCell ref="G80:H80"/>
    <mergeCell ref="B3:F3"/>
    <mergeCell ref="H3:N3"/>
    <mergeCell ref="P3:T3"/>
    <mergeCell ref="B18:F18"/>
    <mergeCell ref="H18:N18"/>
    <mergeCell ref="P18:T18"/>
    <mergeCell ref="B33:F33"/>
    <mergeCell ref="H33:N33"/>
    <mergeCell ref="P33:T33"/>
    <mergeCell ref="B48:F48"/>
    <mergeCell ref="H48:N48"/>
    <mergeCell ref="P48:T4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8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421</v>
      </c>
      <c r="C3" t="s">
        <v>405</v>
      </c>
    </row>
    <row r="5" spans="2:6" ht="15" customHeight="1" x14ac:dyDescent="0.2">
      <c r="B5" s="925" t="s">
        <v>269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6"/>
      <c r="C6" s="90" t="s">
        <v>81</v>
      </c>
      <c r="D6" s="90" t="s">
        <v>81</v>
      </c>
      <c r="E6" s="98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93"/>
      <c r="F7" s="92"/>
    </row>
    <row r="8" spans="2:6" ht="15" customHeight="1" x14ac:dyDescent="0.2">
      <c r="B8" s="94" t="s">
        <v>340</v>
      </c>
      <c r="C8" s="645">
        <f>'Section 13 data'!$C$24</f>
        <v>5.0199999999999993E-3</v>
      </c>
      <c r="D8" s="646">
        <f>'Section 13 data'!$D$24</f>
        <v>0.21718000000000001</v>
      </c>
      <c r="E8" s="202">
        <f>'Section 13 data'!$E$24</f>
        <v>30.37</v>
      </c>
      <c r="F8" s="647">
        <f>SUM(C8,D8)</f>
        <v>0.22220000000000001</v>
      </c>
    </row>
    <row r="9" spans="2:6" ht="15" customHeight="1" x14ac:dyDescent="0.2">
      <c r="B9" s="95" t="s">
        <v>341</v>
      </c>
      <c r="C9" s="645">
        <f>'Section 13 data'!$C$25</f>
        <v>4.1900000000000001E-3</v>
      </c>
      <c r="D9" s="646">
        <f>'Section 13 data'!$D$25</f>
        <v>0.19891999999999999</v>
      </c>
      <c r="E9" s="202">
        <f>'Section 13 data'!$E$25</f>
        <v>35.51</v>
      </c>
      <c r="F9" s="647">
        <f t="shared" ref="F9:F17" si="0">SUM(C9,D9)</f>
        <v>0.20310999999999998</v>
      </c>
    </row>
    <row r="10" spans="2:6" ht="15" customHeight="1" x14ac:dyDescent="0.2">
      <c r="B10" s="96" t="s">
        <v>342</v>
      </c>
      <c r="C10" s="645">
        <f>'Section 13 data'!$C$26</f>
        <v>2.15E-3</v>
      </c>
      <c r="D10" s="646">
        <f>'Section 13 data'!$D$26</f>
        <v>0.31995999999999997</v>
      </c>
      <c r="E10" s="202">
        <f>'Section 13 data'!$E$26</f>
        <v>40.090000000000003</v>
      </c>
      <c r="F10" s="647">
        <f t="shared" si="0"/>
        <v>0.32210999999999995</v>
      </c>
    </row>
    <row r="11" spans="2:6" ht="15" customHeight="1" x14ac:dyDescent="0.2">
      <c r="B11" s="94" t="s">
        <v>343</v>
      </c>
      <c r="C11" s="645">
        <f>'Section 13 data'!$C$27</f>
        <v>1.191E-2</v>
      </c>
      <c r="D11" s="646">
        <f>'Section 13 data'!$D$27</f>
        <v>0.54148000000000007</v>
      </c>
      <c r="E11" s="202">
        <f>'Section 13 data'!$E$27</f>
        <v>39.25</v>
      </c>
      <c r="F11" s="647">
        <f t="shared" si="0"/>
        <v>0.55339000000000005</v>
      </c>
    </row>
    <row r="12" spans="2:6" ht="15" customHeight="1" x14ac:dyDescent="0.2">
      <c r="B12" s="94" t="s">
        <v>344</v>
      </c>
      <c r="C12" s="645">
        <f>'Section 13 data'!$C$28</f>
        <v>6.9500000000000004E-3</v>
      </c>
      <c r="D12" s="646">
        <f>'Section 13 data'!$D$28</f>
        <v>1.3069300000000001</v>
      </c>
      <c r="E12" s="202">
        <f>'Section 13 data'!$E$28</f>
        <v>31.19</v>
      </c>
      <c r="F12" s="647">
        <f t="shared" si="0"/>
        <v>1.3138800000000002</v>
      </c>
    </row>
    <row r="13" spans="2:6" ht="15" customHeight="1" x14ac:dyDescent="0.2">
      <c r="B13" s="94" t="s">
        <v>345</v>
      </c>
      <c r="C13" s="645">
        <f>'Section 13 data'!$C$29</f>
        <v>1.0320000000000001E-2</v>
      </c>
      <c r="D13" s="646">
        <f>'Section 13 data'!$D$29</f>
        <v>0.47761000000000003</v>
      </c>
      <c r="E13" s="202">
        <f>'Section 13 data'!$E$29</f>
        <v>46.97</v>
      </c>
      <c r="F13" s="647">
        <f t="shared" si="0"/>
        <v>0.48793000000000003</v>
      </c>
    </row>
    <row r="14" spans="2:6" ht="15" customHeight="1" x14ac:dyDescent="0.2">
      <c r="B14" s="94" t="s">
        <v>346</v>
      </c>
      <c r="C14" s="645">
        <f>'Section 13 data'!$C$30</f>
        <v>9.3100000000000006E-3</v>
      </c>
      <c r="D14" s="646">
        <f>'Section 13 data'!$D$30</f>
        <v>1.8529599999999999</v>
      </c>
      <c r="E14" s="202">
        <f>'Section 13 data'!$E$30</f>
        <v>27.8</v>
      </c>
      <c r="F14" s="647">
        <f t="shared" si="0"/>
        <v>1.8622699999999999</v>
      </c>
    </row>
    <row r="15" spans="2:6" ht="15" customHeight="1" x14ac:dyDescent="0.2">
      <c r="B15" s="94" t="s">
        <v>347</v>
      </c>
      <c r="C15" s="645">
        <f>'Section 13 data'!$C$31</f>
        <v>0</v>
      </c>
      <c r="D15" s="646">
        <f>'Section 13 data'!$D$31</f>
        <v>0.50578000000000001</v>
      </c>
      <c r="E15" s="202">
        <f>'Section 13 data'!$E$31</f>
        <v>48.56</v>
      </c>
      <c r="F15" s="647">
        <f t="shared" si="0"/>
        <v>0.50578000000000001</v>
      </c>
    </row>
    <row r="16" spans="2:6" ht="15" customHeight="1" x14ac:dyDescent="0.2">
      <c r="B16" s="94" t="s">
        <v>270</v>
      </c>
      <c r="C16" s="645">
        <f>'Section 13 data'!$C$32</f>
        <v>0</v>
      </c>
      <c r="D16" s="646">
        <f>'Section 13 data'!$D$32</f>
        <v>0.44775999999999999</v>
      </c>
      <c r="E16" s="202">
        <f>'Section 13 data'!$E$32</f>
        <v>74.13</v>
      </c>
      <c r="F16" s="647">
        <f t="shared" si="0"/>
        <v>0.44775999999999999</v>
      </c>
    </row>
    <row r="17" spans="2:6" ht="15" customHeight="1" x14ac:dyDescent="0.2">
      <c r="B17" s="97" t="s">
        <v>80</v>
      </c>
      <c r="C17" s="648">
        <f>'Section 13 data'!$C$8</f>
        <v>4.9860000000000002E-2</v>
      </c>
      <c r="D17" s="648">
        <f>'Section 13 data'!$D$8</f>
        <v>5.8685900000000002</v>
      </c>
      <c r="E17" s="318">
        <f>'Section 13 data'!$E$8</f>
        <v>14.11</v>
      </c>
      <c r="F17" s="648">
        <f t="shared" si="0"/>
        <v>5.91845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C78A2836-2B8E-48AB-BE90-5735BFC018A7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DC7E7F93-5F8E-4DC2-9EDA-115214AEC5F1}">
            <xm:f>Sheet1!$D$5</xm:f>
            <xm:f>Sheet1!$E$5</xm:f>
            <x14:dxf>
              <numFmt numFmtId="174" formatCode="&quot;&lt; 0.1&quot;"/>
            </x14:dxf>
          </x14:cfRule>
          <xm:sqref>C8:D17 F8:F17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9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422</v>
      </c>
      <c r="C3" t="s">
        <v>406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75" t="s">
        <v>325</v>
      </c>
      <c r="D6" s="75" t="s">
        <v>325</v>
      </c>
      <c r="E6" s="19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data'!$J$13</f>
        <v>0</v>
      </c>
      <c r="D8" s="638">
        <f>'Section 13 data'!$K$13</f>
        <v>0</v>
      </c>
      <c r="E8" s="202">
        <f>'Section 13 data'!$L$13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13 data'!$J$14</f>
        <v>0</v>
      </c>
      <c r="D9" s="638">
        <f>'Section 13 data'!$K$14</f>
        <v>12.125999999999999</v>
      </c>
      <c r="E9" s="202">
        <f>'Section 13 data'!$L$14</f>
        <v>68.39</v>
      </c>
      <c r="F9" s="633">
        <f t="shared" ref="F9:F15" si="0">SUM(C9,D9)</f>
        <v>12.125999999999999</v>
      </c>
    </row>
    <row r="10" spans="2:6" ht="15" customHeight="1" x14ac:dyDescent="0.2">
      <c r="B10" s="81" t="s">
        <v>336</v>
      </c>
      <c r="C10" s="67">
        <f>'Section 13 data'!$J$15</f>
        <v>0.40100000000000002</v>
      </c>
      <c r="D10" s="638">
        <f>'Section 13 data'!$K$15</f>
        <v>102.625</v>
      </c>
      <c r="E10" s="202">
        <f>'Section 13 data'!$L$15</f>
        <v>27.188957612179575</v>
      </c>
      <c r="F10" s="633">
        <f t="shared" si="0"/>
        <v>103.026</v>
      </c>
    </row>
    <row r="11" spans="2:6" ht="15" customHeight="1" x14ac:dyDescent="0.2">
      <c r="B11" s="81" t="s">
        <v>337</v>
      </c>
      <c r="C11" s="67">
        <f>'Section 13 data'!$J$16</f>
        <v>0.83099999999999996</v>
      </c>
      <c r="D11" s="638">
        <f>'Section 13 data'!$K$16</f>
        <v>175.73400000000001</v>
      </c>
      <c r="E11" s="202">
        <f>'Section 13 data'!$L$16</f>
        <v>38.369546701679589</v>
      </c>
      <c r="F11" s="633">
        <f t="shared" si="0"/>
        <v>176.565</v>
      </c>
    </row>
    <row r="12" spans="2:6" ht="15" customHeight="1" x14ac:dyDescent="0.2">
      <c r="B12" s="81" t="s">
        <v>338</v>
      </c>
      <c r="C12" s="67">
        <f>'Section 13 data'!$J$17</f>
        <v>0.40799999999999997</v>
      </c>
      <c r="D12" s="638">
        <f>'Section 13 data'!$K$17</f>
        <v>406.42700000000002</v>
      </c>
      <c r="E12" s="202">
        <f>'Section 13 data'!$L$17</f>
        <v>37.89</v>
      </c>
      <c r="F12" s="633">
        <f t="shared" si="0"/>
        <v>406.83500000000004</v>
      </c>
    </row>
    <row r="13" spans="2:6" ht="15" customHeight="1" x14ac:dyDescent="0.2">
      <c r="B13" s="81" t="s">
        <v>339</v>
      </c>
      <c r="C13" s="67">
        <f>'Section 13 data'!$J$18</f>
        <v>4.6429999999999998</v>
      </c>
      <c r="D13" s="638">
        <f>'Section 13 data'!$K$18</f>
        <v>915.952</v>
      </c>
      <c r="E13" s="202">
        <f>'Section 13 data'!$L$18</f>
        <v>29.17</v>
      </c>
      <c r="F13" s="633">
        <f t="shared" si="0"/>
        <v>920.59500000000003</v>
      </c>
    </row>
    <row r="14" spans="2:6" ht="15" customHeight="1" x14ac:dyDescent="0.2">
      <c r="B14" s="81" t="s">
        <v>268</v>
      </c>
      <c r="C14" s="67">
        <f>'Section 13 data'!$J$19</f>
        <v>1.98</v>
      </c>
      <c r="D14" s="638">
        <f>'Section 13 data'!$K$19</f>
        <v>245.91</v>
      </c>
      <c r="E14" s="202">
        <f>'Section 13 data'!$L$19</f>
        <v>72.077050017193557</v>
      </c>
      <c r="F14" s="633">
        <f t="shared" si="0"/>
        <v>247.89</v>
      </c>
    </row>
    <row r="15" spans="2:6" ht="15" customHeight="1" x14ac:dyDescent="0.2">
      <c r="B15" s="83" t="s">
        <v>80</v>
      </c>
      <c r="C15" s="639">
        <f>'Section 13 data'!$J$8</f>
        <v>8.2620000000000005</v>
      </c>
      <c r="D15" s="639">
        <f>'Section 13 data'!$K$8</f>
        <v>1853.9179999999999</v>
      </c>
      <c r="E15" s="318">
        <f>'Section 13 data'!$L$8</f>
        <v>19.47</v>
      </c>
      <c r="F15" s="640">
        <f t="shared" si="0"/>
        <v>1862.1799999999998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0A81A77-0C04-46C1-81B5-E469348EAF73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4C03C85D-305A-41A4-B936-D83AFC2A8308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0">
    <tabColor theme="5" tint="0.59999389629810485"/>
  </sheetPr>
  <dimension ref="B3:F18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423</v>
      </c>
      <c r="C3" t="s">
        <v>407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325</v>
      </c>
      <c r="D6" s="75" t="s">
        <v>325</v>
      </c>
      <c r="E6" s="21" t="s">
        <v>82</v>
      </c>
      <c r="F6" s="75" t="s">
        <v>325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2"/>
      <c r="F7" s="71"/>
    </row>
    <row r="8" spans="2:6" ht="15" customHeight="1" x14ac:dyDescent="0.2">
      <c r="B8" s="78" t="s">
        <v>340</v>
      </c>
      <c r="C8" s="67">
        <f>'Section 13 data'!$J$24</f>
        <v>0.04</v>
      </c>
      <c r="D8" s="85">
        <f>'Section 13 data'!$K$24</f>
        <v>1.3029999999999999</v>
      </c>
      <c r="E8" s="202">
        <f>'Section 13 data'!$L$24</f>
        <v>66.58</v>
      </c>
      <c r="F8" s="633">
        <f>SUM(C8,D8)</f>
        <v>1.343</v>
      </c>
    </row>
    <row r="9" spans="2:6" ht="15" customHeight="1" x14ac:dyDescent="0.2">
      <c r="B9" s="79" t="s">
        <v>341</v>
      </c>
      <c r="C9" s="67">
        <f>'Section 13 data'!$J$25</f>
        <v>0.218</v>
      </c>
      <c r="D9" s="85">
        <f>'Section 13 data'!$K$25</f>
        <v>6.8940000000000001</v>
      </c>
      <c r="E9" s="202">
        <f>'Section 13 data'!$L$25</f>
        <v>40.520000000000003</v>
      </c>
      <c r="F9" s="633">
        <f t="shared" ref="F9:F17" si="0">SUM(C9,D9)</f>
        <v>7.1120000000000001</v>
      </c>
    </row>
    <row r="10" spans="2:6" ht="15" customHeight="1" x14ac:dyDescent="0.2">
      <c r="B10" s="80" t="s">
        <v>342</v>
      </c>
      <c r="C10" s="67">
        <f>'Section 13 data'!$J$26</f>
        <v>0.14299999999999999</v>
      </c>
      <c r="D10" s="85">
        <f>'Section 13 data'!$K$26</f>
        <v>22.103000000000002</v>
      </c>
      <c r="E10" s="202">
        <f>'Section 13 data'!$L$26</f>
        <v>50.4</v>
      </c>
      <c r="F10" s="633">
        <f t="shared" si="0"/>
        <v>22.246000000000002</v>
      </c>
    </row>
    <row r="11" spans="2:6" ht="15" customHeight="1" x14ac:dyDescent="0.2">
      <c r="B11" s="78" t="s">
        <v>343</v>
      </c>
      <c r="C11" s="67">
        <f>'Section 13 data'!$J$27</f>
        <v>3.0430000000000001</v>
      </c>
      <c r="D11" s="85">
        <f>'Section 13 data'!$K$27</f>
        <v>50.192999999999998</v>
      </c>
      <c r="E11" s="202">
        <f>'Section 13 data'!$L$27</f>
        <v>39.22</v>
      </c>
      <c r="F11" s="633">
        <f t="shared" si="0"/>
        <v>53.235999999999997</v>
      </c>
    </row>
    <row r="12" spans="2:6" ht="15" customHeight="1" x14ac:dyDescent="0.2">
      <c r="B12" s="78" t="s">
        <v>344</v>
      </c>
      <c r="C12" s="67">
        <f>'Section 13 data'!$J$28</f>
        <v>1.4570000000000001</v>
      </c>
      <c r="D12" s="85">
        <f>'Section 13 data'!$K$28</f>
        <v>274.70999999999998</v>
      </c>
      <c r="E12" s="202">
        <f>'Section 13 data'!$L$28</f>
        <v>39.04</v>
      </c>
      <c r="F12" s="633">
        <f t="shared" si="0"/>
        <v>276.16699999999997</v>
      </c>
    </row>
    <row r="13" spans="2:6" ht="15" customHeight="1" x14ac:dyDescent="0.2">
      <c r="B13" s="78" t="s">
        <v>345</v>
      </c>
      <c r="C13" s="67">
        <f>'Section 13 data'!$J$29</f>
        <v>1.4690000000000001</v>
      </c>
      <c r="D13" s="85">
        <f>'Section 13 data'!$K$29</f>
        <v>123.38800000000001</v>
      </c>
      <c r="E13" s="202">
        <f>'Section 13 data'!$L$29</f>
        <v>43.65</v>
      </c>
      <c r="F13" s="633">
        <f t="shared" si="0"/>
        <v>124.857</v>
      </c>
    </row>
    <row r="14" spans="2:6" ht="15" customHeight="1" x14ac:dyDescent="0.2">
      <c r="B14" s="78" t="s">
        <v>346</v>
      </c>
      <c r="C14" s="67">
        <f>'Section 13 data'!$J$30</f>
        <v>1.893</v>
      </c>
      <c r="D14" s="85">
        <f>'Section 13 data'!$K$30</f>
        <v>817.904</v>
      </c>
      <c r="E14" s="202">
        <f>'Section 13 data'!$L$30</f>
        <v>31.47</v>
      </c>
      <c r="F14" s="633">
        <f t="shared" si="0"/>
        <v>819.79700000000003</v>
      </c>
    </row>
    <row r="15" spans="2:6" ht="15" customHeight="1" x14ac:dyDescent="0.2">
      <c r="B15" s="78" t="s">
        <v>347</v>
      </c>
      <c r="C15" s="67">
        <f>'Section 13 data'!$J$31</f>
        <v>0</v>
      </c>
      <c r="D15" s="85">
        <f>'Section 13 data'!$K$31</f>
        <v>284.11399999999998</v>
      </c>
      <c r="E15" s="202">
        <f>'Section 13 data'!$L$31</f>
        <v>49.44</v>
      </c>
      <c r="F15" s="633">
        <f t="shared" si="0"/>
        <v>284.11399999999998</v>
      </c>
    </row>
    <row r="16" spans="2:6" ht="15" customHeight="1" x14ac:dyDescent="0.2">
      <c r="B16" s="78" t="s">
        <v>270</v>
      </c>
      <c r="C16" s="67">
        <f>'Section 13 data'!$J$32</f>
        <v>0</v>
      </c>
      <c r="D16" s="85">
        <f>'Section 13 data'!$K$32</f>
        <v>278.16399999999999</v>
      </c>
      <c r="E16" s="202">
        <f>'Section 13 data'!$L$32</f>
        <v>59.79</v>
      </c>
      <c r="F16" s="633">
        <f t="shared" si="0"/>
        <v>278.16399999999999</v>
      </c>
    </row>
    <row r="17" spans="2:6" ht="15" customHeight="1" x14ac:dyDescent="0.2">
      <c r="B17" s="86" t="s">
        <v>80</v>
      </c>
      <c r="C17" s="87">
        <f>'Section 13 data'!$J$8</f>
        <v>8.2620000000000005</v>
      </c>
      <c r="D17" s="87">
        <f>'Section 13 data'!$K$8</f>
        <v>1853.9179999999999</v>
      </c>
      <c r="E17" s="318">
        <f>'Section 13 data'!$L$8</f>
        <v>19.47</v>
      </c>
      <c r="F17" s="87">
        <f t="shared" si="0"/>
        <v>1862.1799999999998</v>
      </c>
    </row>
    <row r="18" spans="2:6" ht="15" customHeight="1" x14ac:dyDescent="0.2">
      <c r="D18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3C824AD-4B74-444C-84BF-EA597F91744E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08DF7FB-12FA-427C-A63F-BFD4358C70A1}">
            <xm:f>Sheet1!$D$4</xm:f>
            <xm:f>Sheet1!$E$4</xm:f>
            <x14:dxf>
              <numFmt numFmtId="173" formatCode="&quot;&lt; 1&quot;"/>
            </x14:dxf>
          </x14:cfRule>
          <xm:sqref>F8:F17 C8:D17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1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259</v>
      </c>
      <c r="C3" t="s">
        <v>433</v>
      </c>
    </row>
    <row r="5" spans="2:6" ht="15" customHeight="1" x14ac:dyDescent="0.2">
      <c r="B5" s="840" t="s">
        <v>267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927"/>
      <c r="C6" s="31" t="s">
        <v>271</v>
      </c>
      <c r="D6" s="31" t="s">
        <v>271</v>
      </c>
      <c r="E6" s="84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20"/>
      <c r="F7" s="71"/>
    </row>
    <row r="8" spans="2:6" ht="15" customHeight="1" x14ac:dyDescent="0.2">
      <c r="B8" s="81" t="s">
        <v>334</v>
      </c>
      <c r="C8" s="67">
        <f>'Section 13 data'!$Q$13</f>
        <v>0</v>
      </c>
      <c r="D8" s="638">
        <f>'Section 13 data'!$R$13</f>
        <v>0</v>
      </c>
      <c r="E8" s="202">
        <f>'Section 13 data'!$S$13</f>
        <v>0</v>
      </c>
      <c r="F8" s="633">
        <f>SUM(C8,D8)</f>
        <v>0</v>
      </c>
    </row>
    <row r="9" spans="2:6" ht="15" customHeight="1" x14ac:dyDescent="0.2">
      <c r="B9" s="82" t="s">
        <v>335</v>
      </c>
      <c r="C9" s="67">
        <f>'Section 13 data'!$Q$14</f>
        <v>0</v>
      </c>
      <c r="D9" s="638">
        <f>'Section 13 data'!$R$14</f>
        <v>454.65300000000002</v>
      </c>
      <c r="E9" s="202">
        <f>'Section 13 data'!$S$14</f>
        <v>35.43</v>
      </c>
      <c r="F9" s="633">
        <f t="shared" ref="F9:F15" si="0">SUM(C9,D9)</f>
        <v>454.65300000000002</v>
      </c>
    </row>
    <row r="10" spans="2:6" ht="15" customHeight="1" x14ac:dyDescent="0.2">
      <c r="B10" s="81" t="s">
        <v>336</v>
      </c>
      <c r="C10" s="67">
        <f>'Section 13 data'!$Q$15</f>
        <v>31.867000000000001</v>
      </c>
      <c r="D10" s="638">
        <f>'Section 13 data'!$R$15</f>
        <v>1223.7159999999999</v>
      </c>
      <c r="E10" s="202">
        <f>'Section 13 data'!$S$15</f>
        <v>27.45805313435541</v>
      </c>
      <c r="F10" s="633">
        <f t="shared" si="0"/>
        <v>1255.5829999999999</v>
      </c>
    </row>
    <row r="11" spans="2:6" ht="15" customHeight="1" x14ac:dyDescent="0.2">
      <c r="B11" s="81" t="s">
        <v>337</v>
      </c>
      <c r="C11" s="67">
        <f>'Section 13 data'!$Q$16</f>
        <v>3.1219999999999999</v>
      </c>
      <c r="D11" s="638">
        <f>'Section 13 data'!$R$16</f>
        <v>367.54</v>
      </c>
      <c r="E11" s="202">
        <f>'Section 13 data'!$S$16</f>
        <v>35.530223134812417</v>
      </c>
      <c r="F11" s="633">
        <f t="shared" si="0"/>
        <v>370.66200000000003</v>
      </c>
    </row>
    <row r="12" spans="2:6" ht="15" customHeight="1" x14ac:dyDescent="0.2">
      <c r="B12" s="81" t="s">
        <v>338</v>
      </c>
      <c r="C12" s="67">
        <f>'Section 13 data'!$Q$17</f>
        <v>3.2360000000000002</v>
      </c>
      <c r="D12" s="638">
        <f>'Section 13 data'!$R$17</f>
        <v>419.85700000000003</v>
      </c>
      <c r="E12" s="202">
        <f>'Section 13 data'!$S$17</f>
        <v>40.01</v>
      </c>
      <c r="F12" s="633">
        <f t="shared" si="0"/>
        <v>423.09300000000002</v>
      </c>
    </row>
    <row r="13" spans="2:6" ht="15" customHeight="1" x14ac:dyDescent="0.2">
      <c r="B13" s="81" t="s">
        <v>339</v>
      </c>
      <c r="C13" s="67">
        <f>'Section 13 data'!$Q$18</f>
        <v>18.126000000000001</v>
      </c>
      <c r="D13" s="638">
        <f>'Section 13 data'!$R$18</f>
        <v>422.51</v>
      </c>
      <c r="E13" s="202">
        <f>'Section 13 data'!$S$18</f>
        <v>33.6</v>
      </c>
      <c r="F13" s="633">
        <f t="shared" si="0"/>
        <v>440.63599999999997</v>
      </c>
    </row>
    <row r="14" spans="2:6" ht="15" customHeight="1" x14ac:dyDescent="0.2">
      <c r="B14" s="81" t="s">
        <v>268</v>
      </c>
      <c r="C14" s="67">
        <f>'Section 13 data'!$Q$19</f>
        <v>3.609</v>
      </c>
      <c r="D14" s="638">
        <f>'Section 13 data'!$R$19</f>
        <v>162.745</v>
      </c>
      <c r="E14" s="202">
        <f>'Section 13 data'!$S$19</f>
        <v>61.349224489584998</v>
      </c>
      <c r="F14" s="633">
        <f t="shared" si="0"/>
        <v>166.35400000000001</v>
      </c>
    </row>
    <row r="15" spans="2:6" ht="15" customHeight="1" x14ac:dyDescent="0.2">
      <c r="B15" s="83" t="s">
        <v>80</v>
      </c>
      <c r="C15" s="639">
        <f>'Section 13 data'!$Q$8</f>
        <v>59.960999999999999</v>
      </c>
      <c r="D15" s="639">
        <f>'Section 13 data'!$R$8</f>
        <v>3051.0219999999999</v>
      </c>
      <c r="E15" s="318">
        <f>'Section 13 data'!$S$8</f>
        <v>17.07</v>
      </c>
      <c r="F15" s="640">
        <f t="shared" si="0"/>
        <v>3110.9829999999997</v>
      </c>
    </row>
    <row r="17" spans="4:4" ht="15" customHeight="1" x14ac:dyDescent="0.2">
      <c r="D17" s="550"/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9E0E52EF-BE72-4C9E-B324-D9456ACFDF1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2B49F52-E8CA-48F4-868E-A59570C86E52}">
            <xm:f>Sheet1!$D$4</xm:f>
            <xm:f>Sheet1!$E$4</xm:f>
            <x14:dxf>
              <numFmt numFmtId="173" formatCode="&quot;&lt; 1&quot;"/>
            </x14:dxf>
          </x14:cfRule>
          <xm:sqref>C8:D15 F8:F15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2">
    <tabColor theme="5" tint="0.59999389629810485"/>
  </sheetPr>
  <dimension ref="B3:F17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261</v>
      </c>
      <c r="C3" t="s">
        <v>432</v>
      </c>
    </row>
    <row r="5" spans="2:6" ht="15" customHeight="1" x14ac:dyDescent="0.2">
      <c r="B5" s="843" t="s">
        <v>269</v>
      </c>
      <c r="C5" s="39" t="s">
        <v>78</v>
      </c>
      <c r="D5" s="845" t="s">
        <v>79</v>
      </c>
      <c r="E5" s="845"/>
      <c r="F5" s="74" t="s">
        <v>80</v>
      </c>
    </row>
    <row r="6" spans="2:6" ht="30" customHeight="1" x14ac:dyDescent="0.2">
      <c r="B6" s="844"/>
      <c r="C6" s="75" t="s">
        <v>272</v>
      </c>
      <c r="D6" s="31" t="s">
        <v>271</v>
      </c>
      <c r="E6" s="9" t="s">
        <v>82</v>
      </c>
      <c r="F6" s="31" t="s">
        <v>271</v>
      </c>
    </row>
    <row r="7" spans="2:6" ht="15" customHeight="1" x14ac:dyDescent="0.2">
      <c r="B7" s="143" t="str">
        <f>Index!$B$4</f>
        <v>Hertfordshire and North London</v>
      </c>
      <c r="C7" s="69"/>
      <c r="D7" s="69"/>
      <c r="E7" s="70"/>
      <c r="F7" s="71"/>
    </row>
    <row r="8" spans="2:6" ht="15" customHeight="1" x14ac:dyDescent="0.2">
      <c r="B8" s="78" t="s">
        <v>340</v>
      </c>
      <c r="C8" s="634">
        <f>'Section 13 data'!$Q$24</f>
        <v>7.6040000000000001</v>
      </c>
      <c r="D8" s="635">
        <f>'Section 13 data'!$R$24</f>
        <v>196.566</v>
      </c>
      <c r="E8" s="202">
        <f>'Section 13 data'!$S$24</f>
        <v>56.41</v>
      </c>
      <c r="F8" s="636">
        <f>SUM(C8,D8)</f>
        <v>204.17000000000002</v>
      </c>
    </row>
    <row r="9" spans="2:6" ht="15" customHeight="1" x14ac:dyDescent="0.2">
      <c r="B9" s="79" t="s">
        <v>341</v>
      </c>
      <c r="C9" s="634">
        <f>'Section 13 data'!$Q$25</f>
        <v>20.12</v>
      </c>
      <c r="D9" s="635">
        <f>'Section 13 data'!$R$25</f>
        <v>647.93600000000004</v>
      </c>
      <c r="E9" s="202">
        <f>'Section 13 data'!$S$25</f>
        <v>37.76</v>
      </c>
      <c r="F9" s="636">
        <f t="shared" ref="F9:F17" si="0">SUM(C9,D9)</f>
        <v>668.05600000000004</v>
      </c>
    </row>
    <row r="10" spans="2:6" ht="15" customHeight="1" x14ac:dyDescent="0.2">
      <c r="B10" s="80" t="s">
        <v>342</v>
      </c>
      <c r="C10" s="634">
        <f>'Section 13 data'!$Q$26</f>
        <v>4.1440000000000001</v>
      </c>
      <c r="D10" s="635">
        <f>'Section 13 data'!$R$26</f>
        <v>455.99599999999998</v>
      </c>
      <c r="E10" s="202">
        <f>'Section 13 data'!$S$26</f>
        <v>46.93</v>
      </c>
      <c r="F10" s="636">
        <f t="shared" si="0"/>
        <v>460.14</v>
      </c>
    </row>
    <row r="11" spans="2:6" ht="15" customHeight="1" x14ac:dyDescent="0.2">
      <c r="B11" s="78" t="s">
        <v>343</v>
      </c>
      <c r="C11" s="634">
        <f>'Section 13 data'!$Q$27</f>
        <v>19.012</v>
      </c>
      <c r="D11" s="635">
        <f>'Section 13 data'!$R$27</f>
        <v>367.70299999999997</v>
      </c>
      <c r="E11" s="202">
        <f>'Section 13 data'!$S$27</f>
        <v>37.85</v>
      </c>
      <c r="F11" s="636">
        <f t="shared" si="0"/>
        <v>386.71499999999997</v>
      </c>
    </row>
    <row r="12" spans="2:6" ht="15" customHeight="1" x14ac:dyDescent="0.2">
      <c r="B12" s="78" t="s">
        <v>344</v>
      </c>
      <c r="C12" s="634">
        <f>'Section 13 data'!$Q$28</f>
        <v>5.1470000000000002</v>
      </c>
      <c r="D12" s="635">
        <f>'Section 13 data'!$R$28</f>
        <v>671.13900000000001</v>
      </c>
      <c r="E12" s="202">
        <f>'Section 13 data'!$S$28</f>
        <v>32.380000000000003</v>
      </c>
      <c r="F12" s="636">
        <f t="shared" si="0"/>
        <v>676.28600000000006</v>
      </c>
    </row>
    <row r="13" spans="2:6" ht="15" customHeight="1" x14ac:dyDescent="0.2">
      <c r="B13" s="78" t="s">
        <v>345</v>
      </c>
      <c r="C13" s="634">
        <f>'Section 13 data'!$Q$29</f>
        <v>2.738</v>
      </c>
      <c r="D13" s="635">
        <f>'Section 13 data'!$R$29</f>
        <v>156.65199999999999</v>
      </c>
      <c r="E13" s="202">
        <f>'Section 13 data'!$S$29</f>
        <v>45.48</v>
      </c>
      <c r="F13" s="636">
        <f t="shared" si="0"/>
        <v>159.38999999999999</v>
      </c>
    </row>
    <row r="14" spans="2:6" ht="15" customHeight="1" x14ac:dyDescent="0.2">
      <c r="B14" s="78" t="s">
        <v>346</v>
      </c>
      <c r="C14" s="634">
        <f>'Section 13 data'!$Q$30</f>
        <v>1.1970000000000001</v>
      </c>
      <c r="D14" s="635">
        <f>'Section 13 data'!$R$30</f>
        <v>434.96100000000001</v>
      </c>
      <c r="E14" s="202">
        <f>'Section 13 data'!$S$30</f>
        <v>31.52</v>
      </c>
      <c r="F14" s="636">
        <f t="shared" si="0"/>
        <v>436.15800000000002</v>
      </c>
    </row>
    <row r="15" spans="2:6" ht="15" customHeight="1" x14ac:dyDescent="0.2">
      <c r="B15" s="78" t="s">
        <v>347</v>
      </c>
      <c r="C15" s="634">
        <f>'Section 13 data'!$Q$31</f>
        <v>0</v>
      </c>
      <c r="D15" s="635">
        <f>'Section 13 data'!$R$31</f>
        <v>84.131</v>
      </c>
      <c r="E15" s="202">
        <f>'Section 13 data'!$S$31</f>
        <v>50.55</v>
      </c>
      <c r="F15" s="636">
        <f t="shared" si="0"/>
        <v>84.131</v>
      </c>
    </row>
    <row r="16" spans="2:6" ht="15" customHeight="1" x14ac:dyDescent="0.2">
      <c r="B16" s="78" t="s">
        <v>270</v>
      </c>
      <c r="C16" s="634">
        <f>'Section 13 data'!$Q$32</f>
        <v>0</v>
      </c>
      <c r="D16" s="635">
        <f>'Section 13 data'!$R$32</f>
        <v>35.938000000000002</v>
      </c>
      <c r="E16" s="202">
        <f>'Section 13 data'!$S$32</f>
        <v>59.99</v>
      </c>
      <c r="F16" s="636">
        <f t="shared" si="0"/>
        <v>35.938000000000002</v>
      </c>
    </row>
    <row r="17" spans="2:6" ht="15" customHeight="1" x14ac:dyDescent="0.2">
      <c r="B17" s="72" t="s">
        <v>80</v>
      </c>
      <c r="C17" s="87">
        <f>'Section 13 data'!$Q$8</f>
        <v>59.960999999999999</v>
      </c>
      <c r="D17" s="87">
        <f>'Section 13 data'!$R$8</f>
        <v>3051.0219999999999</v>
      </c>
      <c r="E17" s="318">
        <f>'Section 13 data'!$S$8</f>
        <v>17.07</v>
      </c>
      <c r="F17" s="87">
        <f t="shared" si="0"/>
        <v>3110.9829999999997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BC147589-FBFD-4669-AA6B-C208AED44D13}">
            <xm:f>IF($E8&gt;Sheet1!$F$4,1,)</xm:f>
            <x14:dxf>
              <font>
                <color rgb="FF808080"/>
              </font>
            </x14:dxf>
          </x14:cfRule>
          <xm:sqref>D8:F17</xm:sqref>
        </x14:conditionalFormatting>
        <x14:conditionalFormatting xmlns:xm="http://schemas.microsoft.com/office/excel/2006/main">
          <x14:cfRule type="cellIs" priority="1" operator="between" id="{616077BF-F198-4CCB-8E8B-D51B5DF611EB}">
            <xm:f>Sheet1!$D$4</xm:f>
            <xm:f>Sheet1!$E$4</xm:f>
            <x14:dxf>
              <numFmt numFmtId="173" formatCode="&quot;&lt; 1&quot;"/>
            </x14:dxf>
          </x14:cfRule>
          <xm:sqref>C8:D17 F8:F17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3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263</v>
      </c>
      <c r="C3" t="s">
        <v>408</v>
      </c>
    </row>
    <row r="5" spans="2:12" ht="15" customHeight="1" x14ac:dyDescent="0.2">
      <c r="B5" s="847" t="s">
        <v>376</v>
      </c>
      <c r="C5" s="912" t="s">
        <v>385</v>
      </c>
      <c r="D5" s="912"/>
      <c r="E5" s="912"/>
      <c r="F5" s="904"/>
      <c r="H5" s="847" t="s">
        <v>376</v>
      </c>
      <c r="I5" s="795" t="s">
        <v>274</v>
      </c>
      <c r="J5" s="867"/>
      <c r="K5" s="867"/>
      <c r="L5" s="794"/>
    </row>
    <row r="6" spans="2:12" ht="45" customHeight="1" x14ac:dyDescent="0.2">
      <c r="B6" s="928"/>
      <c r="C6" s="13" t="s">
        <v>78</v>
      </c>
      <c r="D6" s="929" t="s">
        <v>79</v>
      </c>
      <c r="E6" s="929"/>
      <c r="F6" s="30" t="s">
        <v>275</v>
      </c>
      <c r="H6" s="928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28"/>
      <c r="C7" s="31" t="s">
        <v>81</v>
      </c>
      <c r="D7" s="31" t="s">
        <v>81</v>
      </c>
      <c r="E7" s="12" t="s">
        <v>82</v>
      </c>
      <c r="F7" s="32" t="s">
        <v>81</v>
      </c>
      <c r="H7" s="928"/>
      <c r="I7" s="303" t="s">
        <v>81</v>
      </c>
      <c r="J7" s="36" t="s">
        <v>81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57">
        <f>'Section 13 data'!$C$8</f>
        <v>4.9860000000000002E-2</v>
      </c>
      <c r="D9" s="57">
        <f>'Section 13 data'!$D$8</f>
        <v>5.8685900000000002</v>
      </c>
      <c r="E9" s="58">
        <f>'Section 13 data'!$E$8</f>
        <v>14.11</v>
      </c>
      <c r="F9" s="76">
        <f>SUM(C9,D9)</f>
        <v>5.91845</v>
      </c>
      <c r="G9" s="25"/>
      <c r="H9" s="28" t="str">
        <f>Index!$B$4</f>
        <v>Hertfordshire and North London</v>
      </c>
      <c r="I9" s="59">
        <f>'Section 13 data'!$G$7</f>
        <v>30.066469999999999</v>
      </c>
      <c r="J9" s="60">
        <f>'Section 13 data'!$G$5</f>
        <v>33.185850000000002</v>
      </c>
      <c r="K9" s="43">
        <f>IF(I9=0,0,100*F9/I9)</f>
        <v>19.684552260375096</v>
      </c>
      <c r="L9" s="61">
        <f>IF(J9=0,0,100*F9/J9)</f>
        <v>17.834257673074518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A3468C5E-AC65-4195-807E-AB2295F6C506}">
            <xm:f>IF($E8&gt;Sheet1!$F$4,1,)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9A1CA105-B53A-47D7-9698-CF67E2E89D00}">
            <xm:f>Sheet1!$D$5</xm:f>
            <xm:f>Sheet1!$E$5</xm:f>
            <x14:dxf>
              <numFmt numFmtId="174" formatCode="&quot;&lt; 0.1&quot;"/>
            </x14:dxf>
          </x14:cfRule>
          <xm:sqref>C9:D9 F9 I9:J9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4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265</v>
      </c>
      <c r="C3" t="s">
        <v>409</v>
      </c>
    </row>
    <row r="5" spans="2:12" ht="15" customHeight="1" x14ac:dyDescent="0.2">
      <c r="B5" s="847" t="s">
        <v>376</v>
      </c>
      <c r="C5" s="912" t="s">
        <v>388</v>
      </c>
      <c r="D5" s="912"/>
      <c r="E5" s="912"/>
      <c r="F5" s="904"/>
      <c r="G5" s="25"/>
      <c r="H5" s="847" t="s">
        <v>376</v>
      </c>
      <c r="I5" s="795" t="s">
        <v>282</v>
      </c>
      <c r="J5" s="867"/>
      <c r="K5" s="867"/>
      <c r="L5" s="794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30" customHeight="1" x14ac:dyDescent="0.2">
      <c r="B7" s="930"/>
      <c r="C7" s="31" t="s">
        <v>325</v>
      </c>
      <c r="D7" s="31" t="s">
        <v>325</v>
      </c>
      <c r="E7" s="12" t="s">
        <v>82</v>
      </c>
      <c r="F7" s="32" t="s">
        <v>325</v>
      </c>
      <c r="G7" s="25"/>
      <c r="H7" s="930"/>
      <c r="I7" s="303" t="s">
        <v>325</v>
      </c>
      <c r="J7" s="36" t="s">
        <v>325</v>
      </c>
      <c r="K7" s="304" t="s">
        <v>280</v>
      </c>
      <c r="L7" s="27" t="s">
        <v>280</v>
      </c>
    </row>
    <row r="8" spans="2:12" ht="15" customHeight="1" x14ac:dyDescent="0.2">
      <c r="B8" s="190"/>
      <c r="C8" s="63"/>
      <c r="D8" s="63"/>
      <c r="E8" s="51"/>
      <c r="F8" s="64"/>
      <c r="G8" s="25"/>
      <c r="H8" s="190"/>
      <c r="I8" s="65"/>
      <c r="J8" s="66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13 data'!$J$8</f>
        <v>8.2620000000000005</v>
      </c>
      <c r="D9" s="67">
        <f>'Section 13 data'!$K$8</f>
        <v>1853.9179999999999</v>
      </c>
      <c r="E9" s="58">
        <f>'Section 13 data'!$L$8</f>
        <v>19.47</v>
      </c>
      <c r="F9" s="77">
        <f>SUM(C9,D9)</f>
        <v>1862.1799999999998</v>
      </c>
      <c r="G9" s="25"/>
      <c r="H9" s="28" t="str">
        <f>Index!$B$4</f>
        <v>Hertfordshire and North London</v>
      </c>
      <c r="I9" s="68">
        <f>'Section 13 data'!$N$7</f>
        <v>5478.4830000000002</v>
      </c>
      <c r="J9" s="43">
        <f>'Section 13 data'!$N$5</f>
        <v>6424.6040000000003</v>
      </c>
      <c r="K9" s="43">
        <f>IF(I9=0,0,100*F9/I9)</f>
        <v>33.990796357312774</v>
      </c>
      <c r="L9" s="61">
        <f>IF(J9=0,0,100*F9/J9)</f>
        <v>28.985132780168236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DBEBC85D-1327-44C3-BFEA-C6FA6EC56C0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FCCEE10D-7E70-446B-B763-07467FE735B9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5">
    <tabColor theme="5" tint="0.59999389629810485"/>
  </sheetPr>
  <dimension ref="B3:L9"/>
  <sheetViews>
    <sheetView workbookViewId="0"/>
  </sheetViews>
  <sheetFormatPr defaultRowHeight="15" customHeight="1" x14ac:dyDescent="0.2"/>
  <cols>
    <col min="2" max="2" width="40.625" customWidth="1"/>
    <col min="3" max="4" width="12.625" customWidth="1"/>
    <col min="5" max="5" width="6.625" customWidth="1"/>
    <col min="6" max="6" width="12.625" customWidth="1"/>
    <col min="7" max="7" width="2.625" customWidth="1"/>
    <col min="8" max="8" width="40.625" customWidth="1"/>
    <col min="9" max="12" width="12.625" customWidth="1"/>
  </cols>
  <sheetData>
    <row r="3" spans="2:12" ht="15" customHeight="1" x14ac:dyDescent="0.2">
      <c r="B3" t="s">
        <v>330</v>
      </c>
      <c r="C3" t="s">
        <v>410</v>
      </c>
    </row>
    <row r="5" spans="2:12" ht="15" customHeight="1" x14ac:dyDescent="0.2">
      <c r="B5" s="847" t="s">
        <v>380</v>
      </c>
      <c r="C5" s="912" t="s">
        <v>389</v>
      </c>
      <c r="D5" s="912"/>
      <c r="E5" s="912"/>
      <c r="F5" s="904"/>
      <c r="G5" s="25"/>
      <c r="H5" s="847" t="s">
        <v>380</v>
      </c>
      <c r="I5" s="795" t="s">
        <v>284</v>
      </c>
      <c r="J5" s="867"/>
      <c r="K5" s="867"/>
      <c r="L5" s="794"/>
    </row>
    <row r="6" spans="2:12" ht="45" customHeight="1" x14ac:dyDescent="0.2">
      <c r="B6" s="930"/>
      <c r="C6" s="13" t="s">
        <v>78</v>
      </c>
      <c r="D6" s="929" t="s">
        <v>79</v>
      </c>
      <c r="E6" s="929"/>
      <c r="F6" s="30" t="s">
        <v>275</v>
      </c>
      <c r="G6" s="25"/>
      <c r="H6" s="930"/>
      <c r="I6" s="33" t="s">
        <v>276</v>
      </c>
      <c r="J6" s="34" t="s">
        <v>277</v>
      </c>
      <c r="K6" s="34" t="s">
        <v>386</v>
      </c>
      <c r="L6" s="35" t="s">
        <v>387</v>
      </c>
    </row>
    <row r="7" spans="2:12" ht="45" customHeight="1" x14ac:dyDescent="0.2">
      <c r="B7" s="930"/>
      <c r="C7" s="31" t="s">
        <v>271</v>
      </c>
      <c r="D7" s="31" t="s">
        <v>271</v>
      </c>
      <c r="E7" s="12" t="s">
        <v>82</v>
      </c>
      <c r="F7" s="32" t="s">
        <v>271</v>
      </c>
      <c r="G7" s="25"/>
      <c r="H7" s="930"/>
      <c r="I7" s="303" t="s">
        <v>271</v>
      </c>
      <c r="J7" s="36" t="s">
        <v>271</v>
      </c>
      <c r="K7" s="304" t="s">
        <v>280</v>
      </c>
      <c r="L7" s="27" t="s">
        <v>280</v>
      </c>
    </row>
    <row r="8" spans="2:12" ht="15" customHeight="1" x14ac:dyDescent="0.2">
      <c r="B8" s="190"/>
      <c r="C8" s="50"/>
      <c r="D8" s="50"/>
      <c r="E8" s="51"/>
      <c r="F8" s="52"/>
      <c r="G8" s="25"/>
      <c r="H8" s="190"/>
      <c r="I8" s="53"/>
      <c r="J8" s="54"/>
      <c r="K8" s="55"/>
      <c r="L8" s="56"/>
    </row>
    <row r="9" spans="2:12" ht="15" customHeight="1" x14ac:dyDescent="0.2">
      <c r="B9" s="28" t="str">
        <f>Index!$B$4</f>
        <v>Hertfordshire and North London</v>
      </c>
      <c r="C9" s="67">
        <f>'Section 13 data'!$Q$8</f>
        <v>59.960999999999999</v>
      </c>
      <c r="D9" s="67">
        <f>'Section 13 data'!$R$8</f>
        <v>3051.0219999999999</v>
      </c>
      <c r="E9" s="58">
        <f>'Section 13 data'!$S$8</f>
        <v>17.07</v>
      </c>
      <c r="F9" s="77">
        <f>SUM(C9,D9)</f>
        <v>3110.9829999999997</v>
      </c>
      <c r="G9" s="25"/>
      <c r="H9" s="28" t="str">
        <f>Index!$B$4</f>
        <v>Hertfordshire and North London</v>
      </c>
      <c r="I9" s="68">
        <f>'Section 13 data'!$U$7</f>
        <v>27971.547999999999</v>
      </c>
      <c r="J9" s="43">
        <f>'Section 13 data'!$U$5</f>
        <v>30174.713000000003</v>
      </c>
      <c r="K9" s="43">
        <f>IF(I9=0,0,100*F9/I9)</f>
        <v>11.121955066626988</v>
      </c>
      <c r="L9" s="61">
        <f>IF(J9=0,0,100*F9/J9)</f>
        <v>10.309900876273453</v>
      </c>
    </row>
  </sheetData>
  <mergeCells count="5">
    <mergeCell ref="B5:B7"/>
    <mergeCell ref="C5:F5"/>
    <mergeCell ref="H5:H7"/>
    <mergeCell ref="I5:L5"/>
    <mergeCell ref="D6:E6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0B427CEE-D154-496C-A202-6E1E77E6D165}">
            <xm:f>IF($E9&gt;Sheet1!$F$4,1,)</xm:f>
            <x14:dxf>
              <font>
                <color rgb="FF808080"/>
              </font>
            </x14:dxf>
          </x14:cfRule>
          <xm:sqref>D9:F9</xm:sqref>
        </x14:conditionalFormatting>
        <x14:conditionalFormatting xmlns:xm="http://schemas.microsoft.com/office/excel/2006/main">
          <x14:cfRule type="cellIs" priority="1" operator="between" id="{3A19C37A-8D2D-4442-9070-AC1C73D57732}">
            <xm:f>Sheet1!$D$4</xm:f>
            <xm:f>Sheet1!$E$4</xm:f>
            <x14:dxf>
              <numFmt numFmtId="173" formatCode="&quot;&lt; 1&quot;"/>
            </x14:dxf>
          </x14:cfRule>
          <xm:sqref>C9:D9 F9 I9:J9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6">
    <tabColor rgb="FFFFFF00"/>
  </sheetPr>
  <dimension ref="A1:B3"/>
  <sheetViews>
    <sheetView workbookViewId="0"/>
  </sheetViews>
  <sheetFormatPr defaultRowHeight="12.75" x14ac:dyDescent="0.2"/>
  <sheetData>
    <row r="1" spans="1:2" x14ac:dyDescent="0.2">
      <c r="A1" s="522" t="s">
        <v>679</v>
      </c>
    </row>
    <row r="3" spans="1:2" ht="18" x14ac:dyDescent="0.25">
      <c r="B3" s="319" t="str">
        <f>Index!$E$114</f>
        <v>Tree health - sweet chestnut</v>
      </c>
    </row>
  </sheetData>
  <hyperlinks>
    <hyperlink ref="A1" location="Index!B114" display="Return to index"/>
  </hyperlink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7">
    <tabColor theme="4" tint="0.59999389629810485"/>
  </sheetPr>
  <dimension ref="B3:F15"/>
  <sheetViews>
    <sheetView workbookViewId="0"/>
  </sheetViews>
  <sheetFormatPr defaultRowHeight="15" customHeight="1" x14ac:dyDescent="0.2"/>
  <cols>
    <col min="2" max="4" width="15.625" customWidth="1"/>
    <col min="5" max="5" width="6.625" customWidth="1"/>
    <col min="6" max="6" width="15.625" customWidth="1"/>
  </cols>
  <sheetData>
    <row r="3" spans="2:6" ht="15" customHeight="1" x14ac:dyDescent="0.2">
      <c r="B3" t="s">
        <v>329</v>
      </c>
      <c r="C3" t="s">
        <v>412</v>
      </c>
    </row>
    <row r="5" spans="2:6" ht="15" customHeight="1" x14ac:dyDescent="0.2">
      <c r="B5" s="922" t="s">
        <v>267</v>
      </c>
      <c r="C5" s="88" t="s">
        <v>78</v>
      </c>
      <c r="D5" s="924" t="s">
        <v>79</v>
      </c>
      <c r="E5" s="924"/>
      <c r="F5" s="89" t="s">
        <v>80</v>
      </c>
    </row>
    <row r="6" spans="2:6" ht="30" customHeight="1" x14ac:dyDescent="0.2">
      <c r="B6" s="923"/>
      <c r="C6" s="90" t="s">
        <v>81</v>
      </c>
      <c r="D6" s="90" t="s">
        <v>81</v>
      </c>
      <c r="E6" s="117" t="s">
        <v>82</v>
      </c>
      <c r="F6" s="90" t="s">
        <v>81</v>
      </c>
    </row>
    <row r="7" spans="2:6" ht="15" customHeight="1" x14ac:dyDescent="0.2">
      <c r="B7" s="143" t="str">
        <f>Index!$B$4</f>
        <v>Hertfordshire and North London</v>
      </c>
      <c r="C7" s="91"/>
      <c r="D7" s="91"/>
      <c r="E7" s="18"/>
      <c r="F7" s="92"/>
    </row>
    <row r="8" spans="2:6" ht="15" customHeight="1" x14ac:dyDescent="0.2">
      <c r="B8" s="99" t="s">
        <v>334</v>
      </c>
      <c r="C8" s="649">
        <f>'Section 14 data'!$C$13</f>
        <v>0</v>
      </c>
      <c r="D8" s="650">
        <f>'Section 14 data'!$D$13</f>
        <v>2.82E-3</v>
      </c>
      <c r="E8" s="202">
        <f>'Section 14 data'!$E$13</f>
        <v>91.19</v>
      </c>
      <c r="F8" s="651">
        <f>SUM(C8,D8)</f>
        <v>2.82E-3</v>
      </c>
    </row>
    <row r="9" spans="2:6" ht="15" customHeight="1" x14ac:dyDescent="0.2">
      <c r="B9" s="100" t="s">
        <v>335</v>
      </c>
      <c r="C9" s="649">
        <f>'Section 14 data'!$C$14</f>
        <v>0</v>
      </c>
      <c r="D9" s="650">
        <f>'Section 14 data'!$D$14</f>
        <v>3.5800000000000003E-3</v>
      </c>
      <c r="E9" s="202">
        <f>'Section 14 data'!$E$14</f>
        <v>65.599999999999994</v>
      </c>
      <c r="F9" s="651">
        <f t="shared" ref="F9:F15" si="0">SUM(C9,D9)</f>
        <v>3.5800000000000003E-3</v>
      </c>
    </row>
    <row r="10" spans="2:6" ht="15" customHeight="1" x14ac:dyDescent="0.2">
      <c r="B10" s="99" t="s">
        <v>336</v>
      </c>
      <c r="C10" s="649">
        <f>'Section 14 data'!$C$15</f>
        <v>0</v>
      </c>
      <c r="D10" s="650">
        <f>'Section 14 data'!$D$15</f>
        <v>2.7710000000000002E-2</v>
      </c>
      <c r="E10" s="202">
        <f>'Section 14 data'!$E$15</f>
        <v>89.091518377045247</v>
      </c>
      <c r="F10" s="651">
        <f t="shared" si="0"/>
        <v>2.7710000000000002E-2</v>
      </c>
    </row>
    <row r="11" spans="2:6" ht="15" customHeight="1" x14ac:dyDescent="0.2">
      <c r="B11" s="99" t="s">
        <v>337</v>
      </c>
      <c r="C11" s="649">
        <f>'Section 14 data'!$C$16</f>
        <v>0</v>
      </c>
      <c r="D11" s="650">
        <f>'Section 14 data'!$D$16</f>
        <v>0.13450999999999999</v>
      </c>
      <c r="E11" s="202">
        <f>'Section 14 data'!$E$16</f>
        <v>90.61659763805487</v>
      </c>
      <c r="F11" s="651">
        <f t="shared" si="0"/>
        <v>0.13450999999999999</v>
      </c>
    </row>
    <row r="12" spans="2:6" ht="15" customHeight="1" x14ac:dyDescent="0.2">
      <c r="B12" s="99" t="s">
        <v>338</v>
      </c>
      <c r="C12" s="649">
        <f>'Section 14 data'!$C$17</f>
        <v>0</v>
      </c>
      <c r="D12" s="650">
        <f>'Section 14 data'!$D$17</f>
        <v>0</v>
      </c>
      <c r="E12" s="202">
        <f>'Section 14 data'!$E$17</f>
        <v>0</v>
      </c>
      <c r="F12" s="651">
        <f t="shared" si="0"/>
        <v>0</v>
      </c>
    </row>
    <row r="13" spans="2:6" ht="15" customHeight="1" x14ac:dyDescent="0.2">
      <c r="B13" s="99" t="s">
        <v>339</v>
      </c>
      <c r="C13" s="649">
        <f>'Section 14 data'!$C$18</f>
        <v>0</v>
      </c>
      <c r="D13" s="650">
        <f>'Section 14 data'!$D$18</f>
        <v>4.1200000000000004E-3</v>
      </c>
      <c r="E13" s="202">
        <f>'Section 14 data'!$E$18</f>
        <v>86.98</v>
      </c>
      <c r="F13" s="651">
        <f t="shared" si="0"/>
        <v>4.1200000000000004E-3</v>
      </c>
    </row>
    <row r="14" spans="2:6" ht="15" customHeight="1" x14ac:dyDescent="0.2">
      <c r="B14" s="99" t="s">
        <v>268</v>
      </c>
      <c r="C14" s="649">
        <f>'Section 14 data'!$C$19</f>
        <v>2.7E-4</v>
      </c>
      <c r="D14" s="650">
        <f>'Section 14 data'!$D$19</f>
        <v>0</v>
      </c>
      <c r="E14" s="202">
        <f>'Section 14 data'!$E$19</f>
        <v>0</v>
      </c>
      <c r="F14" s="651">
        <f t="shared" si="0"/>
        <v>2.7E-4</v>
      </c>
    </row>
    <row r="15" spans="2:6" ht="15" customHeight="1" x14ac:dyDescent="0.2">
      <c r="B15" s="101" t="s">
        <v>80</v>
      </c>
      <c r="C15" s="102">
        <f>'Section 14 data'!$C$8</f>
        <v>2.7E-4</v>
      </c>
      <c r="D15" s="102">
        <f>'Section 14 data'!$D$8</f>
        <v>0.17274999999999999</v>
      </c>
      <c r="E15" s="318">
        <f>'Section 14 data'!$E$8</f>
        <v>74.73</v>
      </c>
      <c r="F15" s="102">
        <f t="shared" si="0"/>
        <v>0.17301999999999998</v>
      </c>
    </row>
  </sheetData>
  <mergeCells count="2">
    <mergeCell ref="B5:B6"/>
    <mergeCell ref="D5:E5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" id="{36A08E33-13BE-4C3E-8E4A-26F053EADB7E}">
            <xm:f>IF($E8&gt;Sheet1!$F$4,1,)</xm:f>
            <x14:dxf>
              <font>
                <color rgb="FF808080"/>
              </font>
            </x14:dxf>
          </x14:cfRule>
          <xm:sqref>D8:F15</xm:sqref>
        </x14:conditionalFormatting>
        <x14:conditionalFormatting xmlns:xm="http://schemas.microsoft.com/office/excel/2006/main">
          <x14:cfRule type="cellIs" priority="1" operator="between" id="{80E807ED-6C4D-4862-9DF1-C479BF5AB224}">
            <xm:f>Sheet1!$D$5</xm:f>
            <xm:f>Sheet1!$E$5</xm:f>
            <x14:dxf>
              <numFmt numFmtId="174" formatCode="&quot;&lt; 0.1&quot;"/>
            </x14:dxf>
          </x14:cfRule>
          <xm:sqref>C8:D15 F8:F15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118</vt:i4>
      </vt:variant>
      <vt:variant>
        <vt:lpstr>Charts</vt:lpstr>
      </vt:variant>
      <vt:variant>
        <vt:i4>152</vt:i4>
      </vt:variant>
    </vt:vector>
  </HeadingPairs>
  <TitlesOfParts>
    <vt:vector size="270" baseType="lpstr">
      <vt:lpstr>Section 2 data</vt:lpstr>
      <vt:lpstr>Section 3 data</vt:lpstr>
      <vt:lpstr>Section 4 data</vt:lpstr>
      <vt:lpstr>Section 5 data</vt:lpstr>
      <vt:lpstr>Section 6 data</vt:lpstr>
      <vt:lpstr>Section 8 data</vt:lpstr>
      <vt:lpstr>Section 9 chart data</vt:lpstr>
      <vt:lpstr>Section 10 chart data</vt:lpstr>
      <vt:lpstr>Section 11 chart data</vt:lpstr>
      <vt:lpstr>Section 12 data</vt:lpstr>
      <vt:lpstr>Section 13 data</vt:lpstr>
      <vt:lpstr>Section 14 data</vt:lpstr>
      <vt:lpstr>Section 15 data</vt:lpstr>
      <vt:lpstr>Square data</vt:lpstr>
      <vt:lpstr>Management data</vt:lpstr>
      <vt:lpstr>Thinning data</vt:lpstr>
      <vt:lpstr>Harvesting data</vt:lpstr>
      <vt:lpstr>Road distance data</vt:lpstr>
      <vt:lpstr>Road data</vt:lpstr>
      <vt:lpstr>Yield class data</vt:lpstr>
      <vt:lpstr>Key findings</vt:lpstr>
      <vt:lpstr>Table 0</vt:lpstr>
      <vt:lpstr>Index</vt:lpstr>
      <vt:lpstr>Section 1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Section 2</vt:lpstr>
      <vt:lpstr>Table 9</vt:lpstr>
      <vt:lpstr>Table 10</vt:lpstr>
      <vt:lpstr>Table 11</vt:lpstr>
      <vt:lpstr>Table 12</vt:lpstr>
      <vt:lpstr>Table 13</vt:lpstr>
      <vt:lpstr>Section 3</vt:lpstr>
      <vt:lpstr>Table 14</vt:lpstr>
      <vt:lpstr>Table 15</vt:lpstr>
      <vt:lpstr>Table 16</vt:lpstr>
      <vt:lpstr>Section 4</vt:lpstr>
      <vt:lpstr>Table 17</vt:lpstr>
      <vt:lpstr>Table 18</vt:lpstr>
      <vt:lpstr>Table 19</vt:lpstr>
      <vt:lpstr>Section 5</vt:lpstr>
      <vt:lpstr>Table 20</vt:lpstr>
      <vt:lpstr>Section 6</vt:lpstr>
      <vt:lpstr>Table 21</vt:lpstr>
      <vt:lpstr>Section 7</vt:lpstr>
      <vt:lpstr>Table 22</vt:lpstr>
      <vt:lpstr>Table 23</vt:lpstr>
      <vt:lpstr>Section 8</vt:lpstr>
      <vt:lpstr>Table 24</vt:lpstr>
      <vt:lpstr>Table 25</vt:lpstr>
      <vt:lpstr>Section 9</vt:lpstr>
      <vt:lpstr>Table 26</vt:lpstr>
      <vt:lpstr>Table 27</vt:lpstr>
      <vt:lpstr>Table 28</vt:lpstr>
      <vt:lpstr>Table 29</vt:lpstr>
      <vt:lpstr>Table 30</vt:lpstr>
      <vt:lpstr>Table 31</vt:lpstr>
      <vt:lpstr>Section 10</vt:lpstr>
      <vt:lpstr>Table 32</vt:lpstr>
      <vt:lpstr>Table 33</vt:lpstr>
      <vt:lpstr>Table 34</vt:lpstr>
      <vt:lpstr>Table 35</vt:lpstr>
      <vt:lpstr>Table 36</vt:lpstr>
      <vt:lpstr>Section 11</vt:lpstr>
      <vt:lpstr>Table 37</vt:lpstr>
      <vt:lpstr>Table 38</vt:lpstr>
      <vt:lpstr>Table 39</vt:lpstr>
      <vt:lpstr>Table 40</vt:lpstr>
      <vt:lpstr>Table 41</vt:lpstr>
      <vt:lpstr>Table 42</vt:lpstr>
      <vt:lpstr>Table 43</vt:lpstr>
      <vt:lpstr>Section 12</vt:lpstr>
      <vt:lpstr>Table 44</vt:lpstr>
      <vt:lpstr>Table 45</vt:lpstr>
      <vt:lpstr>Table 46</vt:lpstr>
      <vt:lpstr>Table 47</vt:lpstr>
      <vt:lpstr>Table 48</vt:lpstr>
      <vt:lpstr>Table 49</vt:lpstr>
      <vt:lpstr>Table 50</vt:lpstr>
      <vt:lpstr>Table 51</vt:lpstr>
      <vt:lpstr>Table 52</vt:lpstr>
      <vt:lpstr>Section 13</vt:lpstr>
      <vt:lpstr>Table 53</vt:lpstr>
      <vt:lpstr>Table 54</vt:lpstr>
      <vt:lpstr>Table 55</vt:lpstr>
      <vt:lpstr>Table 56</vt:lpstr>
      <vt:lpstr>Table 57</vt:lpstr>
      <vt:lpstr>Table 58</vt:lpstr>
      <vt:lpstr>Table 59</vt:lpstr>
      <vt:lpstr>Table 60</vt:lpstr>
      <vt:lpstr>Table 61</vt:lpstr>
      <vt:lpstr>Section 14</vt:lpstr>
      <vt:lpstr>Table 62</vt:lpstr>
      <vt:lpstr>Table 63</vt:lpstr>
      <vt:lpstr>Table 64</vt:lpstr>
      <vt:lpstr>Table 65</vt:lpstr>
      <vt:lpstr>Table 66</vt:lpstr>
      <vt:lpstr>Table 67</vt:lpstr>
      <vt:lpstr>Table 68</vt:lpstr>
      <vt:lpstr>Table 69</vt:lpstr>
      <vt:lpstr>Table 70</vt:lpstr>
      <vt:lpstr>Section 15</vt:lpstr>
      <vt:lpstr>Table 71</vt:lpstr>
      <vt:lpstr>Table 72</vt:lpstr>
      <vt:lpstr>Table 73</vt:lpstr>
      <vt:lpstr>Table 74</vt:lpstr>
      <vt:lpstr>Table 75</vt:lpstr>
      <vt:lpstr>Table 76</vt:lpstr>
      <vt:lpstr>Table 77</vt:lpstr>
      <vt:lpstr>Table 78</vt:lpstr>
      <vt:lpstr>Table 79</vt:lpstr>
      <vt:lpstr>Sheet1</vt:lpstr>
      <vt:lpstr>Figure 1</vt:lpstr>
      <vt:lpstr>Figure 1 report</vt:lpstr>
      <vt:lpstr>Figure 2</vt:lpstr>
      <vt:lpstr>Figure 2 report</vt:lpstr>
      <vt:lpstr>Figure 3</vt:lpstr>
      <vt:lpstr>Figure 3 report</vt:lpstr>
      <vt:lpstr>Figure 4</vt:lpstr>
      <vt:lpstr>Figure 4 report</vt:lpstr>
      <vt:lpstr>Figure 5</vt:lpstr>
      <vt:lpstr>Figure 5 report</vt:lpstr>
      <vt:lpstr>Figure 6</vt:lpstr>
      <vt:lpstr>Figure 6 report</vt:lpstr>
      <vt:lpstr>Figure 7</vt:lpstr>
      <vt:lpstr>Figure 7 report</vt:lpstr>
      <vt:lpstr>Figure 8</vt:lpstr>
      <vt:lpstr>Figure 8 report</vt:lpstr>
      <vt:lpstr>Figure 9</vt:lpstr>
      <vt:lpstr>Figure 9 report</vt:lpstr>
      <vt:lpstr>Figure 10</vt:lpstr>
      <vt:lpstr>Figure 10 report</vt:lpstr>
      <vt:lpstr>Figure 11</vt:lpstr>
      <vt:lpstr>Figure 11 report</vt:lpstr>
      <vt:lpstr>Figure 12</vt:lpstr>
      <vt:lpstr>Figure 12 report</vt:lpstr>
      <vt:lpstr>Figure 13</vt:lpstr>
      <vt:lpstr>Figure 13 report</vt:lpstr>
      <vt:lpstr>Figure 14</vt:lpstr>
      <vt:lpstr>Figure 14 report</vt:lpstr>
      <vt:lpstr>Figure 15</vt:lpstr>
      <vt:lpstr>Figure 15 report</vt:lpstr>
      <vt:lpstr>Figure 16</vt:lpstr>
      <vt:lpstr>Figure 16 report</vt:lpstr>
      <vt:lpstr>Figure 17</vt:lpstr>
      <vt:lpstr>Figure 17 report</vt:lpstr>
      <vt:lpstr>Figure 18</vt:lpstr>
      <vt:lpstr>Figure 18 report</vt:lpstr>
      <vt:lpstr>Figure 19</vt:lpstr>
      <vt:lpstr>Figure 19 report</vt:lpstr>
      <vt:lpstr>Figure 20</vt:lpstr>
      <vt:lpstr>Figure 20 report</vt:lpstr>
      <vt:lpstr>Figure 21</vt:lpstr>
      <vt:lpstr>Figure 21 report</vt:lpstr>
      <vt:lpstr>Figure 22</vt:lpstr>
      <vt:lpstr>Figure 22 report</vt:lpstr>
      <vt:lpstr>Figure 23</vt:lpstr>
      <vt:lpstr>Figure 23 report</vt:lpstr>
      <vt:lpstr>Figure 24</vt:lpstr>
      <vt:lpstr>Figure 24 report</vt:lpstr>
      <vt:lpstr>Figure 25</vt:lpstr>
      <vt:lpstr>Figure 25 report</vt:lpstr>
      <vt:lpstr>Figure 26</vt:lpstr>
      <vt:lpstr>Figure 26 report</vt:lpstr>
      <vt:lpstr>Figure 27</vt:lpstr>
      <vt:lpstr>Figure 27 report</vt:lpstr>
      <vt:lpstr>Figure 28</vt:lpstr>
      <vt:lpstr>Figure 28 report</vt:lpstr>
      <vt:lpstr>Figure 29</vt:lpstr>
      <vt:lpstr>Figure 29 report</vt:lpstr>
      <vt:lpstr>Figure 30</vt:lpstr>
      <vt:lpstr>Figure 30 report</vt:lpstr>
      <vt:lpstr>Figure 31</vt:lpstr>
      <vt:lpstr>Figure 31 report</vt:lpstr>
      <vt:lpstr>Figure 32</vt:lpstr>
      <vt:lpstr>Figure 32 report</vt:lpstr>
      <vt:lpstr>Figure 33</vt:lpstr>
      <vt:lpstr>Figure 33 report</vt:lpstr>
      <vt:lpstr>Figure 34</vt:lpstr>
      <vt:lpstr>Figure 34 report</vt:lpstr>
      <vt:lpstr>Figure 35</vt:lpstr>
      <vt:lpstr>Figure 35 report</vt:lpstr>
      <vt:lpstr>Figure 36</vt:lpstr>
      <vt:lpstr>Figure 36 report</vt:lpstr>
      <vt:lpstr>Figure 37</vt:lpstr>
      <vt:lpstr>Figure 37 report</vt:lpstr>
      <vt:lpstr>Figure 38</vt:lpstr>
      <vt:lpstr>Figure 38 for report</vt:lpstr>
      <vt:lpstr>Figure 39</vt:lpstr>
      <vt:lpstr>Figure 39 report</vt:lpstr>
      <vt:lpstr>Figure 40</vt:lpstr>
      <vt:lpstr>Figure 40 report</vt:lpstr>
      <vt:lpstr>Figure 41</vt:lpstr>
      <vt:lpstr>Figure 41 report</vt:lpstr>
      <vt:lpstr>Figure 42</vt:lpstr>
      <vt:lpstr>Figure 42 report</vt:lpstr>
      <vt:lpstr>Figure 43</vt:lpstr>
      <vt:lpstr>Figure 43 report</vt:lpstr>
      <vt:lpstr>Figure 44</vt:lpstr>
      <vt:lpstr>Figure 44 report</vt:lpstr>
      <vt:lpstr>Figure 45</vt:lpstr>
      <vt:lpstr>Figure 45 report</vt:lpstr>
      <vt:lpstr>Figure 46</vt:lpstr>
      <vt:lpstr>Figure 46 report</vt:lpstr>
      <vt:lpstr>Figure 47</vt:lpstr>
      <vt:lpstr>Figure 47 report</vt:lpstr>
      <vt:lpstr>Figure 48</vt:lpstr>
      <vt:lpstr>Figure 48 report</vt:lpstr>
      <vt:lpstr>Figure 49</vt:lpstr>
      <vt:lpstr>Figure 49 report</vt:lpstr>
      <vt:lpstr>Figure 50</vt:lpstr>
      <vt:lpstr>Figure 50 report</vt:lpstr>
      <vt:lpstr>Figure 51</vt:lpstr>
      <vt:lpstr>Figure 51 report</vt:lpstr>
      <vt:lpstr>Figure 52</vt:lpstr>
      <vt:lpstr>Figure 52 report</vt:lpstr>
      <vt:lpstr>Figure 53</vt:lpstr>
      <vt:lpstr>Figure 53 report</vt:lpstr>
      <vt:lpstr>Figure 54</vt:lpstr>
      <vt:lpstr>Figure 54 report</vt:lpstr>
      <vt:lpstr>Figure 55</vt:lpstr>
      <vt:lpstr>Figure 55 report</vt:lpstr>
      <vt:lpstr>Figure 56</vt:lpstr>
      <vt:lpstr>Figure 56 report</vt:lpstr>
      <vt:lpstr>Figure 57</vt:lpstr>
      <vt:lpstr>Figure 57 report</vt:lpstr>
      <vt:lpstr>Figure 58</vt:lpstr>
      <vt:lpstr>Figure 58 report</vt:lpstr>
      <vt:lpstr>Figure 59</vt:lpstr>
      <vt:lpstr>Figure 59 report</vt:lpstr>
      <vt:lpstr>Figure 60</vt:lpstr>
      <vt:lpstr>Figure 60 report</vt:lpstr>
      <vt:lpstr>Figure 61</vt:lpstr>
      <vt:lpstr>Figure 61 report</vt:lpstr>
      <vt:lpstr>Figure 62</vt:lpstr>
      <vt:lpstr>Figure 62 report</vt:lpstr>
      <vt:lpstr>Figure 63</vt:lpstr>
      <vt:lpstr>Figure 63 report</vt:lpstr>
      <vt:lpstr>Figure 64</vt:lpstr>
      <vt:lpstr>Figure 64 report</vt:lpstr>
      <vt:lpstr>Figure 65</vt:lpstr>
      <vt:lpstr>Figure 65 report</vt:lpstr>
      <vt:lpstr>Figure 66</vt:lpstr>
      <vt:lpstr>Figure 66  report</vt:lpstr>
      <vt:lpstr>Figure 67</vt:lpstr>
      <vt:lpstr>Figure 67 report</vt:lpstr>
      <vt:lpstr>Figure 68</vt:lpstr>
      <vt:lpstr>Figure 68 report</vt:lpstr>
      <vt:lpstr>Figure 69</vt:lpstr>
      <vt:lpstr>Figure 69 report</vt:lpstr>
      <vt:lpstr>Figure 70</vt:lpstr>
      <vt:lpstr>Figure 70 report</vt:lpstr>
      <vt:lpstr>Figure 71</vt:lpstr>
      <vt:lpstr>Figure 71 report</vt:lpstr>
      <vt:lpstr>Figure 72</vt:lpstr>
      <vt:lpstr>Figure 72 report</vt:lpstr>
      <vt:lpstr>Figure 73</vt:lpstr>
      <vt:lpstr>Figure 73 report</vt:lpstr>
      <vt:lpstr>Figure 74</vt:lpstr>
      <vt:lpstr>Figure 74 report</vt:lpstr>
      <vt:lpstr>Figure 75</vt:lpstr>
      <vt:lpstr>Figure 75 report</vt:lpstr>
      <vt:lpstr>Figure 76</vt:lpstr>
      <vt:lpstr>Figure 76 report</vt:lpstr>
    </vt:vector>
  </TitlesOfParts>
  <Company>Forestry Commission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Halsall, Lesley</dc:creator>
  <cp:keywords>NFI, woodland, forestry, forecasting, carbon, biomass, timber production, timber volumes, Forest Research, Forestry Commission, Hertfordshire and North London</cp:keywords>
  <cp:lastModifiedBy>Halsall, Lesley</cp:lastModifiedBy>
  <cp:lastPrinted>2016-12-14T11:08:15Z</cp:lastPrinted>
  <dcterms:created xsi:type="dcterms:W3CDTF">2016-08-30T06:54:22Z</dcterms:created>
  <dcterms:modified xsi:type="dcterms:W3CDTF">2017-07-13T15:33:47Z</dcterms:modified>
</cp:coreProperties>
</file>